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ry/Desktop/VIBEENG/Modules/Module 06a/"/>
    </mc:Choice>
  </mc:AlternateContent>
  <xr:revisionPtr revIDLastSave="0" documentId="13_ncr:1_{5FF3C7C1-6AD7-4A49-B8DC-BB9E757D54CA}" xr6:coauthVersionLast="47" xr6:coauthVersionMax="47" xr10:uidLastSave="{00000000-0000-0000-0000-000000000000}"/>
  <bookViews>
    <workbookView xWindow="20" yWindow="500" windowWidth="25580" windowHeight="15500" activeTab="2" xr2:uid="{00000000-000D-0000-FFFF-FFFF00000000}"/>
  </bookViews>
  <sheets>
    <sheet name="RKN_MS" sheetId="1" r:id="rId1"/>
    <sheet name="RKN_P" sheetId="2" r:id="rId2"/>
    <sheet name="RKN_SDOF_C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3" l="1"/>
  <c r="W59" i="3"/>
  <c r="X58" i="3"/>
  <c r="W58" i="3"/>
  <c r="X57" i="3"/>
  <c r="W57" i="3"/>
  <c r="X56" i="3"/>
  <c r="W56" i="3"/>
  <c r="X55" i="3"/>
  <c r="W55" i="3"/>
  <c r="X54" i="3"/>
  <c r="W54" i="3"/>
  <c r="X53" i="3"/>
  <c r="W53" i="3"/>
  <c r="X52" i="3"/>
  <c r="W52" i="3"/>
  <c r="X51" i="3"/>
  <c r="W51" i="3"/>
  <c r="X50" i="3"/>
  <c r="W50" i="3"/>
  <c r="X49" i="3"/>
  <c r="W49" i="3"/>
  <c r="X48" i="3"/>
  <c r="W48" i="3"/>
  <c r="X47" i="3"/>
  <c r="W47" i="3"/>
  <c r="X46" i="3"/>
  <c r="W46" i="3"/>
  <c r="X45" i="3"/>
  <c r="W45" i="3"/>
  <c r="X44" i="3"/>
  <c r="W44" i="3"/>
  <c r="X43" i="3"/>
  <c r="W43" i="3"/>
  <c r="X42" i="3"/>
  <c r="W42" i="3"/>
  <c r="X41" i="3"/>
  <c r="W41" i="3"/>
  <c r="X40" i="3"/>
  <c r="W40" i="3"/>
  <c r="X39" i="3"/>
  <c r="W39" i="3"/>
  <c r="X38" i="3"/>
  <c r="W38" i="3"/>
  <c r="X37" i="3"/>
  <c r="W37" i="3"/>
  <c r="X36" i="3"/>
  <c r="W36" i="3"/>
  <c r="X35" i="3"/>
  <c r="W35" i="3"/>
  <c r="X34" i="3"/>
  <c r="W34" i="3"/>
  <c r="X33" i="3"/>
  <c r="W33" i="3"/>
  <c r="X32" i="3"/>
  <c r="W32" i="3"/>
  <c r="X31" i="3"/>
  <c r="W31" i="3"/>
  <c r="X30" i="3"/>
  <c r="W30" i="3"/>
  <c r="X29" i="3"/>
  <c r="W29" i="3"/>
  <c r="X28" i="3"/>
  <c r="W28" i="3"/>
  <c r="X27" i="3"/>
  <c r="W27" i="3"/>
  <c r="X26" i="3"/>
  <c r="W26" i="3"/>
  <c r="X25" i="3"/>
  <c r="W25" i="3"/>
  <c r="X24" i="3"/>
  <c r="W24" i="3"/>
  <c r="X23" i="3"/>
  <c r="W23" i="3"/>
  <c r="X22" i="3"/>
  <c r="W22" i="3"/>
  <c r="X21" i="3"/>
  <c r="W21" i="3"/>
  <c r="X20" i="3"/>
  <c r="W20" i="3"/>
  <c r="X19" i="3"/>
  <c r="W19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B3" i="3"/>
  <c r="B4" i="3"/>
  <c r="D9" i="3" l="1"/>
  <c r="C9" i="3"/>
  <c r="E5" i="3"/>
  <c r="E6" i="3" s="1"/>
  <c r="P9" i="3" s="1"/>
  <c r="B9" i="3"/>
  <c r="B3" i="1"/>
  <c r="B3" i="2"/>
  <c r="N9" i="3" l="1"/>
  <c r="O9" i="3"/>
  <c r="E9" i="3"/>
  <c r="B10" i="3"/>
  <c r="E6" i="2"/>
  <c r="D6" i="2"/>
  <c r="B6" i="2"/>
  <c r="B7" i="2" s="1"/>
  <c r="N7" i="2" s="1"/>
  <c r="E6" i="1"/>
  <c r="D6" i="1"/>
  <c r="B6" i="1"/>
  <c r="B7" i="1" s="1"/>
  <c r="O10" i="3" l="1"/>
  <c r="N10" i="3"/>
  <c r="B11" i="3"/>
  <c r="F9" i="3"/>
  <c r="G9" i="3" s="1"/>
  <c r="H9" i="3" s="1"/>
  <c r="N7" i="1"/>
  <c r="O7" i="1"/>
  <c r="B8" i="1"/>
  <c r="B9" i="1" s="1"/>
  <c r="B10" i="1" s="1"/>
  <c r="B11" i="1" s="1"/>
  <c r="N11" i="1" s="1"/>
  <c r="F6" i="2"/>
  <c r="O6" i="2"/>
  <c r="N6" i="1"/>
  <c r="F6" i="1"/>
  <c r="G6" i="1" s="1"/>
  <c r="O6" i="1"/>
  <c r="N6" i="2"/>
  <c r="O7" i="2"/>
  <c r="B8" i="2"/>
  <c r="H6" i="1"/>
  <c r="I6" i="1" s="1"/>
  <c r="J6" i="1" s="1"/>
  <c r="N10" i="1"/>
  <c r="B12" i="1"/>
  <c r="O9" i="1"/>
  <c r="O10" i="1"/>
  <c r="N11" i="3" l="1"/>
  <c r="O11" i="3"/>
  <c r="K6" i="1"/>
  <c r="B12" i="3"/>
  <c r="I9" i="3"/>
  <c r="J9" i="3" s="1"/>
  <c r="N8" i="1"/>
  <c r="N9" i="1"/>
  <c r="O8" i="1"/>
  <c r="O11" i="1"/>
  <c r="H6" i="2"/>
  <c r="I6" i="2" s="1"/>
  <c r="J6" i="2" s="1"/>
  <c r="G6" i="2"/>
  <c r="L6" i="1"/>
  <c r="O8" i="2"/>
  <c r="N8" i="2"/>
  <c r="B9" i="2"/>
  <c r="O12" i="1"/>
  <c r="N12" i="1"/>
  <c r="B13" i="1"/>
  <c r="B14" i="1" s="1"/>
  <c r="B15" i="1" s="1"/>
  <c r="B16" i="1" s="1"/>
  <c r="B17" i="1" s="1"/>
  <c r="N12" i="3" l="1"/>
  <c r="O12" i="3"/>
  <c r="L6" i="2"/>
  <c r="D7" i="2" s="1"/>
  <c r="K6" i="2"/>
  <c r="C7" i="2" s="1"/>
  <c r="L9" i="3"/>
  <c r="D10" i="3" s="1"/>
  <c r="K9" i="3"/>
  <c r="C10" i="3" s="1"/>
  <c r="B13" i="3"/>
  <c r="B18" i="1"/>
  <c r="N17" i="1"/>
  <c r="O17" i="1"/>
  <c r="N9" i="2"/>
  <c r="O9" i="2"/>
  <c r="E7" i="2"/>
  <c r="F7" i="2" s="1"/>
  <c r="G7" i="2" s="1"/>
  <c r="B10" i="2"/>
  <c r="O13" i="1"/>
  <c r="N13" i="1"/>
  <c r="D7" i="1"/>
  <c r="C7" i="1"/>
  <c r="E10" i="3" l="1"/>
  <c r="F10" i="3" s="1"/>
  <c r="G10" i="3" s="1"/>
  <c r="H10" i="3" s="1"/>
  <c r="O13" i="3"/>
  <c r="N13" i="3"/>
  <c r="B14" i="3"/>
  <c r="B19" i="1"/>
  <c r="N18" i="1"/>
  <c r="O18" i="1"/>
  <c r="H7" i="2"/>
  <c r="I7" i="2" s="1"/>
  <c r="J7" i="2" s="1"/>
  <c r="N10" i="2"/>
  <c r="O10" i="2"/>
  <c r="B11" i="2"/>
  <c r="E7" i="1"/>
  <c r="F7" i="1" s="1"/>
  <c r="O14" i="1"/>
  <c r="N14" i="1"/>
  <c r="K10" i="3" l="1"/>
  <c r="C11" i="3" s="1"/>
  <c r="I10" i="3"/>
  <c r="J10" i="3" s="1"/>
  <c r="L10" i="3" s="1"/>
  <c r="D11" i="3" s="1"/>
  <c r="N14" i="3"/>
  <c r="O14" i="3"/>
  <c r="B15" i="3"/>
  <c r="B20" i="1"/>
  <c r="N19" i="1"/>
  <c r="O19" i="1"/>
  <c r="N11" i="2"/>
  <c r="O11" i="2"/>
  <c r="K7" i="2"/>
  <c r="C8" i="2" s="1"/>
  <c r="L7" i="2"/>
  <c r="D8" i="2" s="1"/>
  <c r="B12" i="2"/>
  <c r="H7" i="1"/>
  <c r="I7" i="1" s="1"/>
  <c r="J7" i="1" s="1"/>
  <c r="G7" i="1"/>
  <c r="O15" i="1"/>
  <c r="N15" i="1"/>
  <c r="E11" i="3" l="1"/>
  <c r="F11" i="3" s="1"/>
  <c r="N15" i="3"/>
  <c r="O15" i="3"/>
  <c r="B16" i="3"/>
  <c r="B21" i="1"/>
  <c r="N20" i="1"/>
  <c r="O20" i="1"/>
  <c r="L7" i="1"/>
  <c r="K7" i="1"/>
  <c r="O12" i="2"/>
  <c r="N12" i="2"/>
  <c r="E8" i="2"/>
  <c r="F8" i="2" s="1"/>
  <c r="B13" i="2"/>
  <c r="O16" i="1"/>
  <c r="N16" i="1"/>
  <c r="C8" i="1"/>
  <c r="O16" i="3" l="1"/>
  <c r="N16" i="3"/>
  <c r="G11" i="3"/>
  <c r="B17" i="3"/>
  <c r="B22" i="1"/>
  <c r="N21" i="1"/>
  <c r="O21" i="1"/>
  <c r="N13" i="2"/>
  <c r="O13" i="2"/>
  <c r="G8" i="2"/>
  <c r="H8" i="2"/>
  <c r="I8" i="2" s="1"/>
  <c r="J8" i="2" s="1"/>
  <c r="B14" i="2"/>
  <c r="B15" i="2" s="1"/>
  <c r="B16" i="2" s="1"/>
  <c r="B17" i="2" s="1"/>
  <c r="E8" i="1"/>
  <c r="D8" i="1"/>
  <c r="H11" i="3" l="1"/>
  <c r="K11" i="3" s="1"/>
  <c r="C12" i="3" s="1"/>
  <c r="N17" i="3"/>
  <c r="O17" i="3"/>
  <c r="B18" i="3"/>
  <c r="B23" i="1"/>
  <c r="N22" i="1"/>
  <c r="O22" i="1"/>
  <c r="B18" i="2"/>
  <c r="O17" i="2"/>
  <c r="N17" i="2"/>
  <c r="L8" i="2"/>
  <c r="D9" i="2" s="1"/>
  <c r="N14" i="2"/>
  <c r="O14" i="2"/>
  <c r="K8" i="2"/>
  <c r="C9" i="2" s="1"/>
  <c r="F8" i="1"/>
  <c r="N18" i="3" l="1"/>
  <c r="O18" i="3"/>
  <c r="I11" i="3"/>
  <c r="J11" i="3" s="1"/>
  <c r="L11" i="3" s="1"/>
  <c r="D12" i="3" s="1"/>
  <c r="B19" i="3"/>
  <c r="B24" i="1"/>
  <c r="N23" i="1"/>
  <c r="O23" i="1"/>
  <c r="B19" i="2"/>
  <c r="O18" i="2"/>
  <c r="N18" i="2"/>
  <c r="N15" i="2"/>
  <c r="O15" i="2"/>
  <c r="E9" i="2"/>
  <c r="F9" i="2" s="1"/>
  <c r="H9" i="2" s="1"/>
  <c r="I9" i="2" s="1"/>
  <c r="J9" i="2" s="1"/>
  <c r="H8" i="1"/>
  <c r="I8" i="1" s="1"/>
  <c r="J8" i="1" s="1"/>
  <c r="G8" i="1"/>
  <c r="O19" i="3" l="1"/>
  <c r="N19" i="3"/>
  <c r="E12" i="3"/>
  <c r="F12" i="3" s="1"/>
  <c r="B20" i="3"/>
  <c r="B25" i="1"/>
  <c r="N24" i="1"/>
  <c r="O24" i="1"/>
  <c r="B20" i="2"/>
  <c r="O19" i="2"/>
  <c r="N19" i="2"/>
  <c r="O16" i="2"/>
  <c r="N16" i="2"/>
  <c r="G9" i="2"/>
  <c r="L9" i="2" s="1"/>
  <c r="D10" i="2" s="1"/>
  <c r="L8" i="1"/>
  <c r="D9" i="1" s="1"/>
  <c r="K8" i="1"/>
  <c r="C9" i="1" s="1"/>
  <c r="G12" i="3" l="1"/>
  <c r="H12" i="3" s="1"/>
  <c r="I12" i="3" s="1"/>
  <c r="J12" i="3" s="1"/>
  <c r="L12" i="3" s="1"/>
  <c r="D13" i="3" s="1"/>
  <c r="N20" i="3"/>
  <c r="O20" i="3"/>
  <c r="B21" i="3"/>
  <c r="B26" i="1"/>
  <c r="N25" i="1"/>
  <c r="O25" i="1"/>
  <c r="B21" i="2"/>
  <c r="O20" i="2"/>
  <c r="N20" i="2"/>
  <c r="K9" i="2"/>
  <c r="C10" i="2" s="1"/>
  <c r="E9" i="1"/>
  <c r="N21" i="3" l="1"/>
  <c r="O21" i="3"/>
  <c r="K12" i="3"/>
  <c r="C13" i="3" s="1"/>
  <c r="E13" i="3" s="1"/>
  <c r="F13" i="3" s="1"/>
  <c r="B22" i="3"/>
  <c r="B27" i="1"/>
  <c r="N26" i="1"/>
  <c r="O26" i="1"/>
  <c r="B22" i="2"/>
  <c r="O21" i="2"/>
  <c r="N21" i="2"/>
  <c r="E10" i="2"/>
  <c r="F10" i="2" s="1"/>
  <c r="H10" i="2" s="1"/>
  <c r="I10" i="2" s="1"/>
  <c r="J10" i="2" s="1"/>
  <c r="F9" i="1"/>
  <c r="N22" i="3" l="1"/>
  <c r="O22" i="3"/>
  <c r="G13" i="3"/>
  <c r="H13" i="3" s="1"/>
  <c r="I13" i="3" s="1"/>
  <c r="J13" i="3" s="1"/>
  <c r="L13" i="3" s="1"/>
  <c r="D14" i="3" s="1"/>
  <c r="B23" i="3"/>
  <c r="B28" i="1"/>
  <c r="N27" i="1"/>
  <c r="O27" i="1"/>
  <c r="B23" i="2"/>
  <c r="O22" i="2"/>
  <c r="N22" i="2"/>
  <c r="G10" i="2"/>
  <c r="K10" i="2" s="1"/>
  <c r="C11" i="2" s="1"/>
  <c r="G9" i="1"/>
  <c r="H9" i="1"/>
  <c r="I9" i="1" s="1"/>
  <c r="J9" i="1" s="1"/>
  <c r="N23" i="3" l="1"/>
  <c r="O23" i="3"/>
  <c r="K13" i="3"/>
  <c r="C14" i="3" s="1"/>
  <c r="B24" i="3"/>
  <c r="B29" i="1"/>
  <c r="N28" i="1"/>
  <c r="O28" i="1"/>
  <c r="B24" i="2"/>
  <c r="O23" i="2"/>
  <c r="N23" i="2"/>
  <c r="L10" i="2"/>
  <c r="D11" i="2" s="1"/>
  <c r="F11" i="2" s="1"/>
  <c r="H11" i="2" s="1"/>
  <c r="I11" i="2" s="1"/>
  <c r="J11" i="2" s="1"/>
  <c r="E11" i="2"/>
  <c r="L9" i="1"/>
  <c r="D10" i="1" s="1"/>
  <c r="K9" i="1"/>
  <c r="C10" i="1" s="1"/>
  <c r="N24" i="3" l="1"/>
  <c r="O24" i="3"/>
  <c r="E14" i="3"/>
  <c r="F14" i="3" s="1"/>
  <c r="G14" i="3" s="1"/>
  <c r="H14" i="3" s="1"/>
  <c r="B25" i="3"/>
  <c r="B30" i="1"/>
  <c r="N29" i="1"/>
  <c r="O29" i="1"/>
  <c r="B25" i="2"/>
  <c r="O24" i="2"/>
  <c r="N24" i="2"/>
  <c r="G11" i="2"/>
  <c r="E10" i="1"/>
  <c r="I14" i="3" l="1"/>
  <c r="J14" i="3" s="1"/>
  <c r="L14" i="3" s="1"/>
  <c r="D15" i="3" s="1"/>
  <c r="O25" i="3"/>
  <c r="N25" i="3"/>
  <c r="K14" i="3"/>
  <c r="C15" i="3" s="1"/>
  <c r="B26" i="3"/>
  <c r="B31" i="1"/>
  <c r="N30" i="1"/>
  <c r="O30" i="1"/>
  <c r="B26" i="2"/>
  <c r="O25" i="2"/>
  <c r="N25" i="2"/>
  <c r="L11" i="2"/>
  <c r="D12" i="2" s="1"/>
  <c r="K11" i="2"/>
  <c r="C12" i="2" s="1"/>
  <c r="F10" i="1"/>
  <c r="E15" i="3" l="1"/>
  <c r="F15" i="3" s="1"/>
  <c r="O26" i="3"/>
  <c r="N26" i="3"/>
  <c r="B27" i="3"/>
  <c r="N31" i="1"/>
  <c r="O31" i="1"/>
  <c r="B27" i="2"/>
  <c r="O26" i="2"/>
  <c r="N26" i="2"/>
  <c r="E12" i="2"/>
  <c r="F12" i="2" s="1"/>
  <c r="H10" i="1"/>
  <c r="I10" i="1" s="1"/>
  <c r="J10" i="1" s="1"/>
  <c r="G10" i="1"/>
  <c r="G15" i="3" l="1"/>
  <c r="H15" i="3" s="1"/>
  <c r="I15" i="3" s="1"/>
  <c r="J15" i="3" s="1"/>
  <c r="L15" i="3" s="1"/>
  <c r="D16" i="3" s="1"/>
  <c r="N27" i="3"/>
  <c r="O27" i="3"/>
  <c r="B28" i="3"/>
  <c r="B28" i="2"/>
  <c r="O27" i="2"/>
  <c r="N27" i="2"/>
  <c r="G12" i="2"/>
  <c r="H12" i="2"/>
  <c r="I12" i="2" s="1"/>
  <c r="J12" i="2" s="1"/>
  <c r="L12" i="2" s="1"/>
  <c r="D13" i="2" s="1"/>
  <c r="L10" i="1"/>
  <c r="D11" i="1" s="1"/>
  <c r="K10" i="1"/>
  <c r="C11" i="1" s="1"/>
  <c r="K15" i="3" l="1"/>
  <c r="C16" i="3" s="1"/>
  <c r="E16" i="3" s="1"/>
  <c r="F16" i="3" s="1"/>
  <c r="G16" i="3" s="1"/>
  <c r="H16" i="3" s="1"/>
  <c r="N28" i="3"/>
  <c r="O28" i="3"/>
  <c r="B29" i="3"/>
  <c r="B29" i="2"/>
  <c r="O28" i="2"/>
  <c r="N28" i="2"/>
  <c r="K12" i="2"/>
  <c r="C13" i="2" s="1"/>
  <c r="E11" i="1"/>
  <c r="F11" i="1" s="1"/>
  <c r="N29" i="3" l="1"/>
  <c r="O29" i="3"/>
  <c r="K16" i="3"/>
  <c r="C17" i="3" s="1"/>
  <c r="I16" i="3"/>
  <c r="J16" i="3" s="1"/>
  <c r="L16" i="3" s="1"/>
  <c r="D17" i="3" s="1"/>
  <c r="E17" i="3" s="1"/>
  <c r="F17" i="3" s="1"/>
  <c r="G17" i="3" s="1"/>
  <c r="B30" i="3"/>
  <c r="B30" i="2"/>
  <c r="O29" i="2"/>
  <c r="N29" i="2"/>
  <c r="E13" i="2"/>
  <c r="F13" i="2" s="1"/>
  <c r="H13" i="2" s="1"/>
  <c r="I13" i="2" s="1"/>
  <c r="J13" i="2" s="1"/>
  <c r="H11" i="1"/>
  <c r="I11" i="1" s="1"/>
  <c r="J11" i="1" s="1"/>
  <c r="G11" i="1"/>
  <c r="N30" i="3" l="1"/>
  <c r="O30" i="3"/>
  <c r="H17" i="3"/>
  <c r="K17" i="3" s="1"/>
  <c r="C18" i="3" s="1"/>
  <c r="B31" i="3"/>
  <c r="B31" i="2"/>
  <c r="O30" i="2"/>
  <c r="N30" i="2"/>
  <c r="L11" i="1"/>
  <c r="D12" i="1" s="1"/>
  <c r="K11" i="1"/>
  <c r="C12" i="1" s="1"/>
  <c r="E12" i="1" s="1"/>
  <c r="F12" i="1" s="1"/>
  <c r="G13" i="2"/>
  <c r="I17" i="3" l="1"/>
  <c r="J17" i="3" s="1"/>
  <c r="L17" i="3" s="1"/>
  <c r="D18" i="3" s="1"/>
  <c r="N31" i="3"/>
  <c r="O31" i="3"/>
  <c r="E18" i="3"/>
  <c r="B32" i="3"/>
  <c r="O31" i="2"/>
  <c r="N31" i="2"/>
  <c r="L13" i="2"/>
  <c r="D14" i="2" s="1"/>
  <c r="K13" i="2"/>
  <c r="C14" i="2" s="1"/>
  <c r="H12" i="1"/>
  <c r="I12" i="1" s="1"/>
  <c r="J12" i="1" s="1"/>
  <c r="G12" i="1"/>
  <c r="O32" i="3" l="1"/>
  <c r="N32" i="3"/>
  <c r="F18" i="3"/>
  <c r="G18" i="3" s="1"/>
  <c r="B33" i="3"/>
  <c r="E14" i="2"/>
  <c r="F14" i="2" s="1"/>
  <c r="L12" i="1"/>
  <c r="D13" i="1" s="1"/>
  <c r="K12" i="1"/>
  <c r="C13" i="1" s="1"/>
  <c r="N33" i="3" l="1"/>
  <c r="O33" i="3"/>
  <c r="H18" i="3"/>
  <c r="K18" i="3" s="1"/>
  <c r="C19" i="3" s="1"/>
  <c r="B34" i="3"/>
  <c r="H14" i="2"/>
  <c r="I14" i="2" s="1"/>
  <c r="J14" i="2" s="1"/>
  <c r="G14" i="2"/>
  <c r="E13" i="1"/>
  <c r="F13" i="1" s="1"/>
  <c r="G13" i="1" s="1"/>
  <c r="N34" i="3" l="1"/>
  <c r="O34" i="3"/>
  <c r="I18" i="3"/>
  <c r="J18" i="3" s="1"/>
  <c r="L18" i="3" s="1"/>
  <c r="D19" i="3" s="1"/>
  <c r="B35" i="3"/>
  <c r="L14" i="2"/>
  <c r="D15" i="2" s="1"/>
  <c r="K14" i="2"/>
  <c r="C15" i="2" s="1"/>
  <c r="H13" i="1"/>
  <c r="I13" i="1" s="1"/>
  <c r="J13" i="1" s="1"/>
  <c r="N35" i="3" l="1"/>
  <c r="O35" i="3"/>
  <c r="E19" i="3"/>
  <c r="B36" i="3"/>
  <c r="E15" i="2"/>
  <c r="F15" i="2" s="1"/>
  <c r="K13" i="1"/>
  <c r="C14" i="1" s="1"/>
  <c r="L13" i="1"/>
  <c r="D14" i="1" s="1"/>
  <c r="N36" i="3" l="1"/>
  <c r="O36" i="3"/>
  <c r="F19" i="3"/>
  <c r="G19" i="3"/>
  <c r="H19" i="3" s="1"/>
  <c r="B37" i="3"/>
  <c r="E14" i="1"/>
  <c r="F14" i="1" s="1"/>
  <c r="H15" i="2"/>
  <c r="I15" i="2" s="1"/>
  <c r="J15" i="2" s="1"/>
  <c r="G15" i="2"/>
  <c r="N37" i="3" l="1"/>
  <c r="O37" i="3"/>
  <c r="K19" i="3"/>
  <c r="C20" i="3" s="1"/>
  <c r="I19" i="3"/>
  <c r="J19" i="3" s="1"/>
  <c r="L19" i="3" s="1"/>
  <c r="D20" i="3" s="1"/>
  <c r="G14" i="1"/>
  <c r="H14" i="1"/>
  <c r="I14" i="1" s="1"/>
  <c r="J14" i="1" s="1"/>
  <c r="B38" i="3"/>
  <c r="L14" i="1"/>
  <c r="D15" i="1" s="1"/>
  <c r="L15" i="2"/>
  <c r="D16" i="2" s="1"/>
  <c r="K15" i="2"/>
  <c r="C16" i="2" s="1"/>
  <c r="O38" i="3" l="1"/>
  <c r="N38" i="3"/>
  <c r="E20" i="3"/>
  <c r="K14" i="1"/>
  <c r="C15" i="1" s="1"/>
  <c r="B39" i="3"/>
  <c r="E15" i="1"/>
  <c r="F15" i="1" s="1"/>
  <c r="E16" i="2"/>
  <c r="F16" i="2" s="1"/>
  <c r="N39" i="3" l="1"/>
  <c r="O39" i="3"/>
  <c r="F20" i="3"/>
  <c r="G20" i="3"/>
  <c r="B40" i="3"/>
  <c r="H15" i="1"/>
  <c r="I15" i="1" s="1"/>
  <c r="J15" i="1" s="1"/>
  <c r="G15" i="1"/>
  <c r="H16" i="2"/>
  <c r="I16" i="2" s="1"/>
  <c r="J16" i="2" s="1"/>
  <c r="G16" i="2"/>
  <c r="N40" i="3" l="1"/>
  <c r="O40" i="3"/>
  <c r="H20" i="3"/>
  <c r="B41" i="3"/>
  <c r="L15" i="1"/>
  <c r="D16" i="1" s="1"/>
  <c r="K15" i="1"/>
  <c r="C16" i="1" s="1"/>
  <c r="L16" i="2"/>
  <c r="D17" i="2" s="1"/>
  <c r="K16" i="2"/>
  <c r="C17" i="2" s="1"/>
  <c r="N41" i="3" l="1"/>
  <c r="O41" i="3"/>
  <c r="I20" i="3"/>
  <c r="J20" i="3" s="1"/>
  <c r="L20" i="3" s="1"/>
  <c r="D21" i="3" s="1"/>
  <c r="K20" i="3"/>
  <c r="C21" i="3" s="1"/>
  <c r="B42" i="3"/>
  <c r="E16" i="1"/>
  <c r="F16" i="1" s="1"/>
  <c r="E17" i="2"/>
  <c r="F17" i="2" s="1"/>
  <c r="H17" i="2" s="1"/>
  <c r="I17" i="2" s="1"/>
  <c r="J17" i="2" s="1"/>
  <c r="N42" i="3" l="1"/>
  <c r="O42" i="3"/>
  <c r="E21" i="3"/>
  <c r="F21" i="3" s="1"/>
  <c r="G21" i="3" s="1"/>
  <c r="B43" i="3"/>
  <c r="G16" i="1"/>
  <c r="H16" i="1"/>
  <c r="I16" i="1" s="1"/>
  <c r="J16" i="1" s="1"/>
  <c r="G17" i="2"/>
  <c r="K17" i="2" s="1"/>
  <c r="C18" i="2" s="1"/>
  <c r="N43" i="3" l="1"/>
  <c r="O43" i="3"/>
  <c r="H21" i="3"/>
  <c r="K21" i="3" s="1"/>
  <c r="C22" i="3" s="1"/>
  <c r="L17" i="2"/>
  <c r="D18" i="2" s="1"/>
  <c r="B44" i="3"/>
  <c r="K16" i="1"/>
  <c r="C17" i="1" s="1"/>
  <c r="L16" i="1"/>
  <c r="D17" i="1" s="1"/>
  <c r="E18" i="2"/>
  <c r="F18" i="2" s="1"/>
  <c r="H18" i="2" s="1"/>
  <c r="I18" i="2" s="1"/>
  <c r="J18" i="2" s="1"/>
  <c r="O44" i="3" l="1"/>
  <c r="N44" i="3"/>
  <c r="I21" i="3"/>
  <c r="J21" i="3" s="1"/>
  <c r="L21" i="3" s="1"/>
  <c r="D22" i="3" s="1"/>
  <c r="G18" i="2"/>
  <c r="K18" i="2" s="1"/>
  <c r="C19" i="2" s="1"/>
  <c r="E19" i="2" s="1"/>
  <c r="B45" i="3"/>
  <c r="E17" i="1"/>
  <c r="F17" i="1" s="1"/>
  <c r="G17" i="1" s="1"/>
  <c r="L18" i="2"/>
  <c r="D19" i="2" s="1"/>
  <c r="N45" i="3" l="1"/>
  <c r="O45" i="3"/>
  <c r="E22" i="3"/>
  <c r="B46" i="3"/>
  <c r="H17" i="1"/>
  <c r="I17" i="1" s="1"/>
  <c r="J17" i="1" s="1"/>
  <c r="L17" i="1" s="1"/>
  <c r="D18" i="1" s="1"/>
  <c r="F19" i="2"/>
  <c r="N46" i="3" l="1"/>
  <c r="O46" i="3"/>
  <c r="F22" i="3"/>
  <c r="G22" i="3"/>
  <c r="H22" i="3" s="1"/>
  <c r="B47" i="3"/>
  <c r="K17" i="1"/>
  <c r="C18" i="1" s="1"/>
  <c r="G19" i="2"/>
  <c r="H19" i="2"/>
  <c r="I19" i="2" s="1"/>
  <c r="J19" i="2" s="1"/>
  <c r="N47" i="3" l="1"/>
  <c r="O47" i="3"/>
  <c r="K22" i="3"/>
  <c r="C23" i="3" s="1"/>
  <c r="I22" i="3"/>
  <c r="J22" i="3" s="1"/>
  <c r="L22" i="3" s="1"/>
  <c r="D23" i="3" s="1"/>
  <c r="B48" i="3"/>
  <c r="E18" i="1"/>
  <c r="K19" i="2"/>
  <c r="C20" i="2" s="1"/>
  <c r="L19" i="2"/>
  <c r="D20" i="2" s="1"/>
  <c r="N48" i="3" l="1"/>
  <c r="O48" i="3"/>
  <c r="E23" i="3"/>
  <c r="F23" i="3" s="1"/>
  <c r="B49" i="3"/>
  <c r="F18" i="1"/>
  <c r="E20" i="2"/>
  <c r="F20" i="2" s="1"/>
  <c r="N49" i="3" l="1"/>
  <c r="O49" i="3"/>
  <c r="G23" i="3"/>
  <c r="H23" i="3" s="1"/>
  <c r="G20" i="2"/>
  <c r="H20" i="2"/>
  <c r="I20" i="2" s="1"/>
  <c r="J20" i="2" s="1"/>
  <c r="B50" i="3"/>
  <c r="G18" i="1"/>
  <c r="H18" i="1"/>
  <c r="I18" i="1" s="1"/>
  <c r="J18" i="1" s="1"/>
  <c r="L20" i="2"/>
  <c r="D21" i="2" s="1"/>
  <c r="O50" i="3" l="1"/>
  <c r="N50" i="3"/>
  <c r="K23" i="3"/>
  <c r="C24" i="3" s="1"/>
  <c r="I23" i="3"/>
  <c r="J23" i="3" s="1"/>
  <c r="L23" i="3" s="1"/>
  <c r="D24" i="3" s="1"/>
  <c r="K20" i="2"/>
  <c r="C21" i="2" s="1"/>
  <c r="B51" i="3"/>
  <c r="K18" i="1"/>
  <c r="C19" i="1" s="1"/>
  <c r="L18" i="1"/>
  <c r="D19" i="1" s="1"/>
  <c r="N51" i="3" l="1"/>
  <c r="O51" i="3"/>
  <c r="E24" i="3"/>
  <c r="F24" i="3" s="1"/>
  <c r="E21" i="2"/>
  <c r="B52" i="3"/>
  <c r="E19" i="1"/>
  <c r="F19" i="1" s="1"/>
  <c r="N52" i="3" l="1"/>
  <c r="O52" i="3"/>
  <c r="G24" i="3"/>
  <c r="G19" i="1"/>
  <c r="K19" i="1" s="1"/>
  <c r="C20" i="1" s="1"/>
  <c r="H19" i="1"/>
  <c r="I19" i="1" s="1"/>
  <c r="J19" i="1" s="1"/>
  <c r="F21" i="2"/>
  <c r="B53" i="3"/>
  <c r="L19" i="1"/>
  <c r="D20" i="1" s="1"/>
  <c r="N53" i="3" l="1"/>
  <c r="O53" i="3"/>
  <c r="H24" i="3"/>
  <c r="K24" i="3" s="1"/>
  <c r="C25" i="3" s="1"/>
  <c r="H21" i="2"/>
  <c r="I21" i="2" s="1"/>
  <c r="J21" i="2" s="1"/>
  <c r="G21" i="2"/>
  <c r="B54" i="3"/>
  <c r="E20" i="1"/>
  <c r="F20" i="1" s="1"/>
  <c r="H20" i="1" s="1"/>
  <c r="I20" i="1" s="1"/>
  <c r="J20" i="1" s="1"/>
  <c r="N54" i="3" l="1"/>
  <c r="O54" i="3"/>
  <c r="I24" i="3"/>
  <c r="J24" i="3" s="1"/>
  <c r="L24" i="3" s="1"/>
  <c r="D25" i="3" s="1"/>
  <c r="K21" i="2"/>
  <c r="C22" i="2" s="1"/>
  <c r="E22" i="2" s="1"/>
  <c r="L21" i="2"/>
  <c r="D22" i="2" s="1"/>
  <c r="F22" i="2" s="1"/>
  <c r="G20" i="1"/>
  <c r="K20" i="1"/>
  <c r="C21" i="1" s="1"/>
  <c r="B55" i="3"/>
  <c r="E21" i="1"/>
  <c r="L20" i="1"/>
  <c r="D21" i="1" s="1"/>
  <c r="G22" i="2"/>
  <c r="N55" i="3" l="1"/>
  <c r="O55" i="3"/>
  <c r="E25" i="3"/>
  <c r="F25" i="3" s="1"/>
  <c r="H22" i="2"/>
  <c r="I22" i="2" s="1"/>
  <c r="J22" i="2" s="1"/>
  <c r="B56" i="3"/>
  <c r="F21" i="1"/>
  <c r="K22" i="2"/>
  <c r="C23" i="2" s="1"/>
  <c r="L22" i="2"/>
  <c r="D23" i="2" s="1"/>
  <c r="O56" i="3" l="1"/>
  <c r="N56" i="3"/>
  <c r="G25" i="3"/>
  <c r="H25" i="3" s="1"/>
  <c r="B57" i="3"/>
  <c r="H21" i="1"/>
  <c r="I21" i="1" s="1"/>
  <c r="J21" i="1" s="1"/>
  <c r="G21" i="1"/>
  <c r="E23" i="2"/>
  <c r="F23" i="2"/>
  <c r="G23" i="2" s="1"/>
  <c r="N57" i="3" l="1"/>
  <c r="O57" i="3"/>
  <c r="I25" i="3"/>
  <c r="J25" i="3" s="1"/>
  <c r="L25" i="3" s="1"/>
  <c r="D26" i="3" s="1"/>
  <c r="K25" i="3"/>
  <c r="C26" i="3" s="1"/>
  <c r="B58" i="3"/>
  <c r="K21" i="1"/>
  <c r="C22" i="1" s="1"/>
  <c r="L21" i="1"/>
  <c r="D22" i="1" s="1"/>
  <c r="H23" i="2"/>
  <c r="I23" i="2" s="1"/>
  <c r="J23" i="2" s="1"/>
  <c r="N58" i="3" l="1"/>
  <c r="O58" i="3"/>
  <c r="E26" i="3"/>
  <c r="L23" i="2"/>
  <c r="D24" i="2" s="1"/>
  <c r="B59" i="3"/>
  <c r="E22" i="1"/>
  <c r="F22" i="1" s="1"/>
  <c r="H22" i="1" s="1"/>
  <c r="I22" i="1" s="1"/>
  <c r="J22" i="1" s="1"/>
  <c r="G22" i="1"/>
  <c r="K23" i="2"/>
  <c r="C24" i="2" s="1"/>
  <c r="N59" i="3" l="1"/>
  <c r="O59" i="3"/>
  <c r="F26" i="3"/>
  <c r="G26" i="3" s="1"/>
  <c r="K22" i="1"/>
  <c r="C23" i="1" s="1"/>
  <c r="L22" i="1"/>
  <c r="D23" i="1" s="1"/>
  <c r="E24" i="2"/>
  <c r="H26" i="3" l="1"/>
  <c r="K26" i="3" s="1"/>
  <c r="C27" i="3" s="1"/>
  <c r="E23" i="1"/>
  <c r="F23" i="1"/>
  <c r="H23" i="1" s="1"/>
  <c r="I23" i="1" s="1"/>
  <c r="J23" i="1" s="1"/>
  <c r="F24" i="2"/>
  <c r="I26" i="3" l="1"/>
  <c r="J26" i="3" s="1"/>
  <c r="L26" i="3" s="1"/>
  <c r="D27" i="3" s="1"/>
  <c r="K23" i="1"/>
  <c r="C24" i="1" s="1"/>
  <c r="G23" i="1"/>
  <c r="L23" i="1"/>
  <c r="D24" i="1" s="1"/>
  <c r="G24" i="2"/>
  <c r="H24" i="2"/>
  <c r="I24" i="2" s="1"/>
  <c r="J24" i="2" s="1"/>
  <c r="E27" i="3" l="1"/>
  <c r="E24" i="1"/>
  <c r="F24" i="1" s="1"/>
  <c r="K24" i="2"/>
  <c r="C25" i="2" s="1"/>
  <c r="L24" i="2"/>
  <c r="D25" i="2" s="1"/>
  <c r="F27" i="3" l="1"/>
  <c r="G27" i="3" s="1"/>
  <c r="H24" i="1"/>
  <c r="I24" i="1" s="1"/>
  <c r="J24" i="1" s="1"/>
  <c r="G24" i="1"/>
  <c r="E25" i="2"/>
  <c r="F25" i="2"/>
  <c r="G25" i="2" s="1"/>
  <c r="H27" i="3" l="1"/>
  <c r="K27" i="3" s="1"/>
  <c r="C28" i="3" s="1"/>
  <c r="H25" i="2"/>
  <c r="I25" i="2" s="1"/>
  <c r="J25" i="2" s="1"/>
  <c r="K24" i="1"/>
  <c r="C25" i="1" s="1"/>
  <c r="L24" i="1"/>
  <c r="D25" i="1" s="1"/>
  <c r="K25" i="2"/>
  <c r="C26" i="2" s="1"/>
  <c r="L25" i="2"/>
  <c r="D26" i="2" s="1"/>
  <c r="I27" i="3" l="1"/>
  <c r="J27" i="3" s="1"/>
  <c r="L27" i="3" s="1"/>
  <c r="D28" i="3" s="1"/>
  <c r="E25" i="1"/>
  <c r="F25" i="1"/>
  <c r="G25" i="1" s="1"/>
  <c r="E26" i="2"/>
  <c r="F26" i="2" s="1"/>
  <c r="E28" i="3" l="1"/>
  <c r="F28" i="3" s="1"/>
  <c r="K25" i="1"/>
  <c r="C26" i="1" s="1"/>
  <c r="H25" i="1"/>
  <c r="I25" i="1" s="1"/>
  <c r="J25" i="1" s="1"/>
  <c r="G26" i="2"/>
  <c r="H26" i="2"/>
  <c r="I26" i="2" s="1"/>
  <c r="J26" i="2" s="1"/>
  <c r="G28" i="3" l="1"/>
  <c r="H28" i="3" s="1"/>
  <c r="L25" i="1"/>
  <c r="D26" i="1" s="1"/>
  <c r="E26" i="1"/>
  <c r="L26" i="2"/>
  <c r="D27" i="2" s="1"/>
  <c r="K26" i="2"/>
  <c r="C27" i="2" s="1"/>
  <c r="I28" i="3" l="1"/>
  <c r="J28" i="3" s="1"/>
  <c r="L28" i="3" s="1"/>
  <c r="D29" i="3" s="1"/>
  <c r="K28" i="3"/>
  <c r="C29" i="3" s="1"/>
  <c r="F26" i="1"/>
  <c r="E27" i="2"/>
  <c r="E29" i="3" l="1"/>
  <c r="F29" i="3" s="1"/>
  <c r="G26" i="1"/>
  <c r="H26" i="1"/>
  <c r="I26" i="1" s="1"/>
  <c r="J26" i="1" s="1"/>
  <c r="F27" i="2"/>
  <c r="G29" i="3" l="1"/>
  <c r="K26" i="1"/>
  <c r="C27" i="1" s="1"/>
  <c r="L26" i="1"/>
  <c r="D27" i="1" s="1"/>
  <c r="H27" i="2"/>
  <c r="I27" i="2" s="1"/>
  <c r="J27" i="2" s="1"/>
  <c r="G27" i="2"/>
  <c r="H29" i="3" l="1"/>
  <c r="K29" i="3" s="1"/>
  <c r="C30" i="3" s="1"/>
  <c r="E27" i="1"/>
  <c r="F27" i="1" s="1"/>
  <c r="H27" i="1" s="1"/>
  <c r="I27" i="1" s="1"/>
  <c r="J27" i="1" s="1"/>
  <c r="G27" i="1"/>
  <c r="K27" i="2"/>
  <c r="C28" i="2" s="1"/>
  <c r="L27" i="2"/>
  <c r="D28" i="2" s="1"/>
  <c r="I29" i="3" l="1"/>
  <c r="J29" i="3" s="1"/>
  <c r="L29" i="3" s="1"/>
  <c r="D30" i="3" s="1"/>
  <c r="L27" i="1"/>
  <c r="D28" i="1" s="1"/>
  <c r="K27" i="1"/>
  <c r="C28" i="1" s="1"/>
  <c r="E28" i="1" s="1"/>
  <c r="F28" i="1" s="1"/>
  <c r="H28" i="1" s="1"/>
  <c r="I28" i="1" s="1"/>
  <c r="J28" i="1" s="1"/>
  <c r="E28" i="2"/>
  <c r="F28" i="2"/>
  <c r="H28" i="2" s="1"/>
  <c r="E30" i="3" l="1"/>
  <c r="G28" i="2"/>
  <c r="G28" i="1"/>
  <c r="K28" i="1" s="1"/>
  <c r="C29" i="1" s="1"/>
  <c r="I28" i="2"/>
  <c r="J28" i="2" s="1"/>
  <c r="K28" i="2"/>
  <c r="C29" i="2" s="1"/>
  <c r="F30" i="3" l="1"/>
  <c r="G30" i="3" s="1"/>
  <c r="L28" i="2"/>
  <c r="D29" i="2" s="1"/>
  <c r="L28" i="1"/>
  <c r="D29" i="1" s="1"/>
  <c r="E29" i="1"/>
  <c r="F29" i="1" s="1"/>
  <c r="H29" i="1" s="1"/>
  <c r="E29" i="2"/>
  <c r="F29" i="2" s="1"/>
  <c r="H29" i="2" s="1"/>
  <c r="I29" i="2" s="1"/>
  <c r="J29" i="2" s="1"/>
  <c r="H30" i="3" l="1"/>
  <c r="K30" i="3"/>
  <c r="C31" i="3" s="1"/>
  <c r="G29" i="1"/>
  <c r="K29" i="1" s="1"/>
  <c r="C30" i="1" s="1"/>
  <c r="I29" i="1"/>
  <c r="J29" i="1" s="1"/>
  <c r="G29" i="2"/>
  <c r="L29" i="2" s="1"/>
  <c r="D30" i="2" s="1"/>
  <c r="I30" i="3" l="1"/>
  <c r="J30" i="3" s="1"/>
  <c r="L30" i="3" s="1"/>
  <c r="D31" i="3" s="1"/>
  <c r="L29" i="1"/>
  <c r="D30" i="1" s="1"/>
  <c r="E30" i="1"/>
  <c r="K29" i="2"/>
  <c r="C30" i="2" s="1"/>
  <c r="E31" i="3" l="1"/>
  <c r="F30" i="1"/>
  <c r="E30" i="2"/>
  <c r="F31" i="3" l="1"/>
  <c r="G31" i="3" s="1"/>
  <c r="H30" i="1"/>
  <c r="I30" i="1" s="1"/>
  <c r="J30" i="1" s="1"/>
  <c r="G30" i="1"/>
  <c r="F30" i="2"/>
  <c r="H31" i="3" l="1"/>
  <c r="L30" i="1"/>
  <c r="D31" i="1" s="1"/>
  <c r="K30" i="1"/>
  <c r="C31" i="1" s="1"/>
  <c r="G30" i="2"/>
  <c r="H30" i="2"/>
  <c r="I30" i="2" s="1"/>
  <c r="J30" i="2" s="1"/>
  <c r="K31" i="3" l="1"/>
  <c r="C32" i="3" s="1"/>
  <c r="I31" i="3"/>
  <c r="J31" i="3" s="1"/>
  <c r="L31" i="3" s="1"/>
  <c r="D32" i="3" s="1"/>
  <c r="E31" i="1"/>
  <c r="F31" i="1" s="1"/>
  <c r="H31" i="1" s="1"/>
  <c r="G31" i="1"/>
  <c r="K30" i="2"/>
  <c r="C31" i="2" s="1"/>
  <c r="L30" i="2"/>
  <c r="D31" i="2" s="1"/>
  <c r="E32" i="3" l="1"/>
  <c r="F32" i="3" s="1"/>
  <c r="I31" i="1"/>
  <c r="J31" i="1" s="1"/>
  <c r="L31" i="1" s="1"/>
  <c r="K31" i="1"/>
  <c r="E31" i="2"/>
  <c r="G32" i="3" l="1"/>
  <c r="F31" i="2"/>
  <c r="H32" i="3" l="1"/>
  <c r="K32" i="3"/>
  <c r="C33" i="3" s="1"/>
  <c r="H31" i="2"/>
  <c r="I31" i="2" s="1"/>
  <c r="J31" i="2" s="1"/>
  <c r="G31" i="2"/>
  <c r="I32" i="3" l="1"/>
  <c r="J32" i="3" s="1"/>
  <c r="L32" i="3" s="1"/>
  <c r="D33" i="3" s="1"/>
  <c r="K31" i="2"/>
  <c r="L31" i="2"/>
  <c r="E33" i="3" l="1"/>
  <c r="F33" i="3" s="1"/>
  <c r="G33" i="3" s="1"/>
  <c r="H33" i="3" l="1"/>
  <c r="K33" i="3" s="1"/>
  <c r="C34" i="3" s="1"/>
  <c r="I33" i="3" l="1"/>
  <c r="J33" i="3" s="1"/>
  <c r="L33" i="3" s="1"/>
  <c r="D34" i="3" s="1"/>
  <c r="E34" i="3" l="1"/>
  <c r="F34" i="3" s="1"/>
  <c r="G34" i="3" l="1"/>
  <c r="H34" i="3" l="1"/>
  <c r="K34" i="3"/>
  <c r="C35" i="3" s="1"/>
  <c r="I34" i="3" l="1"/>
  <c r="J34" i="3" s="1"/>
  <c r="L34" i="3" s="1"/>
  <c r="D35" i="3" s="1"/>
  <c r="E35" i="3" l="1"/>
  <c r="F35" i="3" l="1"/>
  <c r="G35" i="3" s="1"/>
  <c r="H35" i="3" l="1"/>
  <c r="K35" i="3" s="1"/>
  <c r="C36" i="3" s="1"/>
  <c r="I35" i="3" l="1"/>
  <c r="J35" i="3" s="1"/>
  <c r="L35" i="3" s="1"/>
  <c r="D36" i="3" s="1"/>
  <c r="E36" i="3" l="1"/>
  <c r="F36" i="3" s="1"/>
  <c r="G36" i="3" l="1"/>
  <c r="H36" i="3" l="1"/>
  <c r="K36" i="3" s="1"/>
  <c r="C37" i="3" s="1"/>
  <c r="I36" i="3" l="1"/>
  <c r="J36" i="3" s="1"/>
  <c r="L36" i="3" s="1"/>
  <c r="D37" i="3" s="1"/>
  <c r="E37" i="3" l="1"/>
  <c r="F37" i="3" s="1"/>
  <c r="G37" i="3" l="1"/>
  <c r="H37" i="3" l="1"/>
  <c r="K37" i="3" l="1"/>
  <c r="C38" i="3" s="1"/>
  <c r="I37" i="3"/>
  <c r="J37" i="3" s="1"/>
  <c r="L37" i="3" s="1"/>
  <c r="D38" i="3" s="1"/>
  <c r="E38" i="3" l="1"/>
  <c r="F38" i="3" l="1"/>
  <c r="G38" i="3" s="1"/>
  <c r="H38" i="3" l="1"/>
  <c r="K38" i="3"/>
  <c r="C39" i="3" s="1"/>
  <c r="I38" i="3" l="1"/>
  <c r="J38" i="3" s="1"/>
  <c r="L38" i="3" s="1"/>
  <c r="D39" i="3" s="1"/>
  <c r="E39" i="3" l="1"/>
  <c r="F39" i="3" l="1"/>
  <c r="G39" i="3" s="1"/>
  <c r="H39" i="3" l="1"/>
  <c r="K39" i="3" s="1"/>
  <c r="C40" i="3" s="1"/>
  <c r="I39" i="3" l="1"/>
  <c r="J39" i="3"/>
  <c r="L39" i="3" s="1"/>
  <c r="D40" i="3" s="1"/>
  <c r="E40" i="3" l="1"/>
  <c r="F40" i="3" l="1"/>
  <c r="G40" i="3" s="1"/>
  <c r="H40" i="3" s="1"/>
  <c r="I40" i="3" l="1"/>
  <c r="J40" i="3" s="1"/>
  <c r="L40" i="3" s="1"/>
  <c r="D41" i="3" s="1"/>
  <c r="K40" i="3"/>
  <c r="C41" i="3" s="1"/>
  <c r="E41" i="3" l="1"/>
  <c r="F41" i="3" l="1"/>
  <c r="G41" i="3" s="1"/>
  <c r="H41" i="3" l="1"/>
  <c r="K41" i="3" l="1"/>
  <c r="C42" i="3" s="1"/>
  <c r="I41" i="3"/>
  <c r="J41" i="3" s="1"/>
  <c r="L41" i="3" s="1"/>
  <c r="D42" i="3" s="1"/>
  <c r="E42" i="3" l="1"/>
  <c r="F42" i="3" l="1"/>
  <c r="G42" i="3" s="1"/>
  <c r="H42" i="3" l="1"/>
  <c r="I42" i="3" l="1"/>
  <c r="J42" i="3" s="1"/>
  <c r="L42" i="3" s="1"/>
  <c r="D43" i="3" s="1"/>
  <c r="K42" i="3"/>
  <c r="C43" i="3" s="1"/>
  <c r="E43" i="3" l="1"/>
  <c r="F43" i="3" l="1"/>
  <c r="G43" i="3" s="1"/>
  <c r="H43" i="3" s="1"/>
  <c r="K43" i="3" s="1"/>
  <c r="C44" i="3" s="1"/>
  <c r="I43" i="3" l="1"/>
  <c r="J43" i="3" s="1"/>
  <c r="L43" i="3" s="1"/>
  <c r="D44" i="3" s="1"/>
  <c r="E44" i="3" l="1"/>
  <c r="F44" i="3" s="1"/>
  <c r="G44" i="3" s="1"/>
  <c r="H44" i="3" l="1"/>
  <c r="K44" i="3" s="1"/>
  <c r="C45" i="3" s="1"/>
  <c r="I44" i="3" l="1"/>
  <c r="J44" i="3" s="1"/>
  <c r="L44" i="3" s="1"/>
  <c r="D45" i="3" s="1"/>
  <c r="E45" i="3" l="1"/>
  <c r="F45" i="3" s="1"/>
  <c r="G45" i="3" l="1"/>
  <c r="H45" i="3" l="1"/>
  <c r="K45" i="3" s="1"/>
  <c r="C46" i="3" s="1"/>
  <c r="I45" i="3" l="1"/>
  <c r="J45" i="3" s="1"/>
  <c r="L45" i="3" s="1"/>
  <c r="D46" i="3" s="1"/>
  <c r="E46" i="3" l="1"/>
  <c r="F46" i="3" l="1"/>
  <c r="G46" i="3" s="1"/>
  <c r="H46" i="3" l="1"/>
  <c r="K46" i="3" s="1"/>
  <c r="C47" i="3" s="1"/>
  <c r="I46" i="3" l="1"/>
  <c r="J46" i="3" s="1"/>
  <c r="L46" i="3" s="1"/>
  <c r="D47" i="3" s="1"/>
  <c r="E47" i="3" l="1"/>
  <c r="F47" i="3" l="1"/>
  <c r="G47" i="3" s="1"/>
  <c r="H47" i="3" l="1"/>
  <c r="K47" i="3" s="1"/>
  <c r="C48" i="3" s="1"/>
  <c r="I47" i="3" l="1"/>
  <c r="J47" i="3" s="1"/>
  <c r="L47" i="3" s="1"/>
  <c r="D48" i="3" s="1"/>
  <c r="E48" i="3" l="1"/>
  <c r="F48" i="3" s="1"/>
  <c r="G48" i="3" l="1"/>
  <c r="H48" i="3"/>
  <c r="I48" i="3" l="1"/>
  <c r="J48" i="3" s="1"/>
  <c r="L48" i="3" s="1"/>
  <c r="D49" i="3" s="1"/>
  <c r="K48" i="3"/>
  <c r="C49" i="3" s="1"/>
  <c r="E49" i="3" l="1"/>
  <c r="F49" i="3" s="1"/>
  <c r="G49" i="3" s="1"/>
  <c r="H49" i="3" l="1"/>
  <c r="I49" i="3" l="1"/>
  <c r="J49" i="3" s="1"/>
  <c r="L49" i="3" s="1"/>
  <c r="D50" i="3" s="1"/>
  <c r="K49" i="3"/>
  <c r="C50" i="3" s="1"/>
  <c r="E50" i="3" l="1"/>
  <c r="F50" i="3" s="1"/>
  <c r="G50" i="3" s="1"/>
  <c r="H50" i="3" l="1"/>
  <c r="K50" i="3" s="1"/>
  <c r="C51" i="3" s="1"/>
  <c r="I50" i="3" l="1"/>
  <c r="J50" i="3" s="1"/>
  <c r="L50" i="3" s="1"/>
  <c r="D51" i="3" s="1"/>
  <c r="E51" i="3" l="1"/>
  <c r="F51" i="3" s="1"/>
  <c r="G51" i="3" l="1"/>
  <c r="H51" i="3" l="1"/>
  <c r="K51" i="3" l="1"/>
  <c r="C52" i="3" s="1"/>
  <c r="I51" i="3"/>
  <c r="J51" i="3"/>
  <c r="L51" i="3" s="1"/>
  <c r="D52" i="3" s="1"/>
  <c r="E52" i="3" l="1"/>
  <c r="F52" i="3" s="1"/>
  <c r="G52" i="3" s="1"/>
  <c r="H52" i="3" l="1"/>
  <c r="K52" i="3" l="1"/>
  <c r="C53" i="3" s="1"/>
  <c r="I52" i="3"/>
  <c r="J52" i="3" s="1"/>
  <c r="L52" i="3" s="1"/>
  <c r="D53" i="3" s="1"/>
  <c r="E53" i="3" l="1"/>
  <c r="F53" i="3" l="1"/>
  <c r="G53" i="3" s="1"/>
  <c r="H53" i="3" s="1"/>
  <c r="K53" i="3" l="1"/>
  <c r="C54" i="3" s="1"/>
  <c r="I53" i="3"/>
  <c r="J53" i="3" s="1"/>
  <c r="L53" i="3" s="1"/>
  <c r="D54" i="3" s="1"/>
  <c r="E54" i="3" l="1"/>
  <c r="F54" i="3" l="1"/>
  <c r="G54" i="3" s="1"/>
  <c r="H54" i="3" l="1"/>
  <c r="K54" i="3" s="1"/>
  <c r="C55" i="3" s="1"/>
  <c r="I54" i="3" l="1"/>
  <c r="J54" i="3" s="1"/>
  <c r="L54" i="3" s="1"/>
  <c r="D55" i="3" s="1"/>
  <c r="E55" i="3" s="1"/>
  <c r="F55" i="3" l="1"/>
  <c r="G55" i="3"/>
  <c r="H55" i="3" s="1"/>
  <c r="I55" i="3" l="1"/>
  <c r="J55" i="3" s="1"/>
  <c r="L55" i="3" s="1"/>
  <c r="D56" i="3" s="1"/>
  <c r="K55" i="3"/>
  <c r="C56" i="3" s="1"/>
  <c r="E56" i="3" l="1"/>
  <c r="F56" i="3" s="1"/>
  <c r="G56" i="3" l="1"/>
  <c r="H56" i="3" s="1"/>
  <c r="K56" i="3" l="1"/>
  <c r="C57" i="3" s="1"/>
  <c r="I56" i="3"/>
  <c r="J56" i="3" s="1"/>
  <c r="L56" i="3" s="1"/>
  <c r="D57" i="3" s="1"/>
  <c r="E57" i="3" l="1"/>
  <c r="F57" i="3" l="1"/>
  <c r="G57" i="3"/>
  <c r="H57" i="3" s="1"/>
  <c r="K57" i="3" s="1"/>
  <c r="C58" i="3" s="1"/>
  <c r="I57" i="3" l="1"/>
  <c r="J57" i="3" s="1"/>
  <c r="L57" i="3" s="1"/>
  <c r="D58" i="3" s="1"/>
  <c r="E58" i="3" l="1"/>
  <c r="F58" i="3" l="1"/>
  <c r="G58" i="3" s="1"/>
  <c r="H58" i="3" s="1"/>
  <c r="I58" i="3" l="1"/>
  <c r="J58" i="3" s="1"/>
  <c r="L58" i="3" s="1"/>
  <c r="D59" i="3" s="1"/>
  <c r="K58" i="3"/>
  <c r="C59" i="3" s="1"/>
  <c r="E59" i="3" l="1"/>
  <c r="F59" i="3" l="1"/>
  <c r="G59" i="3"/>
  <c r="H59" i="3" s="1"/>
  <c r="I59" i="3" l="1"/>
  <c r="J59" i="3" s="1"/>
  <c r="L59" i="3" s="1"/>
  <c r="K59" i="3"/>
</calcChain>
</file>

<file path=xl/sharedStrings.xml><?xml version="1.0" encoding="utf-8"?>
<sst xmlns="http://schemas.openxmlformats.org/spreadsheetml/2006/main" count="64" uniqueCount="37">
  <si>
    <t>Step Size</t>
  </si>
  <si>
    <t>i</t>
  </si>
  <si>
    <r>
      <t>t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</si>
  <si>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</si>
  <si>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</t>
    </r>
  </si>
  <si>
    <t>k1</t>
  </si>
  <si>
    <t>K</t>
  </si>
  <si>
    <t>k2</t>
  </si>
  <si>
    <t>k3</t>
  </si>
  <si>
    <t>L</t>
  </si>
  <si>
    <t>k4</t>
  </si>
  <si>
    <r>
      <t>y</t>
    </r>
    <r>
      <rPr>
        <b/>
        <vertAlign val="subscript"/>
        <sz val="10"/>
        <color theme="1"/>
        <rFont val="Calibri"/>
        <family val="2"/>
        <scheme val="minor"/>
      </rPr>
      <t>i+1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</si>
  <si>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i+1</t>
    </r>
  </si>
  <si>
    <r>
      <t>y</t>
    </r>
    <r>
      <rPr>
        <b/>
        <vertAlign val="subscript"/>
        <sz val="10"/>
        <color theme="1"/>
        <rFont val="Calibri"/>
        <family val="2"/>
        <scheme val="minor"/>
      </rPr>
      <t>Exact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</si>
  <si>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Exact</t>
    </r>
  </si>
  <si>
    <t>y" = - y</t>
  </si>
  <si>
    <t>Runge-Kutta-Nystrom Method (Mass-Spring System)</t>
  </si>
  <si>
    <t>Runge-Kutta-Nystrom Method (Pendulum)</t>
  </si>
  <si>
    <t>y" = -2y</t>
  </si>
  <si>
    <t>Runge-Kutta-Nystrom Method (SDOF_Mass-Damper-Spring System)</t>
  </si>
  <si>
    <r>
      <t>y" = -2</t>
    </r>
    <r>
      <rPr>
        <b/>
        <sz val="12"/>
        <color theme="1"/>
        <rFont val="Calibri"/>
        <family val="2"/>
      </rPr>
      <t>ζω</t>
    </r>
    <r>
      <rPr>
        <b/>
        <sz val="12"/>
        <color theme="1"/>
        <rFont val="Calibri"/>
        <family val="2"/>
        <scheme val="minor"/>
      </rPr>
      <t xml:space="preserve"> y' - </t>
    </r>
    <r>
      <rPr>
        <b/>
        <sz val="12"/>
        <color theme="1"/>
        <rFont val="Calibri"/>
        <family val="2"/>
      </rPr>
      <t>ω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 xml:space="preserve"> y</t>
    </r>
  </si>
  <si>
    <t>ω</t>
  </si>
  <si>
    <t>ζ</t>
  </si>
  <si>
    <t>y(0)</t>
  </si>
  <si>
    <t>y'(0)</t>
  </si>
  <si>
    <t>Case 1: Underdamped Free Vibrations</t>
  </si>
  <si>
    <r>
      <t>y</t>
    </r>
    <r>
      <rPr>
        <b/>
        <vertAlign val="subscript"/>
        <sz val="10"/>
        <color theme="1"/>
        <rFont val="Calibri"/>
        <family val="2"/>
        <scheme val="minor"/>
      </rPr>
      <t>i_RKN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</si>
  <si>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i_RKN</t>
    </r>
  </si>
  <si>
    <r>
      <t>Ae</t>
    </r>
    <r>
      <rPr>
        <b/>
        <vertAlign val="superscript"/>
        <sz val="10"/>
        <color rgb="FFFF0000"/>
        <rFont val="Calibri"/>
        <family val="2"/>
        <scheme val="minor"/>
      </rPr>
      <t>-</t>
    </r>
    <r>
      <rPr>
        <b/>
        <vertAlign val="superscript"/>
        <sz val="10"/>
        <color rgb="FFFF0000"/>
        <rFont val="Calibri"/>
        <family val="2"/>
      </rPr>
      <t>ζωt</t>
    </r>
  </si>
  <si>
    <t>Damp Coef. [c]</t>
  </si>
  <si>
    <t>Mass [m]</t>
  </si>
  <si>
    <t>Spring Const. [k]</t>
  </si>
  <si>
    <t>Step Size [h]</t>
  </si>
  <si>
    <t>Analytical Method</t>
  </si>
  <si>
    <t>% Error</t>
  </si>
  <si>
    <t>Displacement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</si>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</sst>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  <scheme val="minor"/>
    </font>
    <font>
      <b/>
      <vertAlign val="superscript"/>
      <sz val="10"/>
      <color rgb="FFFF0000"/>
      <name val="Calibri"/>
      <family val="2"/>
      <scheme val="minor"/>
    </font>
    <font>
      <b/>
      <vertAlign val="superscript"/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7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RKN_MS!$C$5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RKN_MS!$C$6:$C$31</c:f>
              <c:numCache>
                <c:formatCode>0.00000</c:formatCode>
                <c:ptCount val="26"/>
                <c:pt idx="0">
                  <c:v>2</c:v>
                </c:pt>
                <c:pt idx="1">
                  <c:v>2.234375</c:v>
                </c:pt>
                <c:pt idx="2">
                  <c:v>1.9219021267361112</c:v>
                </c:pt>
                <c:pt idx="3">
                  <c:v>1.1390848513002749</c:v>
                </c:pt>
                <c:pt idx="4">
                  <c:v>7.7533366503538925E-2</c:v>
                </c:pt>
                <c:pt idx="5">
                  <c:v>-1.0029358409935372</c:v>
                </c:pt>
                <c:pt idx="6">
                  <c:v>-1.8378905059597244</c:v>
                </c:pt>
                <c:pt idx="7">
                  <c:v>-2.2229993035729771</c:v>
                </c:pt>
                <c:pt idx="8">
                  <c:v>-2.0640361086072745</c:v>
                </c:pt>
                <c:pt idx="9">
                  <c:v>-1.3999346799863823</c:v>
                </c:pt>
                <c:pt idx="10">
                  <c:v>-0.39325288895284105</c:v>
                </c:pt>
                <c:pt idx="11">
                  <c:v>0.70961798087167427</c:v>
                </c:pt>
                <c:pt idx="12">
                  <c:v>1.6387589471272905</c:v>
                </c:pt>
                <c:pt idx="13">
                  <c:v>2.1667838786901195</c:v>
                </c:pt>
                <c:pt idx="14">
                  <c:v>2.1644870816449462</c:v>
                </c:pt>
                <c:pt idx="15">
                  <c:v>1.6324594399544112</c:v>
                </c:pt>
                <c:pt idx="16">
                  <c:v>0.70093676213146217</c:v>
                </c:pt>
                <c:pt idx="17">
                  <c:v>-0.40208082732870487</c:v>
                </c:pt>
                <c:pt idx="18">
                  <c:v>-1.4066343526792122</c:v>
                </c:pt>
                <c:pt idx="19">
                  <c:v>-2.0668773247277841</c:v>
                </c:pt>
                <c:pt idx="20">
                  <c:v>-2.2212422664584803</c:v>
                </c:pt>
                <c:pt idx="21">
                  <c:v>-1.8319777469838849</c:v>
                </c:pt>
                <c:pt idx="22">
                  <c:v>-0.99438085163446155</c:v>
                </c:pt>
                <c:pt idx="23">
                  <c:v>8.6532798534173394E-2</c:v>
                </c:pt>
                <c:pt idx="24">
                  <c:v>1.1462099921143847</c:v>
                </c:pt>
                <c:pt idx="25">
                  <c:v>1.9253092260797104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A-C54B-AABD-6E383B0CE678}"/>
            </c:ext>
          </c:extLst>
        </c:ser>
        <c:ser>
          <c:idx val="1"/>
          <c:order val="1"/>
          <c:tx>
            <c:strRef>
              <c:f>RKN_MS!$D$5</c:f>
              <c:strCache>
                <c:ptCount val="1"/>
                <c:pt idx="0">
                  <c:v>y'i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RKN_MS!$D$6:$D$31</c:f>
              <c:numCache>
                <c:formatCode>0.00000</c:formatCode>
                <c:ptCount val="26"/>
                <c:pt idx="0">
                  <c:v>1</c:v>
                </c:pt>
                <c:pt idx="1">
                  <c:v>-8.1380208333333259E-2</c:v>
                </c:pt>
                <c:pt idx="2">
                  <c:v>-1.1427849663628471</c:v>
                </c:pt>
                <c:pt idx="3">
                  <c:v>-1.9244499029936615</c:v>
                </c:pt>
                <c:pt idx="4">
                  <c:v>-2.2350875405065809</c:v>
                </c:pt>
                <c:pt idx="5">
                  <c:v>-1.9986987819223485</c:v>
                </c:pt>
                <c:pt idx="6">
                  <c:v>-1.2731664786065011</c:v>
                </c:pt>
                <c:pt idx="7">
                  <c:v>-0.23608206739728299</c:v>
                </c:pt>
                <c:pt idx="8">
                  <c:v>0.85872419285804713</c:v>
                </c:pt>
                <c:pt idx="9">
                  <c:v>1.743309118464782</c:v>
                </c:pt>
                <c:pt idx="10">
                  <c:v>2.2011930882164692</c:v>
                </c:pt>
                <c:pt idx="11">
                  <c:v>2.1203379138213334</c:v>
                </c:pt>
                <c:pt idx="12">
                  <c:v>1.5205611099734178</c:v>
                </c:pt>
                <c:pt idx="13">
                  <c:v>0.54867865344070166</c:v>
                </c:pt>
                <c:pt idx="14">
                  <c:v>-0.55743326941224425</c:v>
                </c:pt>
                <c:pt idx="15">
                  <c:v>-1.5270604054682344</c:v>
                </c:pt>
                <c:pt idx="16">
                  <c:v>-2.1229061224593773</c:v>
                </c:pt>
                <c:pt idx="17">
                  <c:v>-2.1991649598861085</c:v>
                </c:pt>
                <c:pt idx="18">
                  <c:v>-1.7372017165357312</c:v>
                </c:pt>
                <c:pt idx="19">
                  <c:v>-0.85010528199344138</c:v>
                </c:pt>
                <c:pt idx="20">
                  <c:v>0.24499559214508726</c:v>
                </c:pt>
                <c:pt idx="21">
                  <c:v>1.2800774657931304</c:v>
                </c:pt>
                <c:pt idx="22">
                  <c:v>2.0018203349887833</c:v>
                </c:pt>
                <c:pt idx="23">
                  <c:v>2.2336037166625395</c:v>
                </c:pt>
                <c:pt idx="24">
                  <c:v>1.9187281275655499</c:v>
                </c:pt>
                <c:pt idx="25">
                  <c:v>1.134285062998774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EA-C54B-AABD-6E383B0CE678}"/>
            </c:ext>
          </c:extLst>
        </c:ser>
        <c:ser>
          <c:idx val="2"/>
          <c:order val="2"/>
          <c:tx>
            <c:strRef>
              <c:f>RKN_MS!$N$5</c:f>
              <c:strCache>
                <c:ptCount val="1"/>
                <c:pt idx="0">
                  <c:v>yExact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RKN_MS!$N$6:$N$31</c:f>
              <c:numCache>
                <c:formatCode>0.00000</c:formatCode>
                <c:ptCount val="26"/>
                <c:pt idx="0">
                  <c:v>2</c:v>
                </c:pt>
                <c:pt idx="1">
                  <c:v>2.2345906623849485</c:v>
                </c:pt>
                <c:pt idx="2">
                  <c:v>1.922075596544176</c:v>
                </c:pt>
                <c:pt idx="3">
                  <c:v>1.1389693899394602</c:v>
                </c:pt>
                <c:pt idx="4">
                  <c:v>7.7003753731396896E-2</c:v>
                </c:pt>
                <c:pt idx="5">
                  <c:v>-1.0038150869899107</c:v>
                </c:pt>
                <c:pt idx="6">
                  <c:v>-1.8388649851410237</c:v>
                </c:pt>
                <c:pt idx="7">
                  <c:v>-2.2236966022712124</c:v>
                </c:pt>
                <c:pt idx="8">
                  <c:v>-2.0640897370351521</c:v>
                </c:pt>
                <c:pt idx="9">
                  <c:v>-1.3991217165266563</c:v>
                </c:pt>
                <c:pt idx="10">
                  <c:v>-0.39159990373668596</c:v>
                </c:pt>
                <c:pt idx="11">
                  <c:v>0.71179922301212806</c:v>
                </c:pt>
                <c:pt idx="12">
                  <c:v>1.6409250751018061</c:v>
                </c:pt>
                <c:pt idx="13">
                  <c:v>2.1682952395438626</c:v>
                </c:pt>
                <c:pt idx="14">
                  <c:v>2.1647911074053985</c:v>
                </c:pt>
                <c:pt idx="15">
                  <c:v>1.6312706124447907</c:v>
                </c:pt>
                <c:pt idx="16">
                  <c:v>0.69835817900615471</c:v>
                </c:pt>
                <c:pt idx="17">
                  <c:v>-0.405536692746157</c:v>
                </c:pt>
                <c:pt idx="18">
                  <c:v>-1.4101420385275973</c:v>
                </c:pt>
                <c:pt idx="19">
                  <c:v>-2.0694954328545663</c:v>
                </c:pt>
                <c:pt idx="20">
                  <c:v>-2.2221641690422747</c:v>
                </c:pt>
                <c:pt idx="21">
                  <c:v>-1.8307696159636551</c:v>
                </c:pt>
                <c:pt idx="22">
                  <c:v>-0.99113881057460196</c:v>
                </c:pt>
                <c:pt idx="23">
                  <c:v>9.1157342817583253E-2</c:v>
                </c:pt>
                <c:pt idx="24">
                  <c:v>1.1511349994645492</c:v>
                </c:pt>
                <c:pt idx="25">
                  <c:v>1.9292746610059606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8EA-C54B-AABD-6E383B0CE678}"/>
            </c:ext>
          </c:extLst>
        </c:ser>
        <c:ser>
          <c:idx val="3"/>
          <c:order val="3"/>
          <c:tx>
            <c:strRef>
              <c:f>RKN_MS!$O$5</c:f>
              <c:strCache>
                <c:ptCount val="1"/>
                <c:pt idx="0">
                  <c:v>y'Exact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RKN_MS!$O$6:$O$31</c:f>
              <c:numCache>
                <c:formatCode>0.00000</c:formatCode>
                <c:ptCount val="26"/>
                <c:pt idx="0">
                  <c:v>1</c:v>
                </c:pt>
                <c:pt idx="1">
                  <c:v>-8.1268515318033252E-2</c:v>
                </c:pt>
                <c:pt idx="2">
                  <c:v>-1.1426396637476532</c:v>
                </c:pt>
                <c:pt idx="3">
                  <c:v>-1.9242527715404061</c:v>
                </c:pt>
                <c:pt idx="4">
                  <c:v>-2.234741690198506</c:v>
                </c:pt>
                <c:pt idx="5">
                  <c:v>-1.9980879037548469</c:v>
                </c:pt>
                <c:pt idx="6">
                  <c:v>-1.2722325127201799</c:v>
                </c:pt>
                <c:pt idx="7">
                  <c:v>-0.23489023191155667</c:v>
                </c:pt>
                <c:pt idx="8">
                  <c:v>0.85996136975224446</c:v>
                </c:pt>
                <c:pt idx="9">
                  <c:v>1.7442644358994144</c:v>
                </c:pt>
                <c:pt idx="10">
                  <c:v>2.2015107347895033</c:v>
                </c:pt>
                <c:pt idx="11">
                  <c:v>2.1197504254320441</c:v>
                </c:pt>
                <c:pt idx="12">
                  <c:v>1.5190012830482176</c:v>
                </c:pt>
                <c:pt idx="13">
                  <c:v>0.54634764955239246</c:v>
                </c:pt>
                <c:pt idx="14">
                  <c:v>-0.56007094309427352</c:v>
                </c:pt>
                <c:pt idx="15">
                  <c:v>-1.5293646357144519</c:v>
                </c:pt>
                <c:pt idx="16">
                  <c:v>-2.1242165270553772</c:v>
                </c:pt>
                <c:pt idx="17">
                  <c:v>-2.1989861279318044</c:v>
                </c:pt>
                <c:pt idx="18">
                  <c:v>-1.7353672323681901</c:v>
                </c:pt>
                <c:pt idx="19">
                  <c:v>-0.8468699152727599</c:v>
                </c:pt>
                <c:pt idx="20">
                  <c:v>0.24897069270228711</c:v>
                </c:pt>
                <c:pt idx="21">
                  <c:v>1.2838545919473476</c:v>
                </c:pt>
                <c:pt idx="22">
                  <c:v>2.0044061110894575</c:v>
                </c:pt>
                <c:pt idx="23">
                  <c:v>2.2342091081298627</c:v>
                </c:pt>
                <c:pt idx="24">
                  <c:v>1.9169997947333619</c:v>
                </c:pt>
                <c:pt idx="25">
                  <c:v>1.1304420738809819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8EA-C54B-AABD-6E383B0C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5104"/>
        <c:axId val="65296640"/>
      </c:scatterChart>
      <c:valAx>
        <c:axId val="65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6640"/>
        <c:crosses val="autoZero"/>
        <c:crossBetween val="midCat"/>
      </c:valAx>
      <c:valAx>
        <c:axId val="65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RKN_P!$C$5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RKN_P!$C$6:$C$31</c:f>
              <c:numCache>
                <c:formatCode>0.00000</c:formatCode>
                <c:ptCount val="26"/>
                <c:pt idx="0">
                  <c:v>2</c:v>
                </c:pt>
                <c:pt idx="1">
                  <c:v>1.9791666666666665</c:v>
                </c:pt>
                <c:pt idx="2">
                  <c:v>1.0108506944444444</c:v>
                </c:pt>
                <c:pt idx="3">
                  <c:v>-0.44097222222222232</c:v>
                </c:pt>
                <c:pt idx="4">
                  <c:v>-1.6810572117934994</c:v>
                </c:pt>
                <c:pt idx="5">
                  <c:v>-2.1158270149073974</c:v>
                </c:pt>
                <c:pt idx="6">
                  <c:v>-1.5374926655707863</c:v>
                </c:pt>
                <c:pt idx="7">
                  <c:v>-0.22336140834561569</c:v>
                </c:pt>
                <c:pt idx="8">
                  <c:v>1.1971298758535085</c:v>
                </c:pt>
                <c:pt idx="9">
                  <c:v>2.0438994828171211</c:v>
                </c:pt>
                <c:pt idx="10">
                  <c:v>1.9118201752172577</c:v>
                </c:pt>
                <c:pt idx="11">
                  <c:v>0.86454747614298655</c:v>
                </c:pt>
                <c:pt idx="12">
                  <c:v>-0.59615777218763877</c:v>
                </c:pt>
                <c:pt idx="13">
                  <c:v>-1.7708288503918332</c:v>
                </c:pt>
                <c:pt idx="14">
                  <c:v>-2.0972365201496754</c:v>
                </c:pt>
                <c:pt idx="15">
                  <c:v>-1.4194869462465582</c:v>
                </c:pt>
                <c:pt idx="16">
                  <c:v>-6.2476802839946721E-2</c:v>
                </c:pt>
                <c:pt idx="17">
                  <c:v>1.3238540451626086</c:v>
                </c:pt>
                <c:pt idx="18">
                  <c:v>2.0758110465235147</c:v>
                </c:pt>
                <c:pt idx="19">
                  <c:v>1.8336831775212272</c:v>
                </c:pt>
                <c:pt idx="20">
                  <c:v>0.71381641227896075</c:v>
                </c:pt>
                <c:pt idx="21">
                  <c:v>-0.74729151441228625</c:v>
                </c:pt>
                <c:pt idx="22">
                  <c:v>-1.85001244096315</c:v>
                </c:pt>
                <c:pt idx="23">
                  <c:v>-2.0665934181611902</c:v>
                </c:pt>
                <c:pt idx="24">
                  <c:v>-1.2937346726122727</c:v>
                </c:pt>
                <c:pt idx="25">
                  <c:v>9.8141644614504253E-2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3-CE4B-8E9F-3F6BB2E31E4A}"/>
            </c:ext>
          </c:extLst>
        </c:ser>
        <c:ser>
          <c:idx val="1"/>
          <c:order val="1"/>
          <c:tx>
            <c:strRef>
              <c:f>RKN_P!$D$5</c:f>
              <c:strCache>
                <c:ptCount val="1"/>
                <c:pt idx="0">
                  <c:v>y'i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RKN_P!$D$6:$D$31</c:f>
              <c:numCache>
                <c:formatCode>0.00000</c:formatCode>
                <c:ptCount val="26"/>
                <c:pt idx="0">
                  <c:v>1</c:v>
                </c:pt>
                <c:pt idx="1">
                  <c:v>-1.078125</c:v>
                </c:pt>
                <c:pt idx="2">
                  <c:v>-2.6392144097222223</c:v>
                </c:pt>
                <c:pt idx="3">
                  <c:v>-2.9361481843171298</c:v>
                </c:pt>
                <c:pt idx="4">
                  <c:v>-1.8273231129587433</c:v>
                </c:pt>
                <c:pt idx="5">
                  <c:v>0.15581991348737567</c:v>
                </c:pt>
                <c:pt idx="6">
                  <c:v>2.0635061223974613</c:v>
                </c:pt>
                <c:pt idx="7">
                  <c:v>2.982496611162881</c:v>
                </c:pt>
                <c:pt idx="8">
                  <c:v>2.4732697593894883</c:v>
                </c:pt>
                <c:pt idx="9">
                  <c:v>0.78022896761833871</c:v>
                </c:pt>
                <c:pt idx="10">
                  <c:v>-1.2855980700257523</c:v>
                </c:pt>
                <c:pt idx="11">
                  <c:v>-2.7350707247375303</c:v>
                </c:pt>
                <c:pt idx="12">
                  <c:v>-2.8745466424526902</c:v>
                </c:pt>
                <c:pt idx="13">
                  <c:v>-1.637822723994659</c:v>
                </c:pt>
                <c:pt idx="14">
                  <c:v>0.38244361661947068</c:v>
                </c:pt>
                <c:pt idx="15">
                  <c:v>2.2187448637128151</c:v>
                </c:pt>
                <c:pt idx="16">
                  <c:v>2.9920635214301488</c:v>
                </c:pt>
                <c:pt idx="17">
                  <c:v>2.3326480720315224</c:v>
                </c:pt>
                <c:pt idx="18">
                  <c:v>0.55680406013230122</c:v>
                </c:pt>
                <c:pt idx="19">
                  <c:v>-1.4848294631879397</c:v>
                </c:pt>
                <c:pt idx="20">
                  <c:v>-2.8147405336350824</c:v>
                </c:pt>
                <c:pt idx="21">
                  <c:v>-2.7965662222810344</c:v>
                </c:pt>
                <c:pt idx="22">
                  <c:v>-1.4395922716628256</c:v>
                </c:pt>
                <c:pt idx="23">
                  <c:v>0.60597252170428884</c:v>
                </c:pt>
                <c:pt idx="24">
                  <c:v>2.360550658720189</c:v>
                </c:pt>
                <c:pt idx="25">
                  <c:v>2.9842946140063216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3-CE4B-8E9F-3F6BB2E31E4A}"/>
            </c:ext>
          </c:extLst>
        </c:ser>
        <c:ser>
          <c:idx val="2"/>
          <c:order val="2"/>
          <c:tx>
            <c:strRef>
              <c:f>RKN_P!$N$5</c:f>
              <c:strCache>
                <c:ptCount val="1"/>
                <c:pt idx="0">
                  <c:v>yExact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RKN_P!$N$6:$N$31</c:f>
              <c:numCache>
                <c:formatCode>0.00000</c:formatCode>
                <c:ptCount val="26"/>
                <c:pt idx="0">
                  <c:v>2</c:v>
                </c:pt>
                <c:pt idx="1">
                  <c:v>1.9798518790840443</c:v>
                </c:pt>
                <c:pt idx="2">
                  <c:v>1.0103433881673571</c:v>
                </c:pt>
                <c:pt idx="3">
                  <c:v>-0.44363567499340606</c:v>
                </c:pt>
                <c:pt idx="4">
                  <c:v>-1.6848866381348309</c:v>
                </c:pt>
                <c:pt idx="5">
                  <c:v>-2.1182162516604492</c:v>
                </c:pt>
                <c:pt idx="6">
                  <c:v>-1.5358382833904685</c:v>
                </c:pt>
                <c:pt idx="7">
                  <c:v>-0.21700926219858002</c:v>
                </c:pt>
                <c:pt idx="8">
                  <c:v>1.2058780451867914</c:v>
                </c:pt>
                <c:pt idx="9">
                  <c:v>2.0505337993693411</c:v>
                </c:pt>
                <c:pt idx="10">
                  <c:v>1.9119364389962197</c:v>
                </c:pt>
                <c:pt idx="11">
                  <c:v>0.85654489602845085</c:v>
                </c:pt>
                <c:pt idx="12">
                  <c:v>-0.60956918027954565</c:v>
                </c:pt>
                <c:pt idx="13">
                  <c:v>-1.7833882477311414</c:v>
                </c:pt>
                <c:pt idx="14">
                  <c:v>-2.1020533793720055</c:v>
                </c:pt>
                <c:pt idx="15">
                  <c:v>-1.4127612011331334</c:v>
                </c:pt>
                <c:pt idx="16">
                  <c:v>-4.6034760867078472E-2</c:v>
                </c:pt>
                <c:pt idx="17">
                  <c:v>1.3427658446794033</c:v>
                </c:pt>
                <c:pt idx="18">
                  <c:v>2.0876957179774998</c:v>
                </c:pt>
                <c:pt idx="19">
                  <c:v>1.8315529351812434</c:v>
                </c:pt>
                <c:pt idx="20">
                  <c:v>0.69716072848160404</c:v>
                </c:pt>
                <c:pt idx="21">
                  <c:v>-0.77152758093834384</c:v>
                </c:pt>
                <c:pt idx="22">
                  <c:v>-1.8702600782880177</c:v>
                </c:pt>
                <c:pt idx="23">
                  <c:v>-2.072182658351077</c:v>
                </c:pt>
                <c:pt idx="24">
                  <c:v>-1.2804712620424252</c:v>
                </c:pt>
                <c:pt idx="25">
                  <c:v>0.12523994099433844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3-CE4B-8E9F-3F6BB2E31E4A}"/>
            </c:ext>
          </c:extLst>
        </c:ser>
        <c:ser>
          <c:idx val="3"/>
          <c:order val="3"/>
          <c:tx>
            <c:strRef>
              <c:f>RKN_P!$O$5</c:f>
              <c:strCache>
                <c:ptCount val="1"/>
                <c:pt idx="0">
                  <c:v>y'Exact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RKN_P!$O$6:$O$31</c:f>
              <c:numCache>
                <c:formatCode>0.00000</c:formatCode>
                <c:ptCount val="26"/>
                <c:pt idx="0">
                  <c:v>1</c:v>
                </c:pt>
                <c:pt idx="1">
                  <c:v>-1.0772061426555068</c:v>
                </c:pt>
                <c:pt idx="2">
                  <c:v>-2.6378802997810595</c:v>
                </c:pt>
                <c:pt idx="3">
                  <c:v>-2.9336623486260804</c:v>
                </c:pt>
                <c:pt idx="4">
                  <c:v>-1.8227216005933036</c:v>
                </c:pt>
                <c:pt idx="5">
                  <c:v>0.16223385097787291</c:v>
                </c:pt>
                <c:pt idx="6">
                  <c:v>2.0693964179307063</c:v>
                </c:pt>
                <c:pt idx="7">
                  <c:v>2.9842610409010897</c:v>
                </c:pt>
                <c:pt idx="8">
                  <c:v>2.4681402472859935</c:v>
                </c:pt>
                <c:pt idx="9">
                  <c:v>0.76851953474708179</c:v>
                </c:pt>
                <c:pt idx="10">
                  <c:v>-1.2996145992088999</c:v>
                </c:pt>
                <c:pt idx="11">
                  <c:v>-2.7445694894054369</c:v>
                </c:pt>
                <c:pt idx="12">
                  <c:v>-2.8734736520293076</c:v>
                </c:pt>
                <c:pt idx="13">
                  <c:v>-1.6245161481834824</c:v>
                </c:pt>
                <c:pt idx="14">
                  <c:v>0.40341440299209053</c:v>
                </c:pt>
                <c:pt idx="15">
                  <c:v>2.2379033886979425</c:v>
                </c:pt>
                <c:pt idx="16">
                  <c:v>2.9992935170776174</c:v>
                </c:pt>
                <c:pt idx="17">
                  <c:v>2.322489994106502</c:v>
                </c:pt>
                <c:pt idx="18">
                  <c:v>0.53202742248574175</c:v>
                </c:pt>
                <c:pt idx="19">
                  <c:v>-1.51354804722478</c:v>
                </c:pt>
                <c:pt idx="20">
                  <c:v>-2.8333608731197653</c:v>
                </c:pt>
                <c:pt idx="21">
                  <c:v>-2.794546543484802</c:v>
                </c:pt>
                <c:pt idx="22">
                  <c:v>-1.4157169488016299</c:v>
                </c:pt>
                <c:pt idx="23">
                  <c:v>0.64196422085512617</c:v>
                </c:pt>
                <c:pt idx="24">
                  <c:v>2.3918166096435907</c:v>
                </c:pt>
                <c:pt idx="25">
                  <c:v>2.9947670884994495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13-CE4B-8E9F-3F6BB2E31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8944"/>
        <c:axId val="66980480"/>
      </c:scatterChart>
      <c:valAx>
        <c:axId val="669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480"/>
        <c:crosses val="autoZero"/>
        <c:crossBetween val="midCat"/>
      </c:valAx>
      <c:valAx>
        <c:axId val="669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RKN_SDOF_C1!$N$8</c:f>
              <c:strCache>
                <c:ptCount val="1"/>
                <c:pt idx="0">
                  <c:v>yExact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RKN_SDOF_C1!$N$9:$N$59</c:f>
              <c:numCache>
                <c:formatCode>0.00000</c:formatCode>
                <c:ptCount val="51"/>
                <c:pt idx="0">
                  <c:v>2</c:v>
                </c:pt>
                <c:pt idx="1">
                  <c:v>2.1685342565647483</c:v>
                </c:pt>
                <c:pt idx="2">
                  <c:v>1.8529075018980965</c:v>
                </c:pt>
                <c:pt idx="3">
                  <c:v>1.3044393622203341</c:v>
                </c:pt>
                <c:pt idx="4">
                  <c:v>0.72042835995810728</c:v>
                </c:pt>
                <c:pt idx="5">
                  <c:v>0.22739073889231795</c:v>
                </c:pt>
                <c:pt idx="6">
                  <c:v>-0.11546689079878238</c:v>
                </c:pt>
                <c:pt idx="7">
                  <c:v>-0.30117160826291833</c:v>
                </c:pt>
                <c:pt idx="8">
                  <c:v>-0.35577541657001338</c:v>
                </c:pt>
                <c:pt idx="9">
                  <c:v>-0.32034107031528197</c:v>
                </c:pt>
                <c:pt idx="10">
                  <c:v>-0.23712355392257956</c:v>
                </c:pt>
                <c:pt idx="11">
                  <c:v>-0.14095899760089517</c:v>
                </c:pt>
                <c:pt idx="12">
                  <c:v>-5.5471306211845553E-2</c:v>
                </c:pt>
                <c:pt idx="13">
                  <c:v>7.0681886895778241E-3</c:v>
                </c:pt>
                <c:pt idx="14">
                  <c:v>4.3638363058469715E-2</c:v>
                </c:pt>
                <c:pt idx="15">
                  <c:v>5.7410758068617902E-2</c:v>
                </c:pt>
                <c:pt idx="16">
                  <c:v>5.4701842062413367E-2</c:v>
                </c:pt>
                <c:pt idx="17">
                  <c:v>4.2518477996589449E-2</c:v>
                </c:pt>
                <c:pt idx="18">
                  <c:v>2.6936144256854054E-2</c:v>
                </c:pt>
                <c:pt idx="19">
                  <c:v>1.2294741380645248E-2</c:v>
                </c:pt>
                <c:pt idx="20">
                  <c:v>1.0452471374071716E-3</c:v>
                </c:pt>
                <c:pt idx="21">
                  <c:v>-5.9793213640482569E-3</c:v>
                </c:pt>
                <c:pt idx="22">
                  <c:v>-9.0878011712450992E-3</c:v>
                </c:pt>
                <c:pt idx="23">
                  <c:v>-9.2220900609182518E-3</c:v>
                </c:pt>
                <c:pt idx="24">
                  <c:v>-7.526565273491756E-3</c:v>
                </c:pt>
                <c:pt idx="25">
                  <c:v>-5.0479076520735973E-3</c:v>
                </c:pt>
                <c:pt idx="26">
                  <c:v>-2.5718605866072697E-3</c:v>
                </c:pt>
                <c:pt idx="27">
                  <c:v>-5.7449851406109784E-4</c:v>
                </c:pt>
                <c:pt idx="28">
                  <c:v>7.4766110756563072E-4</c:v>
                </c:pt>
                <c:pt idx="29">
                  <c:v>1.4055270212653586E-3</c:v>
                </c:pt>
                <c:pt idx="30">
                  <c:v>1.533716349670367E-3</c:v>
                </c:pt>
                <c:pt idx="31">
                  <c:v>1.3159401965833061E-3</c:v>
                </c:pt>
                <c:pt idx="32">
                  <c:v>9.3028796402275531E-4</c:v>
                </c:pt>
                <c:pt idx="33">
                  <c:v>5.171238407283271E-4</c:v>
                </c:pt>
                <c:pt idx="34">
                  <c:v>1.6688418916155294E-4</c:v>
                </c:pt>
                <c:pt idx="35">
                  <c:v>-7.7703279826045349E-5</c:v>
                </c:pt>
                <c:pt idx="36">
                  <c:v>-2.1108068162472711E-4</c:v>
                </c:pt>
                <c:pt idx="37">
                  <c:v>-2.5130570191292194E-4</c:v>
                </c:pt>
                <c:pt idx="38">
                  <c:v>-2.272801159443108E-4</c:v>
                </c:pt>
                <c:pt idx="39">
                  <c:v>-1.6891398089684189E-4</c:v>
                </c:pt>
                <c:pt idx="40">
                  <c:v>-1.0096563434170797E-4</c:v>
                </c:pt>
                <c:pt idx="41">
                  <c:v>-4.0298132868445358E-5</c:v>
                </c:pt>
                <c:pt idx="42">
                  <c:v>4.263485498563778E-6</c:v>
                </c:pt>
                <c:pt idx="43">
                  <c:v>3.0469955863952171E-5</c:v>
                </c:pt>
                <c:pt idx="44">
                  <c:v>4.04938250241683E-5</c:v>
                </c:pt>
                <c:pt idx="45">
                  <c:v>3.8770983026225914E-5</c:v>
                </c:pt>
                <c:pt idx="46">
                  <c:v>3.0255369488957775E-5</c:v>
                </c:pt>
                <c:pt idx="47">
                  <c:v>1.9260578157186164E-5</c:v>
                </c:pt>
                <c:pt idx="48">
                  <c:v>8.8806407515783535E-6</c:v>
                </c:pt>
                <c:pt idx="49">
                  <c:v>8.7370813113398468E-7</c:v>
                </c:pt>
                <c:pt idx="50">
                  <c:v>-4.151094026163408E-6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3E44-9504-39791A917D56}"/>
            </c:ext>
          </c:extLst>
        </c:ser>
        <c:ser>
          <c:idx val="1"/>
          <c:order val="1"/>
          <c:tx>
            <c:strRef>
              <c:f>RKN_SDOF_C1!$C$8</c:f>
              <c:strCache>
                <c:ptCount val="1"/>
                <c:pt idx="0">
                  <c:v>yi_RKN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2"/>
            <c:spPr>
              <a:ln>
                <a:prstDash val="sysDot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RKN_SDOF_C1!$C$9:$C$59</c:f>
              <c:numCache>
                <c:formatCode>0.00000</c:formatCode>
                <c:ptCount val="51"/>
                <c:pt idx="0">
                  <c:v>2</c:v>
                </c:pt>
                <c:pt idx="1">
                  <c:v>2.1682942708333335</c:v>
                </c:pt>
                <c:pt idx="2">
                  <c:v>1.8529006375206842</c:v>
                </c:pt>
                <c:pt idx="3">
                  <c:v>1.3049483177428893</c:v>
                </c:pt>
                <c:pt idx="4">
                  <c:v>0.72147803609427397</c:v>
                </c:pt>
                <c:pt idx="5">
                  <c:v>0.22880069892058386</c:v>
                </c:pt>
                <c:pt idx="6">
                  <c:v>-0.11397605891214468</c:v>
                </c:pt>
                <c:pt idx="7">
                  <c:v>-0.29987172951158203</c:v>
                </c:pt>
                <c:pt idx="8">
                  <c:v>-0.35485627717040708</c:v>
                </c:pt>
                <c:pt idx="9">
                  <c:v>-0.31987905305451292</c:v>
                </c:pt>
                <c:pt idx="10">
                  <c:v>-0.2370884564571186</c:v>
                </c:pt>
                <c:pt idx="11">
                  <c:v>-0.14124556934174509</c:v>
                </c:pt>
                <c:pt idx="12">
                  <c:v>-5.5940121793427125E-2</c:v>
                </c:pt>
                <c:pt idx="13">
                  <c:v>6.5532160963286193E-3</c:v>
                </c:pt>
                <c:pt idx="14">
                  <c:v>4.3183611980556487E-2</c:v>
                </c:pt>
                <c:pt idx="15">
                  <c:v>5.7080327328273825E-2</c:v>
                </c:pt>
                <c:pt idx="16">
                  <c:v>5.451740139520684E-2</c:v>
                </c:pt>
                <c:pt idx="17">
                  <c:v>4.2467799665668639E-2</c:v>
                </c:pt>
                <c:pt idx="18">
                  <c:v>2.6985847840422104E-2</c:v>
                </c:pt>
                <c:pt idx="19">
                  <c:v>1.2403297131834154E-2</c:v>
                </c:pt>
                <c:pt idx="20">
                  <c:v>1.1734964270005803E-3</c:v>
                </c:pt>
                <c:pt idx="21">
                  <c:v>-5.8614647681183192E-3</c:v>
                </c:pt>
                <c:pt idx="22">
                  <c:v>-8.9985805768737978E-3</c:v>
                </c:pt>
                <c:pt idx="23">
                  <c:v>-9.1683366045221572E-3</c:v>
                </c:pt>
                <c:pt idx="24">
                  <c:v>-7.5061920148873475E-3</c:v>
                </c:pt>
                <c:pt idx="25">
                  <c:v>-5.053292150597721E-3</c:v>
                </c:pt>
                <c:pt idx="26">
                  <c:v>-2.593156729607222E-3</c:v>
                </c:pt>
                <c:pt idx="27">
                  <c:v>-6.0225557292313764E-4</c:v>
                </c:pt>
                <c:pt idx="28">
                  <c:v>7.2084638170029358E-4</c:v>
                </c:pt>
                <c:pt idx="29">
                  <c:v>1.3843155689511602E-3</c:v>
                </c:pt>
                <c:pt idx="30">
                  <c:v>1.5200950741753622E-3</c:v>
                </c:pt>
                <c:pt idx="31">
                  <c:v>1.3097768439059617E-3</c:v>
                </c:pt>
                <c:pt idx="32">
                  <c:v>9.3009695718226796E-4</c:v>
                </c:pt>
                <c:pt idx="33">
                  <c:v>5.2082224653853524E-4</c:v>
                </c:pt>
                <c:pt idx="34">
                  <c:v>1.7239603625227501E-4</c:v>
                </c:pt>
                <c:pt idx="35">
                  <c:v>-7.2057016091499001E-5</c:v>
                </c:pt>
                <c:pt idx="36">
                  <c:v>-2.0640559418358526E-4</c:v>
                </c:pt>
                <c:pt idx="37">
                  <c:v>-2.481291975796738E-4</c:v>
                </c:pt>
                <c:pt idx="38">
                  <c:v>-2.2565830640905817E-4</c:v>
                </c:pt>
                <c:pt idx="39">
                  <c:v>-1.6858999152107298E-4</c:v>
                </c:pt>
                <c:pt idx="40">
                  <c:v>-1.0153068856422347E-4</c:v>
                </c:pt>
                <c:pt idx="41">
                  <c:v>-4.1323634624558915E-5</c:v>
                </c:pt>
                <c:pt idx="42">
                  <c:v>3.1376800615814034E-6</c:v>
                </c:pt>
                <c:pt idx="43">
                  <c:v>2.9492150289108667E-5</c:v>
                </c:pt>
                <c:pt idx="44">
                  <c:v>3.9794052630793921E-5</c:v>
                </c:pt>
                <c:pt idx="45">
                  <c:v>3.8379386008088964E-5</c:v>
                </c:pt>
                <c:pt idx="46">
                  <c:v>3.0132881807510931E-5</c:v>
                </c:pt>
                <c:pt idx="47">
                  <c:v>1.9331587209007644E-5</c:v>
                </c:pt>
                <c:pt idx="48">
                  <c:v>9.060677614604628E-6</c:v>
                </c:pt>
                <c:pt idx="49">
                  <c:v>1.088699525277771E-6</c:v>
                </c:pt>
                <c:pt idx="50">
                  <c:v>-3.9545989443275415E-6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7-3E44-9504-39791A917D56}"/>
            </c:ext>
          </c:extLst>
        </c:ser>
        <c:ser>
          <c:idx val="2"/>
          <c:order val="2"/>
          <c:tx>
            <c:strRef>
              <c:f>RKN_SDOF_C1!$P$8</c:f>
              <c:strCache>
                <c:ptCount val="1"/>
                <c:pt idx="0">
                  <c:v>Ae-ζωt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dash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RKN_SDOF_C1!$P$9:$P$59</c:f>
              <c:numCache>
                <c:formatCode>0.00000</c:formatCode>
                <c:ptCount val="51"/>
                <c:pt idx="0">
                  <c:v>3.0550504633038935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7-3E44-9504-39791A91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0224"/>
        <c:axId val="69302144"/>
      </c:scatterChart>
      <c:valAx>
        <c:axId val="693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144"/>
        <c:crosses val="autoZero"/>
        <c:crossBetween val="midCat"/>
      </c:valAx>
      <c:valAx>
        <c:axId val="693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RKN_SDOF_C1!$O$8</c:f>
              <c:strCache>
                <c:ptCount val="1"/>
                <c:pt idx="0">
                  <c:v>y'Exact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RKN_SDOF_C1!$O$9:$O$59</c:f>
              <c:numCache>
                <c:formatCode>0.00000</c:formatCode>
                <c:ptCount val="51"/>
                <c:pt idx="0">
                  <c:v>1</c:v>
                </c:pt>
                <c:pt idx="1">
                  <c:v>-0.23644108387979978</c:v>
                </c:pt>
                <c:pt idx="2">
                  <c:v>-0.94082143195237711</c:v>
                </c:pt>
                <c:pt idx="3">
                  <c:v>-1.1867658285629989</c:v>
                </c:pt>
                <c:pt idx="4">
                  <c:v>-1.107264523853108</c:v>
                </c:pt>
                <c:pt idx="5">
                  <c:v>-0.84568927602379973</c:v>
                </c:pt>
                <c:pt idx="6">
                  <c:v>-0.52408269946253527</c:v>
                </c:pt>
                <c:pt idx="7">
                  <c:v>-0.22803462682608311</c:v>
                </c:pt>
                <c:pt idx="8">
                  <c:v>-4.5331291883049241E-3</c:v>
                </c:pt>
                <c:pt idx="9">
                  <c:v>0.13190085582375341</c:v>
                </c:pt>
                <c:pt idx="10">
                  <c:v>0.18923669560250522</c:v>
                </c:pt>
                <c:pt idx="11">
                  <c:v>0.18754922509961336</c:v>
                </c:pt>
                <c:pt idx="12">
                  <c:v>0.15038746058150898</c:v>
                </c:pt>
                <c:pt idx="13">
                  <c:v>9.8870030974113163E-2</c:v>
                </c:pt>
                <c:pt idx="14">
                  <c:v>4.8572179524977638E-2</c:v>
                </c:pt>
                <c:pt idx="15">
                  <c:v>8.7057721712447723E-3</c:v>
                </c:pt>
                <c:pt idx="16">
                  <c:v>-1.7151913650501917E-2</c:v>
                </c:pt>
                <c:pt idx="17">
                  <c:v>-2.9530445362221547E-2</c:v>
                </c:pt>
                <c:pt idx="18">
                  <c:v>-3.1348277049993732E-2</c:v>
                </c:pt>
                <c:pt idx="19">
                  <c:v>-2.6410448196002537E-2</c:v>
                </c:pt>
                <c:pt idx="20">
                  <c:v>-1.8326558587504926E-2</c:v>
                </c:pt>
                <c:pt idx="21">
                  <c:v>-9.8921455759238327E-3</c:v>
                </c:pt>
                <c:pt idx="22">
                  <c:v>-2.8703295116739172E-3</c:v>
                </c:pt>
                <c:pt idx="23">
                  <c:v>1.9416918556900823E-3</c:v>
                </c:pt>
                <c:pt idx="24">
                  <c:v>4.4861919403230647E-3</c:v>
                </c:pt>
                <c:pt idx="25">
                  <c:v>5.165079240827492E-3</c:v>
                </c:pt>
                <c:pt idx="26">
                  <c:v>4.5816025602560782E-3</c:v>
                </c:pt>
                <c:pt idx="27">
                  <c:v>3.3448916817909696E-3</c:v>
                </c:pt>
                <c:pt idx="28">
                  <c:v>1.9502721085151041E-3</c:v>
                </c:pt>
                <c:pt idx="29">
                  <c:v>7.2860086727565476E-4</c:v>
                </c:pt>
                <c:pt idx="30">
                  <c:v>-1.5277197357502236E-4</c:v>
                </c:pt>
                <c:pt idx="31">
                  <c:v>-6.5791447992848248E-4</c:v>
                </c:pt>
                <c:pt idx="32">
                  <c:v>-8.3752745510143247E-4</c:v>
                </c:pt>
                <c:pt idx="33">
                  <c:v>-7.8508773773329206E-4</c:v>
                </c:pt>
                <c:pt idx="34">
                  <c:v>-6.0200538953220268E-4</c:v>
                </c:pt>
                <c:pt idx="35">
                  <c:v>-3.7496183392547527E-4</c:v>
                </c:pt>
                <c:pt idx="36">
                  <c:v>-1.6500275667234195E-4</c:v>
                </c:pt>
                <c:pt idx="37">
                  <c:v>-5.8622841928228993E-6</c:v>
                </c:pt>
                <c:pt idx="38">
                  <c:v>9.1790876408161538E-5</c:v>
                </c:pt>
                <c:pt idx="39">
                  <c:v>1.3333362115933953E-4</c:v>
                </c:pt>
                <c:pt idx="40">
                  <c:v>1.328389393995766E-4</c:v>
                </c:pt>
                <c:pt idx="41">
                  <c:v>1.0694258825581395E-4</c:v>
                </c:pt>
                <c:pt idx="42">
                  <c:v>7.0629231117833087E-5</c:v>
                </c:pt>
                <c:pt idx="43">
                  <c:v>3.4994745412804802E-5</c:v>
                </c:pt>
                <c:pt idx="44">
                  <c:v>6.6383114258390419E-6</c:v>
                </c:pt>
                <c:pt idx="45">
                  <c:v>-1.1839850240453087E-5</c:v>
                </c:pt>
                <c:pt idx="46">
                  <c:v>-2.0766038851318475E-5</c:v>
                </c:pt>
                <c:pt idx="47">
                  <c:v>-2.2178704133560673E-5</c:v>
                </c:pt>
                <c:pt idx="48">
                  <c:v>-1.8761985187555697E-5</c:v>
                </c:pt>
                <c:pt idx="49">
                  <c:v>-1.3074453314292261E-5</c:v>
                </c:pt>
                <c:pt idx="50">
                  <c:v>-7.1055161521628871E-6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E-D248-A70D-5FD261464F5F}"/>
            </c:ext>
          </c:extLst>
        </c:ser>
        <c:ser>
          <c:idx val="1"/>
          <c:order val="1"/>
          <c:tx>
            <c:strRef>
              <c:f>RKN_SDOF_C1!$D$8</c:f>
              <c:strCache>
                <c:ptCount val="1"/>
                <c:pt idx="0">
                  <c:v>y'i_RKN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2"/>
            <c:spPr>
              <a:ln>
                <a:prstDash val="sysDot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xVal>
          <c:yVal>
            <c:numRef>
              <c:f>RKN_SDOF_C1!$D$9:$D$59</c:f>
              <c:numCache>
                <c:formatCode>0.00000</c:formatCode>
                <c:ptCount val="51"/>
                <c:pt idx="0">
                  <c:v>1</c:v>
                </c:pt>
                <c:pt idx="1">
                  <c:v>-0.23543294270833326</c:v>
                </c:pt>
                <c:pt idx="2">
                  <c:v>-0.93919622235827982</c:v>
                </c:pt>
                <c:pt idx="3">
                  <c:v>-1.1851012038214659</c:v>
                </c:pt>
                <c:pt idx="4">
                  <c:v>-1.1060486024256377</c:v>
                </c:pt>
                <c:pt idx="5">
                  <c:v>-0.84518134228527586</c:v>
                </c:pt>
                <c:pt idx="6">
                  <c:v>-0.52429492234018116</c:v>
                </c:pt>
                <c:pt idx="7">
                  <c:v>-0.2287932317352272</c:v>
                </c:pt>
                <c:pt idx="8">
                  <c:v>-5.572763147259574E-3</c:v>
                </c:pt>
                <c:pt idx="9">
                  <c:v>0.13084688241302564</c:v>
                </c:pt>
                <c:pt idx="10">
                  <c:v>0.18837269602734455</c:v>
                </c:pt>
                <c:pt idx="11">
                  <c:v>0.18698749534920847</c:v>
                </c:pt>
                <c:pt idx="12">
                  <c:v>0.15014905513515059</c:v>
                </c:pt>
                <c:pt idx="13">
                  <c:v>9.8906090184011641E-2</c:v>
                </c:pt>
                <c:pt idx="14">
                  <c:v>4.8794347708322937E-2</c:v>
                </c:pt>
                <c:pt idx="15">
                  <c:v>9.0159418515911235E-3</c:v>
                </c:pt>
                <c:pt idx="16">
                  <c:v>-1.6838904801794615E-2</c:v>
                </c:pt>
                <c:pt idx="17">
                  <c:v>-2.9273850141913478E-2</c:v>
                </c:pt>
                <c:pt idx="18">
                  <c:v>-3.117785903365547E-2</c:v>
                </c:pt>
                <c:pt idx="19">
                  <c:v>-2.6330016726427933E-2</c:v>
                </c:pt>
                <c:pt idx="20">
                  <c:v>-1.832157759994657E-2</c:v>
                </c:pt>
                <c:pt idx="21">
                  <c:v>-9.9385245513915529E-3</c:v>
                </c:pt>
                <c:pt idx="22">
                  <c:v>-2.942221641166737E-3</c:v>
                </c:pt>
                <c:pt idx="23">
                  <c:v>1.8663262547942393E-3</c:v>
                </c:pt>
                <c:pt idx="24">
                  <c:v>4.4226235947531431E-3</c:v>
                </c:pt>
                <c:pt idx="25">
                  <c:v>5.1211641354106507E-3</c:v>
                </c:pt>
                <c:pt idx="26">
                  <c:v>4.5587964133991278E-3</c:v>
                </c:pt>
                <c:pt idx="27">
                  <c:v>3.3401597633260166E-3</c:v>
                </c:pt>
                <c:pt idx="28">
                  <c:v>1.9582131421574259E-3</c:v>
                </c:pt>
                <c:pt idx="29">
                  <c:v>7.4329589101127815E-4</c:v>
                </c:pt>
                <c:pt idx="30">
                  <c:v>-1.3645132405289649E-4</c:v>
                </c:pt>
                <c:pt idx="31">
                  <c:v>-6.4360504324536129E-4</c:v>
                </c:pt>
                <c:pt idx="32">
                  <c:v>-8.2720516638657348E-4</c:v>
                </c:pt>
                <c:pt idx="33">
                  <c:v>-7.7927642524635167E-4</c:v>
                </c:pt>
                <c:pt idx="34">
                  <c:v>-6.0019037891552494E-4</c:v>
                </c:pt>
                <c:pt idx="35">
                  <c:v>-3.7605619850238146E-4</c:v>
                </c:pt>
                <c:pt idx="36">
                  <c:v>-1.6775764052261847E-4</c:v>
                </c:pt>
                <c:pt idx="37">
                  <c:v>-9.1621179870095715E-6</c:v>
                </c:pt>
                <c:pt idx="38">
                  <c:v>8.8764061241227644E-5</c:v>
                </c:pt>
                <c:pt idx="39">
                  <c:v>1.3105158878790098E-4</c:v>
                </c:pt>
                <c:pt idx="40">
                  <c:v>1.3146222491245365E-4</c:v>
                </c:pt>
                <c:pt idx="41">
                  <c:v>1.0640230543687631E-4</c:v>
                </c:pt>
                <c:pt idx="42">
                  <c:v>7.0723147401838992E-5</c:v>
                </c:pt>
                <c:pt idx="43">
                  <c:v>3.5474050247162198E-5</c:v>
                </c:pt>
                <c:pt idx="44">
                  <c:v>7.2718162463634299E-6</c:v>
                </c:pt>
                <c:pt idx="45">
                  <c:v>-1.1228194991871582E-5</c:v>
                </c:pt>
                <c:pt idx="46">
                  <c:v>-2.0283798055557459E-5</c:v>
                </c:pt>
                <c:pt idx="47">
                  <c:v>-2.1869538205275763E-5</c:v>
                </c:pt>
                <c:pt idx="48">
                  <c:v>-1.8620741308131164E-5</c:v>
                </c:pt>
                <c:pt idx="49">
                  <c:v>-1.3066039992246209E-5</c:v>
                </c:pt>
                <c:pt idx="50">
                  <c:v>-7.1825664235170453E-6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E-D248-A70D-5FD26146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488"/>
        <c:axId val="69369856"/>
      </c:scatterChart>
      <c:valAx>
        <c:axId val="693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9856"/>
        <c:crosses val="autoZero"/>
        <c:crossBetween val="midCat"/>
      </c:valAx>
      <c:valAx>
        <c:axId val="693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4</xdr:row>
      <xdr:rowOff>12700</xdr:rowOff>
    </xdr:from>
    <xdr:to>
      <xdr:col>21</xdr:col>
      <xdr:colOff>0</xdr:colOff>
      <xdr:row>18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4</xdr:row>
      <xdr:rowOff>0</xdr:rowOff>
    </xdr:from>
    <xdr:to>
      <xdr:col>20</xdr:col>
      <xdr:colOff>819150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7</xdr:row>
      <xdr:rowOff>12700</xdr:rowOff>
    </xdr:from>
    <xdr:to>
      <xdr:col>22</xdr:col>
      <xdr:colOff>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812800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sqref="A1:XFD1048576"/>
    </sheetView>
  </sheetViews>
  <sheetFormatPr baseColWidth="10" defaultColWidth="11" defaultRowHeight="16" x14ac:dyDescent="0.2"/>
  <sheetData>
    <row r="1" spans="1:15" x14ac:dyDescent="0.2">
      <c r="A1" s="22" t="s">
        <v>16</v>
      </c>
      <c r="B1" s="22"/>
      <c r="C1" s="22"/>
      <c r="D1" s="22"/>
      <c r="E1" s="23"/>
    </row>
    <row r="3" spans="1:15" x14ac:dyDescent="0.2">
      <c r="A3" s="1" t="s">
        <v>0</v>
      </c>
      <c r="B3" s="2">
        <f>0.5</f>
        <v>0.5</v>
      </c>
      <c r="C3" s="3"/>
      <c r="D3" s="21" t="s">
        <v>15</v>
      </c>
      <c r="E3" s="21"/>
      <c r="F3" s="3"/>
      <c r="G3" s="3"/>
      <c r="H3" s="3"/>
      <c r="I3" s="3"/>
      <c r="J3" s="3"/>
      <c r="K3" s="3"/>
      <c r="L3" s="3"/>
    </row>
    <row r="4" spans="1:15" ht="17" thickBo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 x14ac:dyDescent="0.2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6" t="s">
        <v>12</v>
      </c>
      <c r="N5" s="7" t="s">
        <v>13</v>
      </c>
      <c r="O5" s="7" t="s">
        <v>14</v>
      </c>
    </row>
    <row r="6" spans="1:15" x14ac:dyDescent="0.2">
      <c r="A6" s="8">
        <v>0</v>
      </c>
      <c r="B6" s="13">
        <f>0</f>
        <v>0</v>
      </c>
      <c r="C6" s="9">
        <v>2</v>
      </c>
      <c r="D6" s="9">
        <f>1</f>
        <v>1</v>
      </c>
      <c r="E6" s="9">
        <f>0.5*$B$3*(-C6)</f>
        <v>-0.5</v>
      </c>
      <c r="F6" s="9">
        <f>0.5*$B$3*(D6+0.5*E6)</f>
        <v>0.1875</v>
      </c>
      <c r="G6" s="9">
        <f>0.5*$B$3*(-(C6+F6))</f>
        <v>-0.546875</v>
      </c>
      <c r="H6" s="9">
        <f>0.5*$B$3*(-(C6+F6))</f>
        <v>-0.546875</v>
      </c>
      <c r="I6" s="9">
        <f>$B$3*(D6+H6)</f>
        <v>0.2265625</v>
      </c>
      <c r="J6" s="9">
        <f>0.5*$B$3*(-(C6+I6))</f>
        <v>-0.556640625</v>
      </c>
      <c r="K6" s="9">
        <f>C6+$B$3*(D6+(E6+G6+H6)/3)</f>
        <v>2.234375</v>
      </c>
      <c r="L6" s="10">
        <f>D6+(E6+2*G6+2*H6+J6)/3</f>
        <v>-8.1380208333333259E-2</v>
      </c>
      <c r="N6" s="9">
        <f>2*COS(B6)+1*SIN(B6)</f>
        <v>2</v>
      </c>
      <c r="O6" s="9">
        <f>-2*SIN(B6)+COS(B6)</f>
        <v>1</v>
      </c>
    </row>
    <row r="7" spans="1:15" x14ac:dyDescent="0.2">
      <c r="A7" s="8">
        <v>1</v>
      </c>
      <c r="B7" s="13">
        <f>B6+$B$3</f>
        <v>0.5</v>
      </c>
      <c r="C7" s="9">
        <f>K6</f>
        <v>2.234375</v>
      </c>
      <c r="D7" s="9">
        <f>L6</f>
        <v>-8.1380208333333259E-2</v>
      </c>
      <c r="E7" s="9">
        <f t="shared" ref="E7:E11" si="0">0.5*$B$3*(-C7)</f>
        <v>-0.55859375</v>
      </c>
      <c r="F7" s="9">
        <f t="shared" ref="F7:F11" si="1">0.5*$B$3*(D7+0.5*E7)</f>
        <v>-9.0169270833333315E-2</v>
      </c>
      <c r="G7" s="9">
        <f t="shared" ref="G7:G11" si="2">0.5*$B$3*(-(C7+F7))</f>
        <v>-0.53605143229166663</v>
      </c>
      <c r="H7" s="9">
        <f t="shared" ref="H7:H11" si="3">0.5*$B$3*(-(C7+F7))</f>
        <v>-0.53605143229166663</v>
      </c>
      <c r="I7" s="9">
        <f t="shared" ref="I7:I11" si="4">$B$3*(D7+H7)</f>
        <v>-0.30871582031249994</v>
      </c>
      <c r="J7" s="9">
        <f t="shared" ref="J7:J11" si="5">0.5*$B$3*(-(C7+I7))</f>
        <v>-0.481414794921875</v>
      </c>
      <c r="K7" s="9">
        <f t="shared" ref="K7:K11" si="6">C7+$B$3*(D7+(E7+G7+H7)/3)</f>
        <v>1.9219021267361112</v>
      </c>
      <c r="L7" s="10">
        <f t="shared" ref="L7:L11" si="7">D7+(E7+2*G7+2*H7+J7)/3</f>
        <v>-1.1427849663628471</v>
      </c>
      <c r="N7" s="9">
        <f t="shared" ref="N7:N11" si="8">2*COS(B7)+1*SIN(B7)</f>
        <v>2.2345906623849485</v>
      </c>
      <c r="O7" s="9">
        <f t="shared" ref="O7:O11" si="9">-2*SIN(B7)+COS(B7)</f>
        <v>-8.1268515318033252E-2</v>
      </c>
    </row>
    <row r="8" spans="1:15" x14ac:dyDescent="0.2">
      <c r="A8" s="8">
        <v>2</v>
      </c>
      <c r="B8" s="13">
        <f t="shared" ref="B8:B11" si="10">B7+$B$3</f>
        <v>1</v>
      </c>
      <c r="C8" s="9">
        <f t="shared" ref="C8:D11" si="11">K7</f>
        <v>1.9219021267361112</v>
      </c>
      <c r="D8" s="9">
        <f t="shared" si="11"/>
        <v>-1.1427849663628471</v>
      </c>
      <c r="E8" s="9">
        <f t="shared" si="0"/>
        <v>-0.48047553168402779</v>
      </c>
      <c r="F8" s="9">
        <f t="shared" si="1"/>
        <v>-0.34575568305121523</v>
      </c>
      <c r="G8" s="9">
        <f t="shared" si="2"/>
        <v>-0.394036610921224</v>
      </c>
      <c r="H8" s="9">
        <f t="shared" si="3"/>
        <v>-0.394036610921224</v>
      </c>
      <c r="I8" s="9">
        <f t="shared" si="4"/>
        <v>-0.76841078864203549</v>
      </c>
      <c r="J8" s="9">
        <f t="shared" si="5"/>
        <v>-0.28837283452351892</v>
      </c>
      <c r="K8" s="9">
        <f t="shared" si="6"/>
        <v>1.1390848513002749</v>
      </c>
      <c r="L8" s="10">
        <f t="shared" si="7"/>
        <v>-1.9244499029936615</v>
      </c>
      <c r="N8" s="9">
        <f t="shared" si="8"/>
        <v>1.922075596544176</v>
      </c>
      <c r="O8" s="9">
        <f t="shared" si="9"/>
        <v>-1.1426396637476532</v>
      </c>
    </row>
    <row r="9" spans="1:15" x14ac:dyDescent="0.2">
      <c r="A9" s="8">
        <v>3</v>
      </c>
      <c r="B9" s="13">
        <f t="shared" si="10"/>
        <v>1.5</v>
      </c>
      <c r="C9" s="9">
        <f t="shared" si="11"/>
        <v>1.1390848513002749</v>
      </c>
      <c r="D9" s="9">
        <f t="shared" si="11"/>
        <v>-1.9244499029936615</v>
      </c>
      <c r="E9" s="9">
        <f t="shared" si="0"/>
        <v>-0.28477121282506873</v>
      </c>
      <c r="F9" s="9">
        <f t="shared" si="1"/>
        <v>-0.51670887735154891</v>
      </c>
      <c r="G9" s="9">
        <f t="shared" si="2"/>
        <v>-0.1555939934871815</v>
      </c>
      <c r="H9" s="9">
        <f t="shared" si="3"/>
        <v>-0.1555939934871815</v>
      </c>
      <c r="I9" s="9">
        <f t="shared" si="4"/>
        <v>-1.0400219482404216</v>
      </c>
      <c r="J9" s="9">
        <f t="shared" si="5"/>
        <v>-2.4765725764963331E-2</v>
      </c>
      <c r="K9" s="9">
        <f t="shared" si="6"/>
        <v>7.7533366503538925E-2</v>
      </c>
      <c r="L9" s="10">
        <f t="shared" si="7"/>
        <v>-2.2350875405065809</v>
      </c>
      <c r="N9" s="9">
        <f t="shared" si="8"/>
        <v>1.1389693899394602</v>
      </c>
      <c r="O9" s="9">
        <f t="shared" si="9"/>
        <v>-1.9242527715404061</v>
      </c>
    </row>
    <row r="10" spans="1:15" x14ac:dyDescent="0.2">
      <c r="A10" s="8">
        <v>4</v>
      </c>
      <c r="B10" s="13">
        <f t="shared" si="10"/>
        <v>2</v>
      </c>
      <c r="C10" s="9">
        <f t="shared" si="11"/>
        <v>7.7533366503538925E-2</v>
      </c>
      <c r="D10" s="9">
        <f t="shared" si="11"/>
        <v>-2.2350875405065809</v>
      </c>
      <c r="E10" s="9">
        <f t="shared" si="0"/>
        <v>-1.9383341625884731E-2</v>
      </c>
      <c r="F10" s="9">
        <f t="shared" si="1"/>
        <v>-0.56119480282988077</v>
      </c>
      <c r="G10" s="9">
        <f t="shared" si="2"/>
        <v>0.12091535908158546</v>
      </c>
      <c r="H10" s="9">
        <f t="shared" si="3"/>
        <v>0.12091535908158546</v>
      </c>
      <c r="I10" s="9">
        <f t="shared" si="4"/>
        <v>-1.0570860907124977</v>
      </c>
      <c r="J10" s="9">
        <f t="shared" si="5"/>
        <v>0.2448881810522397</v>
      </c>
      <c r="K10" s="9">
        <f t="shared" si="6"/>
        <v>-1.0029358409935372</v>
      </c>
      <c r="L10" s="10">
        <f t="shared" si="7"/>
        <v>-1.9986987819223485</v>
      </c>
      <c r="N10" s="9">
        <f t="shared" si="8"/>
        <v>7.7003753731396896E-2</v>
      </c>
      <c r="O10" s="9">
        <f t="shared" si="9"/>
        <v>-2.234741690198506</v>
      </c>
    </row>
    <row r="11" spans="1:15" x14ac:dyDescent="0.2">
      <c r="A11" s="8">
        <v>5</v>
      </c>
      <c r="B11" s="13">
        <f t="shared" si="10"/>
        <v>2.5</v>
      </c>
      <c r="C11" s="9">
        <f t="shared" si="11"/>
        <v>-1.0029358409935372</v>
      </c>
      <c r="D11" s="9">
        <f t="shared" si="11"/>
        <v>-1.9986987819223485</v>
      </c>
      <c r="E11" s="9">
        <f t="shared" si="0"/>
        <v>0.25073396024838429</v>
      </c>
      <c r="F11" s="9">
        <f t="shared" si="1"/>
        <v>-0.4683329504495391</v>
      </c>
      <c r="G11" s="9">
        <f t="shared" si="2"/>
        <v>0.36781719786076905</v>
      </c>
      <c r="H11" s="9">
        <f t="shared" si="3"/>
        <v>0.36781719786076905</v>
      </c>
      <c r="I11" s="9">
        <f t="shared" si="4"/>
        <v>-0.81544079203078979</v>
      </c>
      <c r="J11" s="9">
        <f t="shared" si="5"/>
        <v>0.45459415825608174</v>
      </c>
      <c r="K11" s="9">
        <f t="shared" si="6"/>
        <v>-1.8378905059597244</v>
      </c>
      <c r="L11" s="10">
        <f t="shared" si="7"/>
        <v>-1.2731664786065011</v>
      </c>
      <c r="N11" s="9">
        <f t="shared" si="8"/>
        <v>-1.0038150869899107</v>
      </c>
      <c r="O11" s="9">
        <f t="shared" si="9"/>
        <v>-1.9980879037548469</v>
      </c>
    </row>
    <row r="12" spans="1:15" x14ac:dyDescent="0.2">
      <c r="A12" s="8">
        <v>6</v>
      </c>
      <c r="B12" s="13">
        <f t="shared" ref="B12:B31" si="12">B11+$B$3</f>
        <v>3</v>
      </c>
      <c r="C12" s="9">
        <f t="shared" ref="C12:C13" si="13">K11</f>
        <v>-1.8378905059597244</v>
      </c>
      <c r="D12" s="9">
        <f t="shared" ref="D12:D13" si="14">L11</f>
        <v>-1.2731664786065011</v>
      </c>
      <c r="E12" s="9">
        <f t="shared" ref="E12:E13" si="15">0.5*$B$3*(-C12)</f>
        <v>0.45947262648993109</v>
      </c>
      <c r="F12" s="9">
        <f t="shared" ref="F12:F13" si="16">0.5*$B$3*(D12+0.5*E12)</f>
        <v>-0.26085754134038391</v>
      </c>
      <c r="G12" s="9">
        <f t="shared" ref="G12:G13" si="17">0.5*$B$3*(-(C12+F12))</f>
        <v>0.52468701182502708</v>
      </c>
      <c r="H12" s="9">
        <f t="shared" ref="H12:H13" si="18">0.5*$B$3*(-(C12+F12))</f>
        <v>0.52468701182502708</v>
      </c>
      <c r="I12" s="9">
        <f t="shared" ref="I12:I13" si="19">$B$3*(D12+H12)</f>
        <v>-0.37423973339073702</v>
      </c>
      <c r="J12" s="9">
        <f t="shared" ref="J12:J13" si="20">0.5*$B$3*(-(C12+I12))</f>
        <v>0.55303255983761535</v>
      </c>
      <c r="K12" s="9">
        <f t="shared" ref="K12:K13" si="21">C12+$B$3*(D12+(E12+G12+H12)/3)</f>
        <v>-2.2229993035729771</v>
      </c>
      <c r="L12" s="10">
        <f t="shared" ref="L12:L13" si="22">D12+(E12+2*G12+2*H12+J12)/3</f>
        <v>-0.23608206739728299</v>
      </c>
      <c r="N12" s="9">
        <f t="shared" ref="N12:N16" si="23">2*COS(B12)+1*SIN(B12)</f>
        <v>-1.8388649851410237</v>
      </c>
      <c r="O12" s="9">
        <f t="shared" ref="O12:O16" si="24">-2*SIN(B12)+COS(B12)</f>
        <v>-1.2722325127201799</v>
      </c>
    </row>
    <row r="13" spans="1:15" x14ac:dyDescent="0.2">
      <c r="A13" s="8">
        <v>7</v>
      </c>
      <c r="B13" s="13">
        <f t="shared" si="12"/>
        <v>3.5</v>
      </c>
      <c r="C13" s="9">
        <f t="shared" si="13"/>
        <v>-2.2229993035729771</v>
      </c>
      <c r="D13" s="9">
        <f t="shared" si="14"/>
        <v>-0.23608206739728299</v>
      </c>
      <c r="E13" s="9">
        <f t="shared" si="15"/>
        <v>0.55574982589324429</v>
      </c>
      <c r="F13" s="9">
        <f t="shared" si="16"/>
        <v>1.0448211387334788E-2</v>
      </c>
      <c r="G13" s="9">
        <f t="shared" si="17"/>
        <v>0.55313777304641054</v>
      </c>
      <c r="H13" s="9">
        <f t="shared" si="18"/>
        <v>0.55313777304641054</v>
      </c>
      <c r="I13" s="9">
        <f t="shared" si="19"/>
        <v>0.15852785282456378</v>
      </c>
      <c r="J13" s="9">
        <f t="shared" si="20"/>
        <v>0.51611786268710336</v>
      </c>
      <c r="K13" s="9">
        <f t="shared" si="21"/>
        <v>-2.0640361086072745</v>
      </c>
      <c r="L13" s="10">
        <f t="shared" si="22"/>
        <v>0.85872419285804713</v>
      </c>
      <c r="N13" s="9">
        <f t="shared" si="23"/>
        <v>-2.2236966022712124</v>
      </c>
      <c r="O13" s="9">
        <f t="shared" si="24"/>
        <v>-0.23489023191155667</v>
      </c>
    </row>
    <row r="14" spans="1:15" x14ac:dyDescent="0.2">
      <c r="A14" s="8">
        <v>8</v>
      </c>
      <c r="B14" s="13">
        <f t="shared" si="12"/>
        <v>4</v>
      </c>
      <c r="C14" s="9">
        <f t="shared" ref="C14:C31" si="25">K13</f>
        <v>-2.0640361086072745</v>
      </c>
      <c r="D14" s="9">
        <f t="shared" ref="D14:D31" si="26">L13</f>
        <v>0.85872419285804713</v>
      </c>
      <c r="E14" s="9">
        <f t="shared" ref="E14:E31" si="27">0.5*$B$3*(-C14)</f>
        <v>0.51600902715181862</v>
      </c>
      <c r="F14" s="9">
        <f t="shared" ref="F14:F31" si="28">0.5*$B$3*(D14+0.5*E14)</f>
        <v>0.2791821766084891</v>
      </c>
      <c r="G14" s="9">
        <f t="shared" ref="G14:G31" si="29">0.5*$B$3*(-(C14+F14))</f>
        <v>0.44621348299969632</v>
      </c>
      <c r="H14" s="9">
        <f t="shared" ref="H14:H31" si="30">0.5*$B$3*(-(C14+F14))</f>
        <v>0.44621348299969632</v>
      </c>
      <c r="I14" s="9">
        <f t="shared" ref="I14:I31" si="31">$B$3*(D14+H14)</f>
        <v>0.65246883792887167</v>
      </c>
      <c r="J14" s="9">
        <f t="shared" ref="J14:J31" si="32">0.5*$B$3*(-(C14+I14))</f>
        <v>0.3528918176696007</v>
      </c>
      <c r="K14" s="9">
        <f t="shared" ref="K14:K31" si="33">C14+$B$3*(D14+(E14+G14+H14)/3)</f>
        <v>-1.3999346799863823</v>
      </c>
      <c r="L14" s="10">
        <f t="shared" ref="L14:L31" si="34">D14+(E14+2*G14+2*H14+J14)/3</f>
        <v>1.743309118464782</v>
      </c>
      <c r="N14" s="9">
        <f t="shared" si="23"/>
        <v>-2.0640897370351521</v>
      </c>
      <c r="O14" s="9">
        <f t="shared" si="24"/>
        <v>0.85996136975224446</v>
      </c>
    </row>
    <row r="15" spans="1:15" x14ac:dyDescent="0.2">
      <c r="A15" s="8">
        <v>9</v>
      </c>
      <c r="B15" s="13">
        <f t="shared" si="12"/>
        <v>4.5</v>
      </c>
      <c r="C15" s="9">
        <f t="shared" si="25"/>
        <v>-1.3999346799863823</v>
      </c>
      <c r="D15" s="9">
        <f t="shared" si="26"/>
        <v>1.743309118464782</v>
      </c>
      <c r="E15" s="9">
        <f t="shared" si="27"/>
        <v>0.34998366999659558</v>
      </c>
      <c r="F15" s="9">
        <f t="shared" si="28"/>
        <v>0.47957523836576993</v>
      </c>
      <c r="G15" s="9">
        <f t="shared" si="29"/>
        <v>0.23008986040515311</v>
      </c>
      <c r="H15" s="9">
        <f t="shared" si="30"/>
        <v>0.23008986040515311</v>
      </c>
      <c r="I15" s="9">
        <f t="shared" si="31"/>
        <v>0.98669948943496755</v>
      </c>
      <c r="J15" s="9">
        <f t="shared" si="32"/>
        <v>0.10330879763785369</v>
      </c>
      <c r="K15" s="9">
        <f t="shared" si="33"/>
        <v>-0.39325288895284105</v>
      </c>
      <c r="L15" s="10">
        <f t="shared" si="34"/>
        <v>2.2011930882164692</v>
      </c>
      <c r="N15" s="9">
        <f t="shared" si="23"/>
        <v>-1.3991217165266563</v>
      </c>
      <c r="O15" s="9">
        <f t="shared" si="24"/>
        <v>1.7442644358994144</v>
      </c>
    </row>
    <row r="16" spans="1:15" x14ac:dyDescent="0.2">
      <c r="A16" s="8">
        <v>10</v>
      </c>
      <c r="B16" s="13">
        <f t="shared" si="12"/>
        <v>5</v>
      </c>
      <c r="C16" s="9">
        <f t="shared" si="25"/>
        <v>-0.39325288895284105</v>
      </c>
      <c r="D16" s="9">
        <f t="shared" si="26"/>
        <v>2.2011930882164692</v>
      </c>
      <c r="E16" s="9">
        <f t="shared" si="27"/>
        <v>9.8313222238210263E-2</v>
      </c>
      <c r="F16" s="9">
        <f t="shared" si="28"/>
        <v>0.56258742483389357</v>
      </c>
      <c r="G16" s="9">
        <f t="shared" si="29"/>
        <v>-4.2333633970263129E-2</v>
      </c>
      <c r="H16" s="9">
        <f t="shared" si="30"/>
        <v>-4.2333633970263129E-2</v>
      </c>
      <c r="I16" s="9">
        <f t="shared" si="31"/>
        <v>1.079429727123103</v>
      </c>
      <c r="J16" s="9">
        <f t="shared" si="32"/>
        <v>-0.1715442095425655</v>
      </c>
      <c r="K16" s="9">
        <f t="shared" si="33"/>
        <v>0.70961798087167427</v>
      </c>
      <c r="L16" s="10">
        <f t="shared" si="34"/>
        <v>2.1203379138213334</v>
      </c>
      <c r="N16" s="9">
        <f t="shared" si="23"/>
        <v>-0.39159990373668596</v>
      </c>
      <c r="O16" s="9">
        <f t="shared" si="24"/>
        <v>2.2015107347895033</v>
      </c>
    </row>
    <row r="17" spans="1:15" x14ac:dyDescent="0.2">
      <c r="A17" s="8">
        <v>11</v>
      </c>
      <c r="B17" s="13">
        <f t="shared" si="12"/>
        <v>5.5</v>
      </c>
      <c r="C17" s="9">
        <f t="shared" si="25"/>
        <v>0.70961798087167427</v>
      </c>
      <c r="D17" s="9">
        <f t="shared" si="26"/>
        <v>2.1203379138213334</v>
      </c>
      <c r="E17" s="9">
        <f t="shared" si="27"/>
        <v>-0.17740449521791857</v>
      </c>
      <c r="F17" s="9">
        <f t="shared" si="28"/>
        <v>0.50790891655309356</v>
      </c>
      <c r="G17" s="9">
        <f t="shared" si="29"/>
        <v>-0.30438172435619193</v>
      </c>
      <c r="H17" s="9">
        <f t="shared" si="30"/>
        <v>-0.30438172435619193</v>
      </c>
      <c r="I17" s="9">
        <f t="shared" si="31"/>
        <v>0.90797809473257074</v>
      </c>
      <c r="J17" s="9">
        <f t="shared" si="32"/>
        <v>-0.40439901890106122</v>
      </c>
      <c r="K17" s="9">
        <f t="shared" si="33"/>
        <v>1.6387589471272905</v>
      </c>
      <c r="L17" s="10">
        <f t="shared" si="34"/>
        <v>1.5205611099734178</v>
      </c>
      <c r="N17" s="9">
        <f t="shared" ref="N17:N31" si="35">2*COS(B17)+1*SIN(B17)</f>
        <v>0.71179922301212806</v>
      </c>
      <c r="O17" s="9">
        <f t="shared" ref="O17:O31" si="36">-2*SIN(B17)+COS(B17)</f>
        <v>2.1197504254320441</v>
      </c>
    </row>
    <row r="18" spans="1:15" x14ac:dyDescent="0.2">
      <c r="A18" s="8">
        <v>12</v>
      </c>
      <c r="B18" s="13">
        <f t="shared" si="12"/>
        <v>6</v>
      </c>
      <c r="C18" s="9">
        <f t="shared" si="25"/>
        <v>1.6387589471272905</v>
      </c>
      <c r="D18" s="9">
        <f t="shared" si="26"/>
        <v>1.5205611099734178</v>
      </c>
      <c r="E18" s="9">
        <f t="shared" si="27"/>
        <v>-0.40968973678182263</v>
      </c>
      <c r="F18" s="9">
        <f t="shared" si="28"/>
        <v>0.32892906039562664</v>
      </c>
      <c r="G18" s="9">
        <f t="shared" si="29"/>
        <v>-0.49192200188072932</v>
      </c>
      <c r="H18" s="9">
        <f t="shared" si="30"/>
        <v>-0.49192200188072932</v>
      </c>
      <c r="I18" s="9">
        <f t="shared" si="31"/>
        <v>0.51431955404634422</v>
      </c>
      <c r="J18" s="9">
        <f t="shared" si="32"/>
        <v>-0.53826962529340872</v>
      </c>
      <c r="K18" s="9">
        <f t="shared" si="33"/>
        <v>2.1667838786901195</v>
      </c>
      <c r="L18" s="10">
        <f t="shared" si="34"/>
        <v>0.54867865344070166</v>
      </c>
      <c r="N18" s="9">
        <f t="shared" si="35"/>
        <v>1.6409250751018061</v>
      </c>
      <c r="O18" s="9">
        <f t="shared" si="36"/>
        <v>1.5190012830482176</v>
      </c>
    </row>
    <row r="19" spans="1:15" x14ac:dyDescent="0.2">
      <c r="A19" s="8">
        <v>13</v>
      </c>
      <c r="B19" s="13">
        <f t="shared" si="12"/>
        <v>6.5</v>
      </c>
      <c r="C19" s="9">
        <f t="shared" si="25"/>
        <v>2.1667838786901195</v>
      </c>
      <c r="D19" s="9">
        <f t="shared" si="26"/>
        <v>0.54867865344070166</v>
      </c>
      <c r="E19" s="9">
        <f t="shared" si="27"/>
        <v>-0.54169596967252986</v>
      </c>
      <c r="F19" s="9">
        <f t="shared" si="28"/>
        <v>6.9457667151109181E-2</v>
      </c>
      <c r="G19" s="9">
        <f t="shared" si="29"/>
        <v>-0.5590603864603072</v>
      </c>
      <c r="H19" s="9">
        <f t="shared" si="30"/>
        <v>-0.5590603864603072</v>
      </c>
      <c r="I19" s="9">
        <f t="shared" si="31"/>
        <v>-5.1908665098027718E-3</v>
      </c>
      <c r="J19" s="9">
        <f t="shared" si="32"/>
        <v>-0.54039825304507916</v>
      </c>
      <c r="K19" s="9">
        <f t="shared" si="33"/>
        <v>2.1644870816449462</v>
      </c>
      <c r="L19" s="10">
        <f t="shared" si="34"/>
        <v>-0.55743326941224425</v>
      </c>
      <c r="N19" s="9">
        <f t="shared" si="35"/>
        <v>2.1682952395438626</v>
      </c>
      <c r="O19" s="9">
        <f t="shared" si="36"/>
        <v>0.54634764955239246</v>
      </c>
    </row>
    <row r="20" spans="1:15" x14ac:dyDescent="0.2">
      <c r="A20" s="8">
        <v>14</v>
      </c>
      <c r="B20" s="13">
        <f t="shared" si="12"/>
        <v>7</v>
      </c>
      <c r="C20" s="9">
        <f t="shared" si="25"/>
        <v>2.1644870816449462</v>
      </c>
      <c r="D20" s="9">
        <f t="shared" si="26"/>
        <v>-0.55743326941224425</v>
      </c>
      <c r="E20" s="9">
        <f t="shared" si="27"/>
        <v>-0.54112177041123655</v>
      </c>
      <c r="F20" s="9">
        <f t="shared" si="28"/>
        <v>-0.20699853865446563</v>
      </c>
      <c r="G20" s="9">
        <f t="shared" si="29"/>
        <v>-0.48937213574762012</v>
      </c>
      <c r="H20" s="9">
        <f t="shared" si="30"/>
        <v>-0.48937213574762012</v>
      </c>
      <c r="I20" s="9">
        <f t="shared" si="31"/>
        <v>-0.52340270257993216</v>
      </c>
      <c r="J20" s="9">
        <f t="shared" si="32"/>
        <v>-0.41027109476625351</v>
      </c>
      <c r="K20" s="9">
        <f t="shared" si="33"/>
        <v>1.6324594399544112</v>
      </c>
      <c r="L20" s="10">
        <f t="shared" si="34"/>
        <v>-1.5270604054682344</v>
      </c>
      <c r="N20" s="9">
        <f t="shared" si="35"/>
        <v>2.1647911074053985</v>
      </c>
      <c r="O20" s="9">
        <f t="shared" si="36"/>
        <v>-0.56007094309427352</v>
      </c>
    </row>
    <row r="21" spans="1:15" x14ac:dyDescent="0.2">
      <c r="A21" s="8">
        <v>15</v>
      </c>
      <c r="B21" s="13">
        <f t="shared" si="12"/>
        <v>7.5</v>
      </c>
      <c r="C21" s="9">
        <f t="shared" si="25"/>
        <v>1.6324594399544112</v>
      </c>
      <c r="D21" s="9">
        <f t="shared" si="26"/>
        <v>-1.5270604054682344</v>
      </c>
      <c r="E21" s="9">
        <f t="shared" si="27"/>
        <v>-0.40811485998860281</v>
      </c>
      <c r="F21" s="9">
        <f t="shared" si="28"/>
        <v>-0.43277945886563396</v>
      </c>
      <c r="G21" s="9">
        <f t="shared" si="29"/>
        <v>-0.29991999527219432</v>
      </c>
      <c r="H21" s="9">
        <f t="shared" si="30"/>
        <v>-0.29991999527219432</v>
      </c>
      <c r="I21" s="9">
        <f t="shared" si="31"/>
        <v>-0.91349020037021433</v>
      </c>
      <c r="J21" s="9">
        <f t="shared" si="32"/>
        <v>-0.17974230989604922</v>
      </c>
      <c r="K21" s="9">
        <f t="shared" si="33"/>
        <v>0.70093676213146217</v>
      </c>
      <c r="L21" s="10">
        <f t="shared" si="34"/>
        <v>-2.1229061224593773</v>
      </c>
      <c r="N21" s="9">
        <f t="shared" si="35"/>
        <v>1.6312706124447907</v>
      </c>
      <c r="O21" s="9">
        <f t="shared" si="36"/>
        <v>-1.5293646357144519</v>
      </c>
    </row>
    <row r="22" spans="1:15" x14ac:dyDescent="0.2">
      <c r="A22" s="8">
        <v>16</v>
      </c>
      <c r="B22" s="13">
        <f t="shared" si="12"/>
        <v>8</v>
      </c>
      <c r="C22" s="9">
        <f t="shared" si="25"/>
        <v>0.70093676213146217</v>
      </c>
      <c r="D22" s="9">
        <f t="shared" si="26"/>
        <v>-2.1229061224593773</v>
      </c>
      <c r="E22" s="9">
        <f t="shared" si="27"/>
        <v>-0.17523419053286554</v>
      </c>
      <c r="F22" s="9">
        <f t="shared" si="28"/>
        <v>-0.55263080443145252</v>
      </c>
      <c r="G22" s="9">
        <f t="shared" si="29"/>
        <v>-3.7076489425002412E-2</v>
      </c>
      <c r="H22" s="9">
        <f t="shared" si="30"/>
        <v>-3.7076489425002412E-2</v>
      </c>
      <c r="I22" s="9">
        <f t="shared" si="31"/>
        <v>-1.0799913059421899</v>
      </c>
      <c r="J22" s="9">
        <f t="shared" si="32"/>
        <v>9.4763635952681946E-2</v>
      </c>
      <c r="K22" s="9">
        <f t="shared" si="33"/>
        <v>-0.40208082732870487</v>
      </c>
      <c r="L22" s="10">
        <f t="shared" si="34"/>
        <v>-2.1991649598861085</v>
      </c>
      <c r="N22" s="9">
        <f t="shared" si="35"/>
        <v>0.69835817900615471</v>
      </c>
      <c r="O22" s="9">
        <f t="shared" si="36"/>
        <v>-2.1242165270553772</v>
      </c>
    </row>
    <row r="23" spans="1:15" x14ac:dyDescent="0.2">
      <c r="A23" s="8">
        <v>17</v>
      </c>
      <c r="B23" s="13">
        <f t="shared" si="12"/>
        <v>8.5</v>
      </c>
      <c r="C23" s="9">
        <f t="shared" si="25"/>
        <v>-0.40208082732870487</v>
      </c>
      <c r="D23" s="9">
        <f t="shared" si="26"/>
        <v>-2.1991649598861085</v>
      </c>
      <c r="E23" s="9">
        <f t="shared" si="27"/>
        <v>0.10052020683217622</v>
      </c>
      <c r="F23" s="9">
        <f t="shared" si="28"/>
        <v>-0.53722621411750504</v>
      </c>
      <c r="G23" s="9">
        <f t="shared" si="29"/>
        <v>0.23482676036155248</v>
      </c>
      <c r="H23" s="9">
        <f t="shared" si="30"/>
        <v>0.23482676036155248</v>
      </c>
      <c r="I23" s="9">
        <f t="shared" si="31"/>
        <v>-0.98216909976227806</v>
      </c>
      <c r="J23" s="9">
        <f t="shared" si="32"/>
        <v>0.34606248177274573</v>
      </c>
      <c r="K23" s="9">
        <f t="shared" si="33"/>
        <v>-1.4066343526792122</v>
      </c>
      <c r="L23" s="10">
        <f t="shared" si="34"/>
        <v>-1.7372017165357312</v>
      </c>
      <c r="N23" s="9">
        <f t="shared" si="35"/>
        <v>-0.405536692746157</v>
      </c>
      <c r="O23" s="9">
        <f t="shared" si="36"/>
        <v>-2.1989861279318044</v>
      </c>
    </row>
    <row r="24" spans="1:15" x14ac:dyDescent="0.2">
      <c r="A24" s="8">
        <v>18</v>
      </c>
      <c r="B24" s="13">
        <f t="shared" si="12"/>
        <v>9</v>
      </c>
      <c r="C24" s="9">
        <f t="shared" si="25"/>
        <v>-1.4066343526792122</v>
      </c>
      <c r="D24" s="9">
        <f t="shared" si="26"/>
        <v>-1.7372017165357312</v>
      </c>
      <c r="E24" s="9">
        <f t="shared" si="27"/>
        <v>0.35165858816980305</v>
      </c>
      <c r="F24" s="9">
        <f t="shared" si="28"/>
        <v>-0.39034310561270741</v>
      </c>
      <c r="G24" s="9">
        <f t="shared" si="29"/>
        <v>0.44924436457297989</v>
      </c>
      <c r="H24" s="9">
        <f t="shared" si="30"/>
        <v>0.44924436457297989</v>
      </c>
      <c r="I24" s="9">
        <f t="shared" si="31"/>
        <v>-0.6439786759813757</v>
      </c>
      <c r="J24" s="9">
        <f t="shared" si="32"/>
        <v>0.51265325716514698</v>
      </c>
      <c r="K24" s="9">
        <f t="shared" si="33"/>
        <v>-2.0668773247277841</v>
      </c>
      <c r="L24" s="10">
        <f t="shared" si="34"/>
        <v>-0.85010528199344138</v>
      </c>
      <c r="N24" s="9">
        <f t="shared" si="35"/>
        <v>-1.4101420385275973</v>
      </c>
      <c r="O24" s="9">
        <f t="shared" si="36"/>
        <v>-1.7353672323681901</v>
      </c>
    </row>
    <row r="25" spans="1:15" x14ac:dyDescent="0.2">
      <c r="A25" s="8">
        <v>19</v>
      </c>
      <c r="B25" s="13">
        <f t="shared" si="12"/>
        <v>9.5</v>
      </c>
      <c r="C25" s="9">
        <f t="shared" si="25"/>
        <v>-2.0668773247277841</v>
      </c>
      <c r="D25" s="9">
        <f t="shared" si="26"/>
        <v>-0.85010528199344138</v>
      </c>
      <c r="E25" s="9">
        <f t="shared" si="27"/>
        <v>0.51671933118194602</v>
      </c>
      <c r="F25" s="9">
        <f t="shared" si="28"/>
        <v>-0.14793640410061709</v>
      </c>
      <c r="G25" s="9">
        <f t="shared" si="29"/>
        <v>0.55370343220710028</v>
      </c>
      <c r="H25" s="9">
        <f t="shared" si="30"/>
        <v>0.55370343220710028</v>
      </c>
      <c r="I25" s="9">
        <f t="shared" si="31"/>
        <v>-0.14820092489317055</v>
      </c>
      <c r="J25" s="9">
        <f t="shared" si="32"/>
        <v>0.55376956240523867</v>
      </c>
      <c r="K25" s="9">
        <f t="shared" si="33"/>
        <v>-2.2212422664584803</v>
      </c>
      <c r="L25" s="10">
        <f t="shared" si="34"/>
        <v>0.24499559214508726</v>
      </c>
      <c r="N25" s="9">
        <f t="shared" si="35"/>
        <v>-2.0694954328545663</v>
      </c>
      <c r="O25" s="9">
        <f t="shared" si="36"/>
        <v>-0.8468699152727599</v>
      </c>
    </row>
    <row r="26" spans="1:15" x14ac:dyDescent="0.2">
      <c r="A26" s="8">
        <v>20</v>
      </c>
      <c r="B26" s="13">
        <f t="shared" si="12"/>
        <v>10</v>
      </c>
      <c r="C26" s="9">
        <f t="shared" si="25"/>
        <v>-2.2212422664584803</v>
      </c>
      <c r="D26" s="9">
        <f t="shared" si="26"/>
        <v>0.24499559214508726</v>
      </c>
      <c r="E26" s="9">
        <f t="shared" si="27"/>
        <v>0.55531056661462008</v>
      </c>
      <c r="F26" s="9">
        <f t="shared" si="28"/>
        <v>0.13066271886309933</v>
      </c>
      <c r="G26" s="9">
        <f t="shared" si="29"/>
        <v>0.52264488689884525</v>
      </c>
      <c r="H26" s="9">
        <f t="shared" si="30"/>
        <v>0.52264488689884525</v>
      </c>
      <c r="I26" s="9">
        <f t="shared" si="31"/>
        <v>0.38382023952196626</v>
      </c>
      <c r="J26" s="9">
        <f t="shared" si="32"/>
        <v>0.4593555067341285</v>
      </c>
      <c r="K26" s="9">
        <f t="shared" si="33"/>
        <v>-1.8319777469838849</v>
      </c>
      <c r="L26" s="10">
        <f t="shared" si="34"/>
        <v>1.2800774657931304</v>
      </c>
      <c r="N26" s="9">
        <f t="shared" si="35"/>
        <v>-2.2221641690422747</v>
      </c>
      <c r="O26" s="9">
        <f t="shared" si="36"/>
        <v>0.24897069270228711</v>
      </c>
    </row>
    <row r="27" spans="1:15" x14ac:dyDescent="0.2">
      <c r="A27" s="8">
        <v>21</v>
      </c>
      <c r="B27" s="13">
        <f t="shared" si="12"/>
        <v>10.5</v>
      </c>
      <c r="C27" s="9">
        <f t="shared" si="25"/>
        <v>-1.8319777469838849</v>
      </c>
      <c r="D27" s="9">
        <f t="shared" si="26"/>
        <v>1.2800774657931304</v>
      </c>
      <c r="E27" s="9">
        <f t="shared" si="27"/>
        <v>0.45799443674597123</v>
      </c>
      <c r="F27" s="9">
        <f t="shared" si="28"/>
        <v>0.377268671041529</v>
      </c>
      <c r="G27" s="9">
        <f t="shared" si="29"/>
        <v>0.363677268985589</v>
      </c>
      <c r="H27" s="9">
        <f t="shared" si="30"/>
        <v>0.363677268985589</v>
      </c>
      <c r="I27" s="9">
        <f t="shared" si="31"/>
        <v>0.82187736738935968</v>
      </c>
      <c r="J27" s="9">
        <f t="shared" si="32"/>
        <v>0.25252509489863129</v>
      </c>
      <c r="K27" s="9">
        <f t="shared" si="33"/>
        <v>-0.99438085163446155</v>
      </c>
      <c r="L27" s="10">
        <f t="shared" si="34"/>
        <v>2.0018203349887833</v>
      </c>
      <c r="N27" s="9">
        <f t="shared" si="35"/>
        <v>-1.8307696159636551</v>
      </c>
      <c r="O27" s="9">
        <f t="shared" si="36"/>
        <v>1.2838545919473476</v>
      </c>
    </row>
    <row r="28" spans="1:15" x14ac:dyDescent="0.2">
      <c r="A28" s="8">
        <v>22</v>
      </c>
      <c r="B28" s="13">
        <f t="shared" si="12"/>
        <v>11</v>
      </c>
      <c r="C28" s="9">
        <f t="shared" si="25"/>
        <v>-0.99438085163446155</v>
      </c>
      <c r="D28" s="9">
        <f t="shared" si="26"/>
        <v>2.0018203349887833</v>
      </c>
      <c r="E28" s="9">
        <f t="shared" si="27"/>
        <v>0.24859521290861539</v>
      </c>
      <c r="F28" s="9">
        <f t="shared" si="28"/>
        <v>0.53152948536077271</v>
      </c>
      <c r="G28" s="9">
        <f t="shared" si="29"/>
        <v>0.11571284156842221</v>
      </c>
      <c r="H28" s="9">
        <f t="shared" si="30"/>
        <v>0.11571284156842221</v>
      </c>
      <c r="I28" s="9">
        <f t="shared" si="31"/>
        <v>1.0587665882786028</v>
      </c>
      <c r="J28" s="9">
        <f t="shared" si="32"/>
        <v>-1.6096434161035317E-2</v>
      </c>
      <c r="K28" s="9">
        <f t="shared" si="33"/>
        <v>8.6532798534173394E-2</v>
      </c>
      <c r="L28" s="10">
        <f t="shared" si="34"/>
        <v>2.2336037166625395</v>
      </c>
      <c r="N28" s="9">
        <f t="shared" si="35"/>
        <v>-0.99113881057460196</v>
      </c>
      <c r="O28" s="9">
        <f t="shared" si="36"/>
        <v>2.0044061110894575</v>
      </c>
    </row>
    <row r="29" spans="1:15" x14ac:dyDescent="0.2">
      <c r="A29" s="8">
        <v>23</v>
      </c>
      <c r="B29" s="13">
        <f t="shared" si="12"/>
        <v>11.5</v>
      </c>
      <c r="C29" s="9">
        <f t="shared" si="25"/>
        <v>8.6532798534173394E-2</v>
      </c>
      <c r="D29" s="9">
        <f t="shared" si="26"/>
        <v>2.2336037166625395</v>
      </c>
      <c r="E29" s="9">
        <f t="shared" si="27"/>
        <v>-2.1633199633543349E-2</v>
      </c>
      <c r="F29" s="9">
        <f t="shared" si="28"/>
        <v>0.555696779211442</v>
      </c>
      <c r="G29" s="9">
        <f t="shared" si="29"/>
        <v>-0.16055739443640385</v>
      </c>
      <c r="H29" s="9">
        <f t="shared" si="30"/>
        <v>-0.16055739443640385</v>
      </c>
      <c r="I29" s="9">
        <f t="shared" si="31"/>
        <v>1.0365231611130679</v>
      </c>
      <c r="J29" s="9">
        <f t="shared" si="32"/>
        <v>-0.28076398991181029</v>
      </c>
      <c r="K29" s="9">
        <f t="shared" si="33"/>
        <v>1.1462099921143847</v>
      </c>
      <c r="L29" s="10">
        <f t="shared" si="34"/>
        <v>1.9187281275655499</v>
      </c>
      <c r="N29" s="9">
        <f t="shared" si="35"/>
        <v>9.1157342817583253E-2</v>
      </c>
      <c r="O29" s="9">
        <f t="shared" si="36"/>
        <v>2.2342091081298627</v>
      </c>
    </row>
    <row r="30" spans="1:15" x14ac:dyDescent="0.2">
      <c r="A30" s="8">
        <v>24</v>
      </c>
      <c r="B30" s="13">
        <f t="shared" si="12"/>
        <v>12</v>
      </c>
      <c r="C30" s="9">
        <f t="shared" si="25"/>
        <v>1.1462099921143847</v>
      </c>
      <c r="D30" s="9">
        <f t="shared" si="26"/>
        <v>1.9187281275655499</v>
      </c>
      <c r="E30" s="9">
        <f t="shared" si="27"/>
        <v>-0.28655249802859617</v>
      </c>
      <c r="F30" s="9">
        <f t="shared" si="28"/>
        <v>0.44386296963781297</v>
      </c>
      <c r="G30" s="9">
        <f t="shared" si="29"/>
        <v>-0.3975182404380494</v>
      </c>
      <c r="H30" s="9">
        <f t="shared" si="30"/>
        <v>-0.3975182404380494</v>
      </c>
      <c r="I30" s="9">
        <f t="shared" si="31"/>
        <v>0.7606049435637503</v>
      </c>
      <c r="J30" s="9">
        <f t="shared" si="32"/>
        <v>-0.47670373391953375</v>
      </c>
      <c r="K30" s="9">
        <f t="shared" si="33"/>
        <v>1.9253092260797104</v>
      </c>
      <c r="L30" s="10">
        <f t="shared" si="34"/>
        <v>1.134285062998774</v>
      </c>
      <c r="N30" s="9">
        <f t="shared" si="35"/>
        <v>1.1511349994645492</v>
      </c>
      <c r="O30" s="9">
        <f t="shared" si="36"/>
        <v>1.9169997947333619</v>
      </c>
    </row>
    <row r="31" spans="1:15" ht="17" thickBot="1" x14ac:dyDescent="0.25">
      <c r="A31" s="11">
        <v>25</v>
      </c>
      <c r="B31" s="12">
        <f t="shared" si="12"/>
        <v>12.5</v>
      </c>
      <c r="C31" s="14">
        <f t="shared" si="25"/>
        <v>1.9253092260797104</v>
      </c>
      <c r="D31" s="14">
        <f t="shared" si="26"/>
        <v>1.134285062998774</v>
      </c>
      <c r="E31" s="14">
        <f t="shared" si="27"/>
        <v>-0.48132730651992761</v>
      </c>
      <c r="F31" s="14">
        <f t="shared" si="28"/>
        <v>0.22340535243470255</v>
      </c>
      <c r="G31" s="14">
        <f t="shared" si="29"/>
        <v>-0.53717864462860321</v>
      </c>
      <c r="H31" s="14">
        <f t="shared" si="30"/>
        <v>-0.53717864462860321</v>
      </c>
      <c r="I31" s="14">
        <f t="shared" si="31"/>
        <v>0.29855320918508538</v>
      </c>
      <c r="J31" s="14">
        <f t="shared" si="32"/>
        <v>-0.55596560881619894</v>
      </c>
      <c r="K31" s="14">
        <f t="shared" si="33"/>
        <v>2.2331709916162419</v>
      </c>
      <c r="L31" s="15">
        <f t="shared" si="34"/>
        <v>7.2282565048594316E-2</v>
      </c>
      <c r="N31" s="9">
        <f t="shared" si="35"/>
        <v>1.9292746610059606</v>
      </c>
      <c r="O31" s="9">
        <f t="shared" si="36"/>
        <v>1.1304420738809819</v>
      </c>
    </row>
  </sheetData>
  <mergeCells count="2">
    <mergeCell ref="D3:E3"/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activeCell="Q23" sqref="Q23"/>
    </sheetView>
  </sheetViews>
  <sheetFormatPr baseColWidth="10" defaultColWidth="11" defaultRowHeight="16" x14ac:dyDescent="0.2"/>
  <sheetData>
    <row r="1" spans="1:15" x14ac:dyDescent="0.2">
      <c r="A1" s="22" t="s">
        <v>17</v>
      </c>
      <c r="B1" s="22"/>
      <c r="C1" s="22"/>
      <c r="D1" s="22"/>
      <c r="E1" s="23"/>
    </row>
    <row r="3" spans="1:15" x14ac:dyDescent="0.2">
      <c r="A3" s="1" t="s">
        <v>0</v>
      </c>
      <c r="B3" s="2">
        <f>0.5</f>
        <v>0.5</v>
      </c>
      <c r="C3" s="3"/>
      <c r="D3" s="21" t="s">
        <v>18</v>
      </c>
      <c r="E3" s="21"/>
      <c r="F3" s="3"/>
      <c r="G3" s="3"/>
      <c r="H3" s="3"/>
      <c r="I3" s="3"/>
      <c r="J3" s="3"/>
      <c r="K3" s="3"/>
      <c r="L3" s="3"/>
    </row>
    <row r="4" spans="1:15" ht="17" thickBo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 x14ac:dyDescent="0.2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6" t="s">
        <v>12</v>
      </c>
      <c r="N5" s="7" t="s">
        <v>13</v>
      </c>
      <c r="O5" s="7" t="s">
        <v>14</v>
      </c>
    </row>
    <row r="6" spans="1:15" x14ac:dyDescent="0.2">
      <c r="A6" s="8">
        <v>0</v>
      </c>
      <c r="B6" s="13">
        <f>0</f>
        <v>0</v>
      </c>
      <c r="C6" s="9">
        <v>2</v>
      </c>
      <c r="D6" s="9">
        <f>1</f>
        <v>1</v>
      </c>
      <c r="E6" s="9">
        <f>0.5*$B$3*(-2*C6)</f>
        <v>-1</v>
      </c>
      <c r="F6" s="9">
        <f>0.5*$B$3*(D6+0.5*E6)</f>
        <v>0.125</v>
      </c>
      <c r="G6" s="9">
        <f>0.5*$B$3*(-2*(C6+F6))</f>
        <v>-1.0625</v>
      </c>
      <c r="H6" s="9">
        <f>0.5*$B$3*(-2*(C6+F6))</f>
        <v>-1.0625</v>
      </c>
      <c r="I6" s="9">
        <f>$B$3*(D6+H6)</f>
        <v>-3.125E-2</v>
      </c>
      <c r="J6" s="9">
        <f>0.5*$B$3*(-2*(C6+I6))</f>
        <v>-0.984375</v>
      </c>
      <c r="K6" s="9">
        <f>C6+$B$3*(D6+(E6+G6+H6)/3)</f>
        <v>1.9791666666666665</v>
      </c>
      <c r="L6" s="10">
        <f>D6+(E6+2*G6+2*H6+J6)/3</f>
        <v>-1.078125</v>
      </c>
      <c r="N6" s="9">
        <f>2*COS(SQRT(2)*B6)+(1/SQRT(2))*SIN(SQRT(2)*B6)</f>
        <v>2</v>
      </c>
      <c r="O6" s="9">
        <f>-2*SQRT(2)*SIN(SQRT(2)*B6)+COS(SQRT(2)*B6)</f>
        <v>1</v>
      </c>
    </row>
    <row r="7" spans="1:15" x14ac:dyDescent="0.2">
      <c r="A7" s="8">
        <v>1</v>
      </c>
      <c r="B7" s="13">
        <f>B6+$B$3</f>
        <v>0.5</v>
      </c>
      <c r="C7" s="9">
        <f>K6</f>
        <v>1.9791666666666665</v>
      </c>
      <c r="D7" s="9">
        <f>L6</f>
        <v>-1.078125</v>
      </c>
      <c r="E7" s="9">
        <f t="shared" ref="E7:E14" si="0">0.5*$B$3*(-2*C7)</f>
        <v>-0.98958333333333326</v>
      </c>
      <c r="F7" s="9">
        <f t="shared" ref="F7:F14" si="1">0.5*$B$3*(D7+0.5*E7)</f>
        <v>-0.39322916666666663</v>
      </c>
      <c r="G7" s="9">
        <f t="shared" ref="G7:G14" si="2">0.5*$B$3*(-2*(C7+F7))</f>
        <v>-0.79296875</v>
      </c>
      <c r="H7" s="9">
        <f t="shared" ref="H7:H14" si="3">0.5*$B$3*(-2*(C7+F7))</f>
        <v>-0.79296875</v>
      </c>
      <c r="I7" s="9">
        <f t="shared" ref="I7:I14" si="4">$B$3*(D7+H7)</f>
        <v>-0.935546875</v>
      </c>
      <c r="J7" s="9">
        <f t="shared" ref="J7:J14" si="5">0.5*$B$3*(-2*(C7+I7))</f>
        <v>-0.52180989583333326</v>
      </c>
      <c r="K7" s="9">
        <f t="shared" ref="K7:K14" si="6">C7+$B$3*(D7+(E7+G7+H7)/3)</f>
        <v>1.0108506944444444</v>
      </c>
      <c r="L7" s="10">
        <f t="shared" ref="L7:L14" si="7">D7+(E7+2*G7+2*H7+J7)/3</f>
        <v>-2.6392144097222223</v>
      </c>
      <c r="N7" s="9">
        <f t="shared" ref="N7:N16" si="8">2*COS(SQRT(2)*B7)+(1/SQRT(2))*SIN(SQRT(2)*B7)</f>
        <v>1.9798518790840443</v>
      </c>
      <c r="O7" s="9">
        <f t="shared" ref="O7:O16" si="9">-2*SQRT(2)*SIN(SQRT(2)*B7)+COS(SQRT(2)*B7)</f>
        <v>-1.0772061426555068</v>
      </c>
    </row>
    <row r="8" spans="1:15" x14ac:dyDescent="0.2">
      <c r="A8" s="8">
        <v>2</v>
      </c>
      <c r="B8" s="13">
        <f t="shared" ref="B8:B31" si="10">B7+$B$3</f>
        <v>1</v>
      </c>
      <c r="C8" s="9">
        <f t="shared" ref="C8:D14" si="11">K7</f>
        <v>1.0108506944444444</v>
      </c>
      <c r="D8" s="9">
        <f t="shared" si="11"/>
        <v>-2.6392144097222223</v>
      </c>
      <c r="E8" s="9">
        <f t="shared" si="0"/>
        <v>-0.50542534722222221</v>
      </c>
      <c r="F8" s="9">
        <f t="shared" si="1"/>
        <v>-0.72298177083333337</v>
      </c>
      <c r="G8" s="9">
        <f t="shared" si="2"/>
        <v>-0.14393446180555552</v>
      </c>
      <c r="H8" s="9">
        <f t="shared" si="3"/>
        <v>-0.14393446180555552</v>
      </c>
      <c r="I8" s="9">
        <f t="shared" si="4"/>
        <v>-1.3915744357638888</v>
      </c>
      <c r="J8" s="9">
        <f t="shared" si="5"/>
        <v>0.19036187065972221</v>
      </c>
      <c r="K8" s="9">
        <f t="shared" si="6"/>
        <v>-0.44097222222222232</v>
      </c>
      <c r="L8" s="10">
        <f t="shared" si="7"/>
        <v>-2.9361481843171298</v>
      </c>
      <c r="N8" s="9">
        <f t="shared" si="8"/>
        <v>1.0103433881673571</v>
      </c>
      <c r="O8" s="9">
        <f t="shared" si="9"/>
        <v>-2.6378802997810595</v>
      </c>
    </row>
    <row r="9" spans="1:15" x14ac:dyDescent="0.2">
      <c r="A9" s="8">
        <v>3</v>
      </c>
      <c r="B9" s="13">
        <f t="shared" si="10"/>
        <v>1.5</v>
      </c>
      <c r="C9" s="9">
        <f t="shared" si="11"/>
        <v>-0.44097222222222232</v>
      </c>
      <c r="D9" s="9">
        <f t="shared" si="11"/>
        <v>-2.9361481843171298</v>
      </c>
      <c r="E9" s="9">
        <f t="shared" si="0"/>
        <v>0.22048611111111116</v>
      </c>
      <c r="F9" s="9">
        <f t="shared" si="1"/>
        <v>-0.7064762821903936</v>
      </c>
      <c r="G9" s="9">
        <f t="shared" si="2"/>
        <v>0.57372425220630796</v>
      </c>
      <c r="H9" s="9">
        <f t="shared" si="3"/>
        <v>0.57372425220630796</v>
      </c>
      <c r="I9" s="9">
        <f t="shared" si="4"/>
        <v>-1.181211966055411</v>
      </c>
      <c r="J9" s="9">
        <f t="shared" si="5"/>
        <v>0.81109209413881667</v>
      </c>
      <c r="K9" s="9">
        <f t="shared" si="6"/>
        <v>-1.6810572117934994</v>
      </c>
      <c r="L9" s="10">
        <f t="shared" si="7"/>
        <v>-1.8273231129587433</v>
      </c>
      <c r="N9" s="9">
        <f t="shared" si="8"/>
        <v>-0.44363567499340606</v>
      </c>
      <c r="O9" s="9">
        <f t="shared" si="9"/>
        <v>-2.9336623486260804</v>
      </c>
    </row>
    <row r="10" spans="1:15" x14ac:dyDescent="0.2">
      <c r="A10" s="8">
        <v>4</v>
      </c>
      <c r="B10" s="13">
        <f t="shared" si="10"/>
        <v>2</v>
      </c>
      <c r="C10" s="9">
        <f t="shared" si="11"/>
        <v>-1.6810572117934994</v>
      </c>
      <c r="D10" s="9">
        <f t="shared" si="11"/>
        <v>-1.8273231129587433</v>
      </c>
      <c r="E10" s="9">
        <f t="shared" si="0"/>
        <v>0.84052860589674971</v>
      </c>
      <c r="F10" s="9">
        <f t="shared" si="1"/>
        <v>-0.35176470250259212</v>
      </c>
      <c r="G10" s="9">
        <f t="shared" si="2"/>
        <v>1.0164109571480457</v>
      </c>
      <c r="H10" s="9">
        <f t="shared" si="3"/>
        <v>1.0164109571480457</v>
      </c>
      <c r="I10" s="9">
        <f t="shared" si="4"/>
        <v>-0.40545607790534877</v>
      </c>
      <c r="J10" s="9">
        <f t="shared" si="5"/>
        <v>1.043256644849424</v>
      </c>
      <c r="K10" s="9">
        <f t="shared" si="6"/>
        <v>-2.1158270149073974</v>
      </c>
      <c r="L10" s="10">
        <f t="shared" si="7"/>
        <v>0.15581991348737567</v>
      </c>
      <c r="N10" s="9">
        <f t="shared" si="8"/>
        <v>-1.6848866381348309</v>
      </c>
      <c r="O10" s="9">
        <f t="shared" si="9"/>
        <v>-1.8227216005933036</v>
      </c>
    </row>
    <row r="11" spans="1:15" x14ac:dyDescent="0.2">
      <c r="A11" s="8">
        <v>5</v>
      </c>
      <c r="B11" s="13">
        <f t="shared" si="10"/>
        <v>2.5</v>
      </c>
      <c r="C11" s="9">
        <f t="shared" si="11"/>
        <v>-2.1158270149073974</v>
      </c>
      <c r="D11" s="9">
        <f t="shared" si="11"/>
        <v>0.15581991348737567</v>
      </c>
      <c r="E11" s="9">
        <f t="shared" si="0"/>
        <v>1.0579135074536987</v>
      </c>
      <c r="F11" s="9">
        <f t="shared" si="1"/>
        <v>0.17119416680355626</v>
      </c>
      <c r="G11" s="9">
        <f t="shared" si="2"/>
        <v>0.97231642405192065</v>
      </c>
      <c r="H11" s="9">
        <f t="shared" si="3"/>
        <v>0.97231642405192065</v>
      </c>
      <c r="I11" s="9">
        <f t="shared" si="4"/>
        <v>0.56406816876964816</v>
      </c>
      <c r="J11" s="9">
        <f t="shared" si="5"/>
        <v>0.77587942306887459</v>
      </c>
      <c r="K11" s="9">
        <f t="shared" si="6"/>
        <v>-1.5374926655707863</v>
      </c>
      <c r="L11" s="10">
        <f t="shared" si="7"/>
        <v>2.0635061223974613</v>
      </c>
      <c r="N11" s="9">
        <f t="shared" si="8"/>
        <v>-2.1182162516604492</v>
      </c>
      <c r="O11" s="9">
        <f t="shared" si="9"/>
        <v>0.16223385097787291</v>
      </c>
    </row>
    <row r="12" spans="1:15" x14ac:dyDescent="0.2">
      <c r="A12" s="8">
        <v>6</v>
      </c>
      <c r="B12" s="13">
        <f t="shared" si="10"/>
        <v>3</v>
      </c>
      <c r="C12" s="9">
        <f t="shared" si="11"/>
        <v>-1.5374926655707863</v>
      </c>
      <c r="D12" s="9">
        <f t="shared" si="11"/>
        <v>2.0635061223974613</v>
      </c>
      <c r="E12" s="9">
        <f t="shared" si="0"/>
        <v>0.76874633278539317</v>
      </c>
      <c r="F12" s="9">
        <f t="shared" si="1"/>
        <v>0.61196982219753948</v>
      </c>
      <c r="G12" s="9">
        <f t="shared" si="2"/>
        <v>0.46276142168662343</v>
      </c>
      <c r="H12" s="9">
        <f t="shared" si="3"/>
        <v>0.46276142168662343</v>
      </c>
      <c r="I12" s="9">
        <f t="shared" si="4"/>
        <v>1.2631337720420424</v>
      </c>
      <c r="J12" s="9">
        <f t="shared" si="5"/>
        <v>0.13717944676437199</v>
      </c>
      <c r="K12" s="9">
        <f t="shared" si="6"/>
        <v>-0.22336140834561569</v>
      </c>
      <c r="L12" s="10">
        <f t="shared" si="7"/>
        <v>2.982496611162881</v>
      </c>
      <c r="N12" s="9">
        <f t="shared" si="8"/>
        <v>-1.5358382833904685</v>
      </c>
      <c r="O12" s="9">
        <f t="shared" si="9"/>
        <v>2.0693964179307063</v>
      </c>
    </row>
    <row r="13" spans="1:15" x14ac:dyDescent="0.2">
      <c r="A13" s="8">
        <v>7</v>
      </c>
      <c r="B13" s="13">
        <f t="shared" si="10"/>
        <v>3.5</v>
      </c>
      <c r="C13" s="9">
        <f t="shared" si="11"/>
        <v>-0.22336140834561569</v>
      </c>
      <c r="D13" s="9">
        <f t="shared" si="11"/>
        <v>2.982496611162881</v>
      </c>
      <c r="E13" s="9">
        <f t="shared" si="0"/>
        <v>0.11168070417280784</v>
      </c>
      <c r="F13" s="9">
        <f t="shared" si="1"/>
        <v>0.75958424081232123</v>
      </c>
      <c r="G13" s="9">
        <f t="shared" si="2"/>
        <v>-0.26811141623335277</v>
      </c>
      <c r="H13" s="9">
        <f t="shared" si="3"/>
        <v>-0.26811141623335277</v>
      </c>
      <c r="I13" s="9">
        <f t="shared" si="4"/>
        <v>1.3571925974647641</v>
      </c>
      <c r="J13" s="9">
        <f t="shared" si="5"/>
        <v>-0.56691559455957419</v>
      </c>
      <c r="K13" s="9">
        <f t="shared" si="6"/>
        <v>1.1971298758535085</v>
      </c>
      <c r="L13" s="10">
        <f t="shared" si="7"/>
        <v>2.4732697593894883</v>
      </c>
      <c r="N13" s="9">
        <f t="shared" si="8"/>
        <v>-0.21700926219858002</v>
      </c>
      <c r="O13" s="9">
        <f t="shared" si="9"/>
        <v>2.9842610409010897</v>
      </c>
    </row>
    <row r="14" spans="1:15" x14ac:dyDescent="0.2">
      <c r="A14" s="8">
        <v>8</v>
      </c>
      <c r="B14" s="13">
        <f t="shared" si="10"/>
        <v>4</v>
      </c>
      <c r="C14" s="9">
        <f t="shared" si="11"/>
        <v>1.1971298758535085</v>
      </c>
      <c r="D14" s="9">
        <f t="shared" si="11"/>
        <v>2.4732697593894883</v>
      </c>
      <c r="E14" s="9">
        <f t="shared" si="0"/>
        <v>-0.59856493792675425</v>
      </c>
      <c r="F14" s="9">
        <f t="shared" si="1"/>
        <v>0.54349682260652776</v>
      </c>
      <c r="G14" s="9">
        <f t="shared" si="2"/>
        <v>-0.87031334923001813</v>
      </c>
      <c r="H14" s="9">
        <f t="shared" si="3"/>
        <v>-0.87031334923001813</v>
      </c>
      <c r="I14" s="9">
        <f t="shared" si="4"/>
        <v>0.80147820507973511</v>
      </c>
      <c r="J14" s="9">
        <f t="shared" si="5"/>
        <v>-0.9993040404666218</v>
      </c>
      <c r="K14" s="9">
        <f t="shared" si="6"/>
        <v>2.0438994828171211</v>
      </c>
      <c r="L14" s="10">
        <f t="shared" si="7"/>
        <v>0.78022896761833871</v>
      </c>
      <c r="N14" s="9">
        <f t="shared" si="8"/>
        <v>1.2058780451867914</v>
      </c>
      <c r="O14" s="9">
        <f t="shared" si="9"/>
        <v>2.4681402472859935</v>
      </c>
    </row>
    <row r="15" spans="1:15" x14ac:dyDescent="0.2">
      <c r="A15" s="8">
        <v>9</v>
      </c>
      <c r="B15" s="13">
        <f t="shared" si="10"/>
        <v>4.5</v>
      </c>
      <c r="C15" s="9">
        <f t="shared" ref="C15:C31" si="12">K14</f>
        <v>2.0438994828171211</v>
      </c>
      <c r="D15" s="9">
        <f t="shared" ref="D15:D31" si="13">L14</f>
        <v>0.78022896761833871</v>
      </c>
      <c r="E15" s="9">
        <f t="shared" ref="E15:E31" si="14">0.5*$B$3*(-2*C15)</f>
        <v>-1.0219497414085605</v>
      </c>
      <c r="F15" s="9">
        <f t="shared" ref="F15:F31" si="15">0.5*$B$3*(D15+0.5*E15)</f>
        <v>6.731352422851461E-2</v>
      </c>
      <c r="G15" s="9">
        <f t="shared" ref="G15:G31" si="16">0.5*$B$3*(-2*(C15+F15))</f>
        <v>-1.0556065035228179</v>
      </c>
      <c r="H15" s="9">
        <f t="shared" ref="H15:H31" si="17">0.5*$B$3*(-2*(C15+F15))</f>
        <v>-1.0556065035228179</v>
      </c>
      <c r="I15" s="9">
        <f t="shared" ref="I15:I31" si="18">$B$3*(D15+H15)</f>
        <v>-0.13768876795223961</v>
      </c>
      <c r="J15" s="9">
        <f t="shared" ref="J15:J31" si="19">0.5*$B$3*(-2*(C15+I15))</f>
        <v>-0.95310535743244074</v>
      </c>
      <c r="K15" s="9">
        <f t="shared" ref="K15:K31" si="20">C15+$B$3*(D15+(E15+G15+H15)/3)</f>
        <v>1.9118201752172577</v>
      </c>
      <c r="L15" s="10">
        <f t="shared" ref="L15:L31" si="21">D15+(E15+2*G15+2*H15+J15)/3</f>
        <v>-1.2855980700257523</v>
      </c>
      <c r="N15" s="9">
        <f t="shared" si="8"/>
        <v>2.0505337993693411</v>
      </c>
      <c r="O15" s="9">
        <f t="shared" si="9"/>
        <v>0.76851953474708179</v>
      </c>
    </row>
    <row r="16" spans="1:15" x14ac:dyDescent="0.2">
      <c r="A16" s="8">
        <v>10</v>
      </c>
      <c r="B16" s="13">
        <f t="shared" si="10"/>
        <v>5</v>
      </c>
      <c r="C16" s="9">
        <f t="shared" si="12"/>
        <v>1.9118201752172577</v>
      </c>
      <c r="D16" s="9">
        <f t="shared" si="13"/>
        <v>-1.2855980700257523</v>
      </c>
      <c r="E16" s="9">
        <f t="shared" si="14"/>
        <v>-0.95591008760862883</v>
      </c>
      <c r="F16" s="9">
        <f t="shared" si="15"/>
        <v>-0.44088827845751666</v>
      </c>
      <c r="G16" s="9">
        <f t="shared" si="16"/>
        <v>-0.73546594837987045</v>
      </c>
      <c r="H16" s="9">
        <f t="shared" si="17"/>
        <v>-0.73546594837987045</v>
      </c>
      <c r="I16" s="9">
        <f t="shared" si="18"/>
        <v>-1.0105320092028114</v>
      </c>
      <c r="J16" s="9">
        <f t="shared" si="19"/>
        <v>-0.45064408300722314</v>
      </c>
      <c r="K16" s="9">
        <f t="shared" si="20"/>
        <v>0.86454747614298655</v>
      </c>
      <c r="L16" s="10">
        <f t="shared" si="21"/>
        <v>-2.7350707247375303</v>
      </c>
      <c r="N16" s="9">
        <f t="shared" si="8"/>
        <v>1.9119364389962197</v>
      </c>
      <c r="O16" s="9">
        <f t="shared" si="9"/>
        <v>-1.2996145992088999</v>
      </c>
    </row>
    <row r="17" spans="1:15" x14ac:dyDescent="0.2">
      <c r="A17" s="8">
        <v>11</v>
      </c>
      <c r="B17" s="13">
        <f t="shared" si="10"/>
        <v>5.5</v>
      </c>
      <c r="C17" s="9">
        <f t="shared" si="12"/>
        <v>0.86454747614298655</v>
      </c>
      <c r="D17" s="9">
        <f t="shared" si="13"/>
        <v>-2.7350707247375303</v>
      </c>
      <c r="E17" s="9">
        <f t="shared" si="14"/>
        <v>-0.43227373807149327</v>
      </c>
      <c r="F17" s="9">
        <f t="shared" si="15"/>
        <v>-0.73780189844331923</v>
      </c>
      <c r="G17" s="9">
        <f t="shared" si="16"/>
        <v>-6.3372788849833661E-2</v>
      </c>
      <c r="H17" s="9">
        <f t="shared" si="17"/>
        <v>-6.3372788849833661E-2</v>
      </c>
      <c r="I17" s="9">
        <f t="shared" si="18"/>
        <v>-1.399221756793682</v>
      </c>
      <c r="J17" s="9">
        <f t="shared" si="19"/>
        <v>0.26733714032534772</v>
      </c>
      <c r="K17" s="9">
        <f t="shared" si="20"/>
        <v>-0.59615777218763877</v>
      </c>
      <c r="L17" s="10">
        <f t="shared" si="21"/>
        <v>-2.8745466424526902</v>
      </c>
      <c r="N17" s="9">
        <f t="shared" ref="N17:N31" si="22">2*COS(SQRT(2)*B17)+(1/SQRT(2))*SIN(SQRT(2)*B17)</f>
        <v>0.85654489602845085</v>
      </c>
      <c r="O17" s="9">
        <f t="shared" ref="O17:O31" si="23">-2*SQRT(2)*SIN(SQRT(2)*B17)+COS(SQRT(2)*B17)</f>
        <v>-2.7445694894054369</v>
      </c>
    </row>
    <row r="18" spans="1:15" x14ac:dyDescent="0.2">
      <c r="A18" s="8">
        <v>12</v>
      </c>
      <c r="B18" s="13">
        <f t="shared" si="10"/>
        <v>6</v>
      </c>
      <c r="C18" s="9">
        <f t="shared" si="12"/>
        <v>-0.59615777218763877</v>
      </c>
      <c r="D18" s="9">
        <f t="shared" si="13"/>
        <v>-2.8745466424526902</v>
      </c>
      <c r="E18" s="9">
        <f t="shared" si="14"/>
        <v>0.29807888609381938</v>
      </c>
      <c r="F18" s="9">
        <f t="shared" si="15"/>
        <v>-0.68137679985144517</v>
      </c>
      <c r="G18" s="9">
        <f t="shared" si="16"/>
        <v>0.63876728601954191</v>
      </c>
      <c r="H18" s="9">
        <f t="shared" si="17"/>
        <v>0.63876728601954191</v>
      </c>
      <c r="I18" s="9">
        <f t="shared" si="18"/>
        <v>-1.1178896782165741</v>
      </c>
      <c r="J18" s="9">
        <f t="shared" si="19"/>
        <v>0.85702372520210646</v>
      </c>
      <c r="K18" s="9">
        <f t="shared" si="20"/>
        <v>-1.7708288503918332</v>
      </c>
      <c r="L18" s="10">
        <f t="shared" si="21"/>
        <v>-1.637822723994659</v>
      </c>
      <c r="N18" s="9">
        <f t="shared" si="22"/>
        <v>-0.60956918027954565</v>
      </c>
      <c r="O18" s="9">
        <f t="shared" si="23"/>
        <v>-2.8734736520293076</v>
      </c>
    </row>
    <row r="19" spans="1:15" x14ac:dyDescent="0.2">
      <c r="A19" s="8">
        <v>13</v>
      </c>
      <c r="B19" s="13">
        <f t="shared" si="10"/>
        <v>6.5</v>
      </c>
      <c r="C19" s="9">
        <f t="shared" si="12"/>
        <v>-1.7708288503918332</v>
      </c>
      <c r="D19" s="9">
        <f t="shared" si="13"/>
        <v>-1.637822723994659</v>
      </c>
      <c r="E19" s="9">
        <f t="shared" si="14"/>
        <v>0.88541442519591662</v>
      </c>
      <c r="F19" s="9">
        <f t="shared" si="15"/>
        <v>-0.29877887784917517</v>
      </c>
      <c r="G19" s="9">
        <f t="shared" si="16"/>
        <v>1.0348038641205042</v>
      </c>
      <c r="H19" s="9">
        <f t="shared" si="17"/>
        <v>1.0348038641205042</v>
      </c>
      <c r="I19" s="9">
        <f t="shared" si="18"/>
        <v>-0.30150942993707741</v>
      </c>
      <c r="J19" s="9">
        <f t="shared" si="19"/>
        <v>1.0361691401644553</v>
      </c>
      <c r="K19" s="9">
        <f t="shared" si="20"/>
        <v>-2.0972365201496754</v>
      </c>
      <c r="L19" s="10">
        <f t="shared" si="21"/>
        <v>0.38244361661947068</v>
      </c>
      <c r="N19" s="9">
        <f t="shared" si="22"/>
        <v>-1.7833882477311414</v>
      </c>
      <c r="O19" s="9">
        <f t="shared" si="23"/>
        <v>-1.6245161481834824</v>
      </c>
    </row>
    <row r="20" spans="1:15" x14ac:dyDescent="0.2">
      <c r="A20" s="8">
        <v>14</v>
      </c>
      <c r="B20" s="13">
        <f t="shared" si="10"/>
        <v>7</v>
      </c>
      <c r="C20" s="9">
        <f t="shared" si="12"/>
        <v>-2.0972365201496754</v>
      </c>
      <c r="D20" s="9">
        <f t="shared" si="13"/>
        <v>0.38244361661947068</v>
      </c>
      <c r="E20" s="9">
        <f t="shared" si="14"/>
        <v>1.0486182600748377</v>
      </c>
      <c r="F20" s="9">
        <f t="shared" si="15"/>
        <v>0.22668818666422239</v>
      </c>
      <c r="G20" s="9">
        <f t="shared" si="16"/>
        <v>0.93527416674272656</v>
      </c>
      <c r="H20" s="9">
        <f t="shared" si="17"/>
        <v>0.93527416674272656</v>
      </c>
      <c r="I20" s="9">
        <f t="shared" si="18"/>
        <v>0.65885889168109868</v>
      </c>
      <c r="J20" s="9">
        <f t="shared" si="19"/>
        <v>0.71918881423428838</v>
      </c>
      <c r="K20" s="9">
        <f t="shared" si="20"/>
        <v>-1.4194869462465582</v>
      </c>
      <c r="L20" s="10">
        <f t="shared" si="21"/>
        <v>2.2187448637128151</v>
      </c>
      <c r="N20" s="9">
        <f t="shared" si="22"/>
        <v>-2.1020533793720055</v>
      </c>
      <c r="O20" s="9">
        <f t="shared" si="23"/>
        <v>0.40341440299209053</v>
      </c>
    </row>
    <row r="21" spans="1:15" x14ac:dyDescent="0.2">
      <c r="A21" s="8">
        <v>15</v>
      </c>
      <c r="B21" s="13">
        <f t="shared" si="10"/>
        <v>7.5</v>
      </c>
      <c r="C21" s="9">
        <f t="shared" si="12"/>
        <v>-1.4194869462465582</v>
      </c>
      <c r="D21" s="9">
        <f t="shared" si="13"/>
        <v>2.2187448637128151</v>
      </c>
      <c r="E21" s="9">
        <f t="shared" si="14"/>
        <v>0.70974347312327912</v>
      </c>
      <c r="F21" s="9">
        <f t="shared" si="15"/>
        <v>0.64340415006861362</v>
      </c>
      <c r="G21" s="9">
        <f t="shared" si="16"/>
        <v>0.38804139808897231</v>
      </c>
      <c r="H21" s="9">
        <f t="shared" si="17"/>
        <v>0.38804139808897231</v>
      </c>
      <c r="I21" s="9">
        <f t="shared" si="18"/>
        <v>1.3033931309008937</v>
      </c>
      <c r="J21" s="9">
        <f t="shared" si="19"/>
        <v>5.8046907672832271E-2</v>
      </c>
      <c r="K21" s="9">
        <f t="shared" si="20"/>
        <v>-6.2476802839946721E-2</v>
      </c>
      <c r="L21" s="10">
        <f t="shared" si="21"/>
        <v>2.9920635214301488</v>
      </c>
      <c r="N21" s="9">
        <f t="shared" si="22"/>
        <v>-1.4127612011331334</v>
      </c>
      <c r="O21" s="9">
        <f t="shared" si="23"/>
        <v>2.2379033886979425</v>
      </c>
    </row>
    <row r="22" spans="1:15" x14ac:dyDescent="0.2">
      <c r="A22" s="8">
        <v>16</v>
      </c>
      <c r="B22" s="13">
        <f t="shared" si="10"/>
        <v>8</v>
      </c>
      <c r="C22" s="9">
        <f t="shared" si="12"/>
        <v>-6.2476802839946721E-2</v>
      </c>
      <c r="D22" s="9">
        <f t="shared" si="13"/>
        <v>2.9920635214301488</v>
      </c>
      <c r="E22" s="9">
        <f t="shared" si="14"/>
        <v>3.1238401419973361E-2</v>
      </c>
      <c r="F22" s="9">
        <f t="shared" si="15"/>
        <v>0.7519206805350338</v>
      </c>
      <c r="G22" s="9">
        <f t="shared" si="16"/>
        <v>-0.34472193884754354</v>
      </c>
      <c r="H22" s="9">
        <f t="shared" si="17"/>
        <v>-0.34472193884754354</v>
      </c>
      <c r="I22" s="9">
        <f t="shared" si="18"/>
        <v>1.3236707912913026</v>
      </c>
      <c r="J22" s="9">
        <f t="shared" si="19"/>
        <v>-0.63059699422567794</v>
      </c>
      <c r="K22" s="9">
        <f t="shared" si="20"/>
        <v>1.3238540451626086</v>
      </c>
      <c r="L22" s="10">
        <f t="shared" si="21"/>
        <v>2.3326480720315224</v>
      </c>
      <c r="N22" s="9">
        <f t="shared" si="22"/>
        <v>-4.6034760867078472E-2</v>
      </c>
      <c r="O22" s="9">
        <f t="shared" si="23"/>
        <v>2.9992935170776174</v>
      </c>
    </row>
    <row r="23" spans="1:15" x14ac:dyDescent="0.2">
      <c r="A23" s="8">
        <v>17</v>
      </c>
      <c r="B23" s="13">
        <f t="shared" si="10"/>
        <v>8.5</v>
      </c>
      <c r="C23" s="9">
        <f t="shared" si="12"/>
        <v>1.3238540451626086</v>
      </c>
      <c r="D23" s="9">
        <f t="shared" si="13"/>
        <v>2.3326480720315224</v>
      </c>
      <c r="E23" s="9">
        <f t="shared" si="14"/>
        <v>-0.66192702258130431</v>
      </c>
      <c r="F23" s="9">
        <f t="shared" si="15"/>
        <v>0.50042114018521755</v>
      </c>
      <c r="G23" s="9">
        <f t="shared" si="16"/>
        <v>-0.91213759267391303</v>
      </c>
      <c r="H23" s="9">
        <f t="shared" si="17"/>
        <v>-0.91213759267391303</v>
      </c>
      <c r="I23" s="9">
        <f t="shared" si="18"/>
        <v>0.71025523967880466</v>
      </c>
      <c r="J23" s="9">
        <f t="shared" si="19"/>
        <v>-1.0170546424207068</v>
      </c>
      <c r="K23" s="9">
        <f t="shared" si="20"/>
        <v>2.0758110465235147</v>
      </c>
      <c r="L23" s="10">
        <f t="shared" si="21"/>
        <v>0.55680406013230122</v>
      </c>
      <c r="N23" s="9">
        <f t="shared" si="22"/>
        <v>1.3427658446794033</v>
      </c>
      <c r="O23" s="9">
        <f t="shared" si="23"/>
        <v>2.322489994106502</v>
      </c>
    </row>
    <row r="24" spans="1:15" x14ac:dyDescent="0.2">
      <c r="A24" s="8">
        <v>18</v>
      </c>
      <c r="B24" s="13">
        <f t="shared" si="10"/>
        <v>9</v>
      </c>
      <c r="C24" s="9">
        <f t="shared" si="12"/>
        <v>2.0758110465235147</v>
      </c>
      <c r="D24" s="9">
        <f t="shared" si="13"/>
        <v>0.55680406013230122</v>
      </c>
      <c r="E24" s="9">
        <f t="shared" si="14"/>
        <v>-1.0379055232617573</v>
      </c>
      <c r="F24" s="9">
        <f t="shared" si="15"/>
        <v>9.462824625355637E-3</v>
      </c>
      <c r="G24" s="9">
        <f t="shared" si="16"/>
        <v>-1.0426369355744352</v>
      </c>
      <c r="H24" s="9">
        <f t="shared" si="17"/>
        <v>-1.0426369355744352</v>
      </c>
      <c r="I24" s="9">
        <f t="shared" si="18"/>
        <v>-0.24291643772106697</v>
      </c>
      <c r="J24" s="9">
        <f t="shared" si="19"/>
        <v>-0.91644730440122379</v>
      </c>
      <c r="K24" s="9">
        <f t="shared" si="20"/>
        <v>1.8336831775212272</v>
      </c>
      <c r="L24" s="10">
        <f t="shared" si="21"/>
        <v>-1.4848294631879397</v>
      </c>
      <c r="N24" s="9">
        <f t="shared" si="22"/>
        <v>2.0876957179774998</v>
      </c>
      <c r="O24" s="9">
        <f t="shared" si="23"/>
        <v>0.53202742248574175</v>
      </c>
    </row>
    <row r="25" spans="1:15" x14ac:dyDescent="0.2">
      <c r="A25" s="8">
        <v>19</v>
      </c>
      <c r="B25" s="13">
        <f t="shared" si="10"/>
        <v>9.5</v>
      </c>
      <c r="C25" s="9">
        <f t="shared" si="12"/>
        <v>1.8336831775212272</v>
      </c>
      <c r="D25" s="9">
        <f t="shared" si="13"/>
        <v>-1.4848294631879397</v>
      </c>
      <c r="E25" s="9">
        <f t="shared" si="14"/>
        <v>-0.91684158876061361</v>
      </c>
      <c r="F25" s="9">
        <f t="shared" si="15"/>
        <v>-0.48581256439206166</v>
      </c>
      <c r="G25" s="9">
        <f t="shared" si="16"/>
        <v>-0.67393530656458278</v>
      </c>
      <c r="H25" s="9">
        <f t="shared" si="17"/>
        <v>-0.67393530656458278</v>
      </c>
      <c r="I25" s="9">
        <f t="shared" si="18"/>
        <v>-1.0793823848762614</v>
      </c>
      <c r="J25" s="9">
        <f t="shared" si="19"/>
        <v>-0.37715039632248293</v>
      </c>
      <c r="K25" s="9">
        <f t="shared" si="20"/>
        <v>0.71381641227896075</v>
      </c>
      <c r="L25" s="10">
        <f t="shared" si="21"/>
        <v>-2.8147405336350824</v>
      </c>
      <c r="N25" s="9">
        <f t="shared" si="22"/>
        <v>1.8315529351812434</v>
      </c>
      <c r="O25" s="9">
        <f t="shared" si="23"/>
        <v>-1.51354804722478</v>
      </c>
    </row>
    <row r="26" spans="1:15" x14ac:dyDescent="0.2">
      <c r="A26" s="8">
        <v>20</v>
      </c>
      <c r="B26" s="13">
        <f t="shared" si="10"/>
        <v>10</v>
      </c>
      <c r="C26" s="9">
        <f t="shared" si="12"/>
        <v>0.71381641227896075</v>
      </c>
      <c r="D26" s="9">
        <f t="shared" si="13"/>
        <v>-2.8147405336350824</v>
      </c>
      <c r="E26" s="9">
        <f t="shared" si="14"/>
        <v>-0.35690820613948038</v>
      </c>
      <c r="F26" s="9">
        <f t="shared" si="15"/>
        <v>-0.74829865917620564</v>
      </c>
      <c r="G26" s="9">
        <f t="shared" si="16"/>
        <v>1.7241123448622442E-2</v>
      </c>
      <c r="H26" s="9">
        <f t="shared" si="17"/>
        <v>1.7241123448622442E-2</v>
      </c>
      <c r="I26" s="9">
        <f t="shared" si="18"/>
        <v>-1.39874970509323</v>
      </c>
      <c r="J26" s="9">
        <f t="shared" si="19"/>
        <v>0.34246664640713465</v>
      </c>
      <c r="K26" s="9">
        <f t="shared" si="20"/>
        <v>-0.74729151441228625</v>
      </c>
      <c r="L26" s="10">
        <f t="shared" si="21"/>
        <v>-2.7965662222810344</v>
      </c>
      <c r="N26" s="9">
        <f t="shared" si="22"/>
        <v>0.69716072848160404</v>
      </c>
      <c r="O26" s="9">
        <f t="shared" si="23"/>
        <v>-2.8333608731197653</v>
      </c>
    </row>
    <row r="27" spans="1:15" x14ac:dyDescent="0.2">
      <c r="A27" s="8">
        <v>21</v>
      </c>
      <c r="B27" s="13">
        <f t="shared" si="10"/>
        <v>10.5</v>
      </c>
      <c r="C27" s="9">
        <f t="shared" si="12"/>
        <v>-0.74729151441228625</v>
      </c>
      <c r="D27" s="9">
        <f t="shared" si="13"/>
        <v>-2.7965662222810344</v>
      </c>
      <c r="E27" s="9">
        <f t="shared" si="14"/>
        <v>0.37364575720614313</v>
      </c>
      <c r="F27" s="9">
        <f t="shared" si="15"/>
        <v>-0.65243583591949073</v>
      </c>
      <c r="G27" s="9">
        <f t="shared" si="16"/>
        <v>0.69986367516588843</v>
      </c>
      <c r="H27" s="9">
        <f t="shared" si="17"/>
        <v>0.69986367516588843</v>
      </c>
      <c r="I27" s="9">
        <f t="shared" si="18"/>
        <v>-1.0483512735575728</v>
      </c>
      <c r="J27" s="9">
        <f t="shared" si="19"/>
        <v>0.89782139398492955</v>
      </c>
      <c r="K27" s="9">
        <f t="shared" si="20"/>
        <v>-1.85001244096315</v>
      </c>
      <c r="L27" s="10">
        <f t="shared" si="21"/>
        <v>-1.4395922716628256</v>
      </c>
      <c r="N27" s="9">
        <f t="shared" si="22"/>
        <v>-0.77152758093834384</v>
      </c>
      <c r="O27" s="9">
        <f t="shared" si="23"/>
        <v>-2.794546543484802</v>
      </c>
    </row>
    <row r="28" spans="1:15" x14ac:dyDescent="0.2">
      <c r="A28" s="8">
        <v>22</v>
      </c>
      <c r="B28" s="13">
        <f t="shared" si="10"/>
        <v>11</v>
      </c>
      <c r="C28" s="9">
        <f t="shared" si="12"/>
        <v>-1.85001244096315</v>
      </c>
      <c r="D28" s="9">
        <f t="shared" si="13"/>
        <v>-1.4395922716628256</v>
      </c>
      <c r="E28" s="9">
        <f t="shared" si="14"/>
        <v>0.92500622048157499</v>
      </c>
      <c r="F28" s="9">
        <f t="shared" si="15"/>
        <v>-0.24427229035550951</v>
      </c>
      <c r="G28" s="9">
        <f t="shared" si="16"/>
        <v>1.0471423656593297</v>
      </c>
      <c r="H28" s="9">
        <f t="shared" si="17"/>
        <v>1.0471423656593297</v>
      </c>
      <c r="I28" s="9">
        <f t="shared" si="18"/>
        <v>-0.19622495300174791</v>
      </c>
      <c r="J28" s="9">
        <f t="shared" si="19"/>
        <v>1.0231186969824488</v>
      </c>
      <c r="K28" s="9">
        <f t="shared" si="20"/>
        <v>-2.0665934181611902</v>
      </c>
      <c r="L28" s="10">
        <f t="shared" si="21"/>
        <v>0.60597252170428884</v>
      </c>
      <c r="N28" s="9">
        <f t="shared" si="22"/>
        <v>-1.8702600782880177</v>
      </c>
      <c r="O28" s="9">
        <f t="shared" si="23"/>
        <v>-1.4157169488016299</v>
      </c>
    </row>
    <row r="29" spans="1:15" x14ac:dyDescent="0.2">
      <c r="A29" s="8">
        <v>23</v>
      </c>
      <c r="B29" s="13">
        <f t="shared" si="10"/>
        <v>11.5</v>
      </c>
      <c r="C29" s="9">
        <f t="shared" si="12"/>
        <v>-2.0665934181611902</v>
      </c>
      <c r="D29" s="9">
        <f t="shared" si="13"/>
        <v>0.60597252170428884</v>
      </c>
      <c r="E29" s="9">
        <f t="shared" si="14"/>
        <v>1.0332967090805951</v>
      </c>
      <c r="F29" s="9">
        <f t="shared" si="15"/>
        <v>0.2806552190611466</v>
      </c>
      <c r="G29" s="9">
        <f t="shared" si="16"/>
        <v>0.89296909955002179</v>
      </c>
      <c r="H29" s="9">
        <f t="shared" si="17"/>
        <v>0.89296909955002179</v>
      </c>
      <c r="I29" s="9">
        <f t="shared" si="18"/>
        <v>0.74947081062715526</v>
      </c>
      <c r="J29" s="9">
        <f t="shared" si="19"/>
        <v>0.65856130376701749</v>
      </c>
      <c r="K29" s="9">
        <f t="shared" si="20"/>
        <v>-1.2937346726122727</v>
      </c>
      <c r="L29" s="10">
        <f t="shared" si="21"/>
        <v>2.360550658720189</v>
      </c>
      <c r="N29" s="9">
        <f t="shared" si="22"/>
        <v>-2.072182658351077</v>
      </c>
      <c r="O29" s="9">
        <f t="shared" si="23"/>
        <v>0.64196422085512617</v>
      </c>
    </row>
    <row r="30" spans="1:15" x14ac:dyDescent="0.2">
      <c r="A30" s="8">
        <v>24</v>
      </c>
      <c r="B30" s="13">
        <f t="shared" si="10"/>
        <v>12</v>
      </c>
      <c r="C30" s="9">
        <f t="shared" si="12"/>
        <v>-1.2937346726122727</v>
      </c>
      <c r="D30" s="9">
        <f t="shared" si="13"/>
        <v>2.360550658720189</v>
      </c>
      <c r="E30" s="9">
        <f t="shared" si="14"/>
        <v>0.64686733630613635</v>
      </c>
      <c r="F30" s="9">
        <f t="shared" si="15"/>
        <v>0.67099608171831426</v>
      </c>
      <c r="G30" s="9">
        <f t="shared" si="16"/>
        <v>0.31136929544697922</v>
      </c>
      <c r="H30" s="9">
        <f t="shared" si="17"/>
        <v>0.31136929544697922</v>
      </c>
      <c r="I30" s="9">
        <f t="shared" si="18"/>
        <v>1.3359599770835842</v>
      </c>
      <c r="J30" s="9">
        <f t="shared" si="19"/>
        <v>-2.1112652235655727E-2</v>
      </c>
      <c r="K30" s="9">
        <f t="shared" si="20"/>
        <v>9.8141644614504253E-2</v>
      </c>
      <c r="L30" s="10">
        <f t="shared" si="21"/>
        <v>2.9842946140063216</v>
      </c>
      <c r="N30" s="9">
        <f t="shared" si="22"/>
        <v>-1.2804712620424252</v>
      </c>
      <c r="O30" s="9">
        <f t="shared" si="23"/>
        <v>2.3918166096435907</v>
      </c>
    </row>
    <row r="31" spans="1:15" ht="17" thickBot="1" x14ac:dyDescent="0.25">
      <c r="A31" s="11">
        <v>25</v>
      </c>
      <c r="B31" s="12">
        <f t="shared" si="10"/>
        <v>12.5</v>
      </c>
      <c r="C31" s="14">
        <f t="shared" si="12"/>
        <v>9.8141644614504253E-2</v>
      </c>
      <c r="D31" s="14">
        <f t="shared" si="13"/>
        <v>2.9842946140063216</v>
      </c>
      <c r="E31" s="14">
        <f t="shared" si="14"/>
        <v>-4.9070822307252127E-2</v>
      </c>
      <c r="F31" s="14">
        <f t="shared" si="15"/>
        <v>0.73993980071317389</v>
      </c>
      <c r="G31" s="14">
        <f t="shared" si="16"/>
        <v>-0.41904072266383907</v>
      </c>
      <c r="H31" s="14">
        <f t="shared" si="17"/>
        <v>-0.41904072266383907</v>
      </c>
      <c r="I31" s="14">
        <f t="shared" si="18"/>
        <v>1.2826269456712414</v>
      </c>
      <c r="J31" s="14">
        <f t="shared" si="19"/>
        <v>-0.69038429514287281</v>
      </c>
      <c r="K31" s="14">
        <f t="shared" si="20"/>
        <v>1.4424302403451768</v>
      </c>
      <c r="L31" s="15">
        <f t="shared" si="21"/>
        <v>2.1790886113044947</v>
      </c>
      <c r="N31" s="9">
        <f t="shared" si="22"/>
        <v>0.12523994099433844</v>
      </c>
      <c r="O31" s="9">
        <f t="shared" si="23"/>
        <v>2.9947670884994495</v>
      </c>
    </row>
  </sheetData>
  <mergeCells count="2">
    <mergeCell ref="A1:E1"/>
    <mergeCell ref="D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9"/>
  <sheetViews>
    <sheetView tabSelected="1" zoomScaleNormal="100" workbookViewId="0">
      <selection activeCell="V4" sqref="V4"/>
    </sheetView>
  </sheetViews>
  <sheetFormatPr baseColWidth="10" defaultColWidth="11" defaultRowHeight="16" x14ac:dyDescent="0.2"/>
  <cols>
    <col min="1" max="1" width="12.6640625" customWidth="1"/>
    <col min="23" max="24" width="14.83203125" style="26" customWidth="1"/>
  </cols>
  <sheetData>
    <row r="1" spans="1:24" x14ac:dyDescent="0.2">
      <c r="A1" s="22" t="s">
        <v>19</v>
      </c>
      <c r="B1" s="22"/>
      <c r="C1" s="22"/>
      <c r="D1" s="22"/>
      <c r="E1" s="23"/>
      <c r="F1" s="23"/>
      <c r="G1" s="24" t="s">
        <v>25</v>
      </c>
      <c r="H1" s="24"/>
      <c r="I1" s="24"/>
    </row>
    <row r="3" spans="1:24" ht="20" customHeight="1" x14ac:dyDescent="0.2">
      <c r="A3" s="20" t="s">
        <v>32</v>
      </c>
      <c r="B3" s="2">
        <f>0.5</f>
        <v>0.5</v>
      </c>
      <c r="C3" s="3"/>
      <c r="D3" s="21" t="s">
        <v>20</v>
      </c>
      <c r="E3" s="21"/>
      <c r="F3" s="3"/>
      <c r="G3" s="3"/>
      <c r="H3" s="3"/>
      <c r="I3" s="3"/>
      <c r="J3" s="3"/>
      <c r="K3" s="3"/>
      <c r="L3" s="3"/>
    </row>
    <row r="4" spans="1:24" x14ac:dyDescent="0.2">
      <c r="A4" s="20" t="s">
        <v>30</v>
      </c>
      <c r="B4" s="16">
        <f>1</f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24" x14ac:dyDescent="0.2">
      <c r="A5" s="20" t="s">
        <v>29</v>
      </c>
      <c r="B5" s="16">
        <v>1</v>
      </c>
      <c r="C5" s="3"/>
      <c r="D5" s="17" t="s">
        <v>21</v>
      </c>
      <c r="E5" s="18">
        <f>SQRT(B6/B4)</f>
        <v>1</v>
      </c>
      <c r="F5" s="3"/>
      <c r="G5" s="1" t="s">
        <v>23</v>
      </c>
      <c r="H5" s="16">
        <v>2</v>
      </c>
      <c r="I5" s="3"/>
      <c r="J5" s="3"/>
      <c r="K5" s="3"/>
      <c r="L5" s="3"/>
    </row>
    <row r="6" spans="1:24" x14ac:dyDescent="0.2">
      <c r="A6" s="20" t="s">
        <v>31</v>
      </c>
      <c r="B6" s="16">
        <v>1</v>
      </c>
      <c r="C6" s="3"/>
      <c r="D6" s="17" t="s">
        <v>22</v>
      </c>
      <c r="E6" s="18">
        <f>B5/(2*B4*E5)</f>
        <v>0.5</v>
      </c>
      <c r="F6" s="3"/>
      <c r="G6" s="1" t="s">
        <v>24</v>
      </c>
      <c r="H6" s="16">
        <v>1</v>
      </c>
      <c r="I6" s="3"/>
      <c r="J6" s="3"/>
      <c r="K6" s="3"/>
      <c r="L6" s="3"/>
    </row>
    <row r="7" spans="1:24" ht="17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25" t="s">
        <v>33</v>
      </c>
      <c r="O7" s="25"/>
      <c r="P7" s="25"/>
      <c r="W7" s="25" t="s">
        <v>34</v>
      </c>
      <c r="X7" s="25"/>
    </row>
    <row r="8" spans="1:24" x14ac:dyDescent="0.2">
      <c r="A8" s="4" t="s">
        <v>1</v>
      </c>
      <c r="B8" s="5" t="s">
        <v>2</v>
      </c>
      <c r="C8" s="5" t="s">
        <v>26</v>
      </c>
      <c r="D8" s="5" t="s">
        <v>27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6" t="s">
        <v>12</v>
      </c>
      <c r="N8" s="7" t="s">
        <v>13</v>
      </c>
      <c r="O8" s="7" t="s">
        <v>14</v>
      </c>
      <c r="P8" s="19" t="s">
        <v>28</v>
      </c>
      <c r="W8" s="27" t="s">
        <v>35</v>
      </c>
      <c r="X8" s="27" t="s">
        <v>36</v>
      </c>
    </row>
    <row r="9" spans="1:24" x14ac:dyDescent="0.2">
      <c r="A9" s="8">
        <v>0</v>
      </c>
      <c r="B9" s="13">
        <f>0</f>
        <v>0</v>
      </c>
      <c r="C9" s="9">
        <f>H5</f>
        <v>2</v>
      </c>
      <c r="D9" s="9">
        <f>H6</f>
        <v>1</v>
      </c>
      <c r="E9" s="9">
        <f>0.5*$B$3*(-2*$E$6*$E$5*D9-$E$5^2*C9)</f>
        <v>-0.75</v>
      </c>
      <c r="F9" s="9">
        <f>0.5*$B$3*(D9+0.5*E9)</f>
        <v>0.15625</v>
      </c>
      <c r="G9" s="9">
        <f>0.5*$B$3*(-2*$E$6*$E$5*(D9+E9)-$E$5^2*(C9+F9))</f>
        <v>-0.6015625</v>
      </c>
      <c r="H9" s="9">
        <f>0.5*$B$3*(-2*$E$6*$E$5*(D9+G9)-$E$5^2*(C9+F9))</f>
        <v>-0.638671875</v>
      </c>
      <c r="I9" s="9">
        <f>$B$3*(D9+H9)</f>
        <v>0.1806640625</v>
      </c>
      <c r="J9" s="9">
        <f>0.5*$B$3*(-2*$E$6*$E$5*(D9+2*H9)-$E$5^2*(C9+I9))</f>
        <v>-0.475830078125</v>
      </c>
      <c r="K9" s="9">
        <f>C9+$B$3*(D9+(E9+G9+H9)/3)</f>
        <v>2.1682942708333335</v>
      </c>
      <c r="L9" s="10">
        <f>D9+(E9+2*G9+2*H9+J9)/3</f>
        <v>-0.23543294270833326</v>
      </c>
      <c r="N9" s="9">
        <f>EXP(-$E$6*$E$5*B9)*($H$5*COS($E$5*SQRT(1-$E$6^2)*B9)+(($H$6+$H$5*$E$6*$E$5)/($E$5*SQRT(1-$E$6^2)))*SIN($E$5*SQRT(1-$E$6^2)*B9))</f>
        <v>2</v>
      </c>
      <c r="O9" s="9">
        <f>EXP(-$E$6*$E$5*B9)*(-$E$6*$E$5)*($H$5*COS($E$5*SQRT(1-$E$6^2)*B9)+(($H$6+$H$5*$E$6*$E$5)/($E$5*SQRT(1-$E$6^2)))*SIN($E$5*SQRT(1-$E$6^2)*B9))+EXP(-$E$6*$E$5*B9)*($E$5*SQRT(1-$E$6^2))*(-$H$5*SIN($E$5*SQRT(1-$E$6^2)*B9)+(($H$6+$H$5*$E$6*$E$5)/($E$5*SQRT(1-$E$6^2)))*COS($E$5*SQRT(1-$E$6^2)*B9))</f>
        <v>1</v>
      </c>
      <c r="P9" s="9">
        <f>SQRT($H$5^2+(($H$6+$E$6*$E$5*$H$5)/($E$5*SQRT(1-$E$6^2)))^2)*EXP(-$E$6*$E$5*B9)</f>
        <v>3.0550504633038935</v>
      </c>
      <c r="W9" s="28">
        <f>ABS((N9-C9)/N9)</f>
        <v>0</v>
      </c>
      <c r="X9" s="28">
        <f>ABS((O9-D9)/O9)</f>
        <v>0</v>
      </c>
    </row>
    <row r="10" spans="1:24" x14ac:dyDescent="0.2">
      <c r="A10" s="8">
        <v>1</v>
      </c>
      <c r="B10" s="13">
        <f>B9+$B$3</f>
        <v>0.5</v>
      </c>
      <c r="C10" s="9">
        <f>K9</f>
        <v>2.1682942708333335</v>
      </c>
      <c r="D10" s="9">
        <f>L9</f>
        <v>-0.23543294270833326</v>
      </c>
      <c r="E10" s="9">
        <f>0.5*$B$3*(-2*$E$6*$E$5*D10-$E$5^2*C10)</f>
        <v>-0.48321533203125006</v>
      </c>
      <c r="F10" s="9">
        <f>0.5*$B$3*(D10+0.5*E10)</f>
        <v>-0.11926015218098956</v>
      </c>
      <c r="G10" s="9">
        <f>0.5*$B$3*(-2*$E$6*$E$5*(D10+E10)-$E$5^2*(C10+F10))</f>
        <v>-0.33259646097819012</v>
      </c>
      <c r="H10" s="9">
        <f>0.5*$B$3*(-2*$E$6*$E$5*(D10+G10)-$E$5^2*(C10+F10))</f>
        <v>-0.37025117874145508</v>
      </c>
      <c r="I10" s="9">
        <f>$B$3*(D10+H10)</f>
        <v>-0.30284206072489417</v>
      </c>
      <c r="J10" s="9">
        <f>0.5*$B$3*(-2*$E$6*$E$5*(D10+2*H10)-$E$5^2*(C10+I10))</f>
        <v>-0.222379227479299</v>
      </c>
      <c r="K10" s="9">
        <f>C10+$B$3*(D10+(E10+G10+H10)/3)</f>
        <v>1.8529006375206842</v>
      </c>
      <c r="L10" s="10">
        <f>D10+(E10+2*G10+2*H10+J10)/3</f>
        <v>-0.93919622235827982</v>
      </c>
      <c r="N10" s="9">
        <f t="shared" ref="N10:N59" si="0">EXP(-$E$6*$E$5*B10)*($H$5*COS($E$5*SQRT(1-$E$6^2)*B10)+(($H$6+$H$5*$E$6*$E$5)/($E$5*SQRT(1-$E$6^2)))*SIN($E$5*SQRT(1-$E$6^2)*B10))</f>
        <v>2.1685342565647483</v>
      </c>
      <c r="O10" s="9">
        <f t="shared" ref="O10:O59" si="1">EXP(-$E$6*$E$5*B10)*(-$E$6*$E$5)*($H$5*COS($E$5*SQRT(1-$E$6^2)*B10)+(($H$6+$H$5*$E$6*$E$5)/($E$5*SQRT(1-$E$6^2)))*SIN($E$5*SQRT(1-$E$6^2)*B10))+EXP(-$E$6*$E$5*B10)*($E$5*SQRT(1-$E$6^2))*(-$H$5*SIN($E$5*SQRT(1-$E$6^2)*B10)+(($H$6+$H$5*$E$6*$E$5)/($E$5*SQRT(1-$E$6^2)))*COS($E$5*SQRT(1-$E$6^2)*B10))</f>
        <v>-0.23644108387979978</v>
      </c>
      <c r="P10" s="9"/>
      <c r="W10" s="28">
        <f t="shared" ref="W10:W59" si="2">ABS((N10-C10)/N10)</f>
        <v>1.1066725401653815E-4</v>
      </c>
      <c r="X10" s="28">
        <f t="shared" ref="X10:X59" si="3">ABS((O10-D10)/O10)</f>
        <v>4.2638155557561102E-3</v>
      </c>
    </row>
    <row r="11" spans="1:24" x14ac:dyDescent="0.2">
      <c r="A11" s="8">
        <v>2</v>
      </c>
      <c r="B11" s="13">
        <f t="shared" ref="B11:B59" si="4">B10+$B$3</f>
        <v>1</v>
      </c>
      <c r="C11" s="9">
        <f t="shared" ref="C11:C59" si="5">K10</f>
        <v>1.8529006375206842</v>
      </c>
      <c r="D11" s="9">
        <f t="shared" ref="D11:D59" si="6">L10</f>
        <v>-0.93919622235827982</v>
      </c>
      <c r="E11" s="9">
        <f t="shared" ref="E11:E59" si="7">0.5*$B$3*(-2*$E$6*$E$5*D11-$E$5^2*C11)</f>
        <v>-0.2284261037906011</v>
      </c>
      <c r="F11" s="9">
        <f t="shared" ref="F11:F59" si="8">0.5*$B$3*(D11+0.5*E11)</f>
        <v>-0.26335231856339508</v>
      </c>
      <c r="G11" s="9">
        <f t="shared" ref="G11:G59" si="9">0.5*$B$3*(-2*$E$6*$E$5*(D11+E11)-$E$5^2*(C11+F11))</f>
        <v>-0.10548149820210206</v>
      </c>
      <c r="H11" s="9">
        <f t="shared" ref="H11:H59" si="10">0.5*$B$3*(-2*$E$6*$E$5*(D11+G11)-$E$5^2*(C11+F11))</f>
        <v>-0.13621764959922683</v>
      </c>
      <c r="I11" s="9">
        <f t="shared" ref="I11:I59" si="11">$B$3*(D11+H11)</f>
        <v>-0.5377069359787533</v>
      </c>
      <c r="J11" s="9">
        <f t="shared" ref="J11:J59" si="12">0.5*$B$3*(-2*$E$6*$E$5*(D11+2*H11)-$E$5^2*(C11+I11))</f>
        <v>-2.5890544996299392E-2</v>
      </c>
      <c r="K11" s="9">
        <f t="shared" ref="K11:K59" si="13">C11+$B$3*(D11+(E11+G11+H11)/3)</f>
        <v>1.3049483177428893</v>
      </c>
      <c r="L11" s="10">
        <f t="shared" ref="L11:L59" si="14">D11+(E11+2*G11+2*H11+J11)/3</f>
        <v>-1.1851012038214659</v>
      </c>
      <c r="N11" s="9">
        <f t="shared" si="0"/>
        <v>1.8529075018980965</v>
      </c>
      <c r="O11" s="9">
        <f t="shared" si="1"/>
        <v>-0.94082143195237711</v>
      </c>
      <c r="P11" s="9"/>
      <c r="W11" s="28">
        <f t="shared" si="2"/>
        <v>3.7046519619741599E-6</v>
      </c>
      <c r="X11" s="28">
        <f t="shared" si="3"/>
        <v>1.7274368322208388E-3</v>
      </c>
    </row>
    <row r="12" spans="1:24" x14ac:dyDescent="0.2">
      <c r="A12" s="8">
        <v>3</v>
      </c>
      <c r="B12" s="13">
        <f t="shared" si="4"/>
        <v>1.5</v>
      </c>
      <c r="C12" s="9">
        <f t="shared" si="5"/>
        <v>1.3049483177428893</v>
      </c>
      <c r="D12" s="9">
        <f t="shared" si="6"/>
        <v>-1.1851012038214659</v>
      </c>
      <c r="E12" s="9">
        <f t="shared" si="7"/>
        <v>-2.9961778480355861E-2</v>
      </c>
      <c r="F12" s="9">
        <f t="shared" si="8"/>
        <v>-0.30002052326541095</v>
      </c>
      <c r="G12" s="9">
        <f t="shared" si="9"/>
        <v>5.2533796956085843E-2</v>
      </c>
      <c r="H12" s="9">
        <f t="shared" si="10"/>
        <v>3.1909903096975389E-2</v>
      </c>
      <c r="I12" s="9">
        <f t="shared" si="11"/>
        <v>-0.57659565036224525</v>
      </c>
      <c r="J12" s="9">
        <f t="shared" si="12"/>
        <v>9.8232182561717757E-2</v>
      </c>
      <c r="K12" s="9">
        <f t="shared" si="13"/>
        <v>0.72147803609427397</v>
      </c>
      <c r="L12" s="10">
        <f t="shared" si="14"/>
        <v>-1.1060486024256377</v>
      </c>
      <c r="N12" s="9">
        <f t="shared" si="0"/>
        <v>1.3044393622203341</v>
      </c>
      <c r="O12" s="9">
        <f t="shared" si="1"/>
        <v>-1.1867658285629989</v>
      </c>
      <c r="P12" s="9"/>
      <c r="W12" s="28">
        <f t="shared" si="2"/>
        <v>3.9017185259492828E-4</v>
      </c>
      <c r="X12" s="28">
        <f t="shared" si="3"/>
        <v>1.4026564478593722E-3</v>
      </c>
    </row>
    <row r="13" spans="1:24" x14ac:dyDescent="0.2">
      <c r="A13" s="8">
        <v>4</v>
      </c>
      <c r="B13" s="13">
        <f t="shared" si="4"/>
        <v>2</v>
      </c>
      <c r="C13" s="9">
        <f t="shared" si="5"/>
        <v>0.72147803609427397</v>
      </c>
      <c r="D13" s="9">
        <f t="shared" si="6"/>
        <v>-1.1060486024256377</v>
      </c>
      <c r="E13" s="9">
        <f t="shared" si="7"/>
        <v>9.6142641582840943E-2</v>
      </c>
      <c r="F13" s="9">
        <f t="shared" si="8"/>
        <v>-0.26449432040855431</v>
      </c>
      <c r="G13" s="9">
        <f t="shared" si="9"/>
        <v>0.13823056128926925</v>
      </c>
      <c r="H13" s="9">
        <f t="shared" si="10"/>
        <v>0.12770858136266222</v>
      </c>
      <c r="I13" s="9">
        <f t="shared" si="11"/>
        <v>-0.48917001053148779</v>
      </c>
      <c r="J13" s="9">
        <f t="shared" si="12"/>
        <v>0.15458085353438178</v>
      </c>
      <c r="K13" s="9">
        <f t="shared" si="13"/>
        <v>0.22880069892058386</v>
      </c>
      <c r="L13" s="10">
        <f t="shared" si="14"/>
        <v>-0.84518134228527586</v>
      </c>
      <c r="N13" s="9">
        <f t="shared" si="0"/>
        <v>0.72042835995810728</v>
      </c>
      <c r="O13" s="9">
        <f t="shared" si="1"/>
        <v>-1.107264523853108</v>
      </c>
      <c r="P13" s="9"/>
      <c r="W13" s="28">
        <f t="shared" si="2"/>
        <v>1.4570166785601371E-3</v>
      </c>
      <c r="X13" s="28">
        <f t="shared" si="3"/>
        <v>1.0981309355411054E-3</v>
      </c>
    </row>
    <row r="14" spans="1:24" x14ac:dyDescent="0.2">
      <c r="A14" s="8">
        <v>5</v>
      </c>
      <c r="B14" s="13">
        <f t="shared" si="4"/>
        <v>2.5</v>
      </c>
      <c r="C14" s="9">
        <f t="shared" si="5"/>
        <v>0.22880069892058386</v>
      </c>
      <c r="D14" s="9">
        <f t="shared" si="6"/>
        <v>-0.84518134228527586</v>
      </c>
      <c r="E14" s="9">
        <f t="shared" si="7"/>
        <v>0.154095160841173</v>
      </c>
      <c r="F14" s="9">
        <f t="shared" si="8"/>
        <v>-0.19203344046617235</v>
      </c>
      <c r="G14" s="9">
        <f t="shared" si="9"/>
        <v>0.16357973074742282</v>
      </c>
      <c r="H14" s="9">
        <f t="shared" si="10"/>
        <v>0.16120858827086038</v>
      </c>
      <c r="I14" s="9">
        <f t="shared" si="11"/>
        <v>-0.34198637700720774</v>
      </c>
      <c r="J14" s="9">
        <f t="shared" si="12"/>
        <v>0.15898746095754474</v>
      </c>
      <c r="K14" s="9">
        <f t="shared" si="13"/>
        <v>-0.11397605891214468</v>
      </c>
      <c r="L14" s="10">
        <f t="shared" si="14"/>
        <v>-0.52429492234018116</v>
      </c>
      <c r="N14" s="9">
        <f t="shared" si="0"/>
        <v>0.22739073889231795</v>
      </c>
      <c r="O14" s="9">
        <f t="shared" si="1"/>
        <v>-0.84568927602379973</v>
      </c>
      <c r="P14" s="9"/>
      <c r="W14" s="28">
        <f t="shared" si="2"/>
        <v>6.2006044535243762E-3</v>
      </c>
      <c r="X14" s="28">
        <f t="shared" si="3"/>
        <v>6.0061508750830451E-4</v>
      </c>
    </row>
    <row r="15" spans="1:24" x14ac:dyDescent="0.2">
      <c r="A15" s="8">
        <v>6</v>
      </c>
      <c r="B15" s="13">
        <f t="shared" si="4"/>
        <v>3</v>
      </c>
      <c r="C15" s="9">
        <f t="shared" si="5"/>
        <v>-0.11397605891214468</v>
      </c>
      <c r="D15" s="9">
        <f t="shared" si="6"/>
        <v>-0.52429492234018116</v>
      </c>
      <c r="E15" s="9">
        <f t="shared" si="7"/>
        <v>0.15956774531308146</v>
      </c>
      <c r="F15" s="9">
        <f t="shared" si="8"/>
        <v>-0.1111277624209101</v>
      </c>
      <c r="G15" s="9">
        <f t="shared" si="9"/>
        <v>0.1474577495900386</v>
      </c>
      <c r="H15" s="9">
        <f t="shared" si="10"/>
        <v>0.15048524852079934</v>
      </c>
      <c r="I15" s="9">
        <f t="shared" si="11"/>
        <v>-0.1869048369096909</v>
      </c>
      <c r="J15" s="9">
        <f t="shared" si="12"/>
        <v>0.13105133028010452</v>
      </c>
      <c r="K15" s="9">
        <f t="shared" si="13"/>
        <v>-0.29987172951158203</v>
      </c>
      <c r="L15" s="10">
        <f t="shared" si="14"/>
        <v>-0.2287932317352272</v>
      </c>
      <c r="N15" s="9">
        <f t="shared" si="0"/>
        <v>-0.11546689079878238</v>
      </c>
      <c r="O15" s="9">
        <f t="shared" si="1"/>
        <v>-0.52408269946253527</v>
      </c>
      <c r="P15" s="9"/>
      <c r="W15" s="28">
        <f t="shared" si="2"/>
        <v>1.2911336542660357E-2</v>
      </c>
      <c r="X15" s="28">
        <f t="shared" si="3"/>
        <v>4.0494158243255571E-4</v>
      </c>
    </row>
    <row r="16" spans="1:24" x14ac:dyDescent="0.2">
      <c r="A16" s="8">
        <v>7</v>
      </c>
      <c r="B16" s="13">
        <f t="shared" si="4"/>
        <v>3.5</v>
      </c>
      <c r="C16" s="9">
        <f t="shared" si="5"/>
        <v>-0.29987172951158203</v>
      </c>
      <c r="D16" s="9">
        <f t="shared" si="6"/>
        <v>-0.2287932317352272</v>
      </c>
      <c r="E16" s="9">
        <f t="shared" si="7"/>
        <v>0.13216624031170232</v>
      </c>
      <c r="F16" s="9">
        <f t="shared" si="8"/>
        <v>-4.0677527894844009E-2</v>
      </c>
      <c r="G16" s="9">
        <f t="shared" si="9"/>
        <v>0.10929406220748773</v>
      </c>
      <c r="H16" s="9">
        <f t="shared" si="10"/>
        <v>0.11501210673354138</v>
      </c>
      <c r="I16" s="9">
        <f t="shared" si="11"/>
        <v>-5.6890562500842908E-2</v>
      </c>
      <c r="J16" s="9">
        <f t="shared" si="12"/>
        <v>8.8882827570142348E-2</v>
      </c>
      <c r="K16" s="9">
        <f t="shared" si="13"/>
        <v>-0.35485627717040708</v>
      </c>
      <c r="L16" s="10">
        <f t="shared" si="14"/>
        <v>-5.572763147259574E-3</v>
      </c>
      <c r="N16" s="9">
        <f t="shared" si="0"/>
        <v>-0.30117160826291833</v>
      </c>
      <c r="O16" s="9">
        <f t="shared" si="1"/>
        <v>-0.22803462682608311</v>
      </c>
      <c r="P16" s="9"/>
      <c r="W16" s="28">
        <f t="shared" si="2"/>
        <v>4.3160733471314739E-3</v>
      </c>
      <c r="X16" s="28">
        <f t="shared" si="3"/>
        <v>3.3267092796510256E-3</v>
      </c>
    </row>
    <row r="17" spans="1:24" x14ac:dyDescent="0.2">
      <c r="A17" s="8">
        <v>8</v>
      </c>
      <c r="B17" s="13">
        <f t="shared" si="4"/>
        <v>4</v>
      </c>
      <c r="C17" s="9">
        <f t="shared" si="5"/>
        <v>-0.35485627717040708</v>
      </c>
      <c r="D17" s="9">
        <f t="shared" si="6"/>
        <v>-5.572763147259574E-3</v>
      </c>
      <c r="E17" s="9">
        <f t="shared" si="7"/>
        <v>9.0107260079416662E-2</v>
      </c>
      <c r="F17" s="9">
        <f t="shared" si="8"/>
        <v>9.8702167231121893E-3</v>
      </c>
      <c r="G17" s="9">
        <f t="shared" si="9"/>
        <v>6.5112890878784455E-2</v>
      </c>
      <c r="H17" s="9">
        <f t="shared" si="10"/>
        <v>7.1361483178942503E-2</v>
      </c>
      <c r="I17" s="9">
        <f t="shared" si="11"/>
        <v>3.2894360015841465E-2</v>
      </c>
      <c r="J17" s="9">
        <f t="shared" si="12"/>
        <v>4.6202928485985048E-2</v>
      </c>
      <c r="K17" s="9">
        <f t="shared" si="13"/>
        <v>-0.31987905305451292</v>
      </c>
      <c r="L17" s="10">
        <f t="shared" si="14"/>
        <v>0.13084688241302564</v>
      </c>
      <c r="N17" s="9">
        <f t="shared" si="0"/>
        <v>-0.35577541657001338</v>
      </c>
      <c r="O17" s="9">
        <f t="shared" si="1"/>
        <v>-4.5331291883049241E-3</v>
      </c>
      <c r="P17" s="9"/>
      <c r="W17" s="28">
        <f t="shared" si="2"/>
        <v>2.5834820417543589E-3</v>
      </c>
      <c r="X17" s="28">
        <f t="shared" si="3"/>
        <v>0.22934134805529355</v>
      </c>
    </row>
    <row r="18" spans="1:24" x14ac:dyDescent="0.2">
      <c r="A18" s="8">
        <v>9</v>
      </c>
      <c r="B18" s="13">
        <f t="shared" si="4"/>
        <v>4.5</v>
      </c>
      <c r="C18" s="9">
        <f t="shared" si="5"/>
        <v>-0.31987905305451292</v>
      </c>
      <c r="D18" s="9">
        <f t="shared" si="6"/>
        <v>0.13084688241302564</v>
      </c>
      <c r="E18" s="9">
        <f t="shared" si="7"/>
        <v>4.725804266037182E-2</v>
      </c>
      <c r="F18" s="9">
        <f t="shared" si="8"/>
        <v>3.8618975935802886E-2</v>
      </c>
      <c r="G18" s="9">
        <f t="shared" si="9"/>
        <v>2.5788788011328147E-2</v>
      </c>
      <c r="H18" s="9">
        <f t="shared" si="10"/>
        <v>3.1156101673589065E-2</v>
      </c>
      <c r="I18" s="9">
        <f t="shared" si="11"/>
        <v>8.1001492043307352E-2</v>
      </c>
      <c r="J18" s="9">
        <f t="shared" si="12"/>
        <v>1.1429618812750446E-2</v>
      </c>
      <c r="K18" s="9">
        <f t="shared" si="13"/>
        <v>-0.2370884564571186</v>
      </c>
      <c r="L18" s="10">
        <f t="shared" si="14"/>
        <v>0.18837269602734455</v>
      </c>
      <c r="N18" s="9">
        <f t="shared" si="0"/>
        <v>-0.32034107031528197</v>
      </c>
      <c r="O18" s="9">
        <f t="shared" si="1"/>
        <v>0.13190085582375341</v>
      </c>
      <c r="P18" s="9"/>
      <c r="W18" s="28">
        <f t="shared" si="2"/>
        <v>1.4422667075262424E-3</v>
      </c>
      <c r="X18" s="28">
        <f t="shared" si="3"/>
        <v>7.9906487652824289E-3</v>
      </c>
    </row>
    <row r="19" spans="1:24" x14ac:dyDescent="0.2">
      <c r="A19" s="8">
        <v>10</v>
      </c>
      <c r="B19" s="13">
        <f t="shared" si="4"/>
        <v>5</v>
      </c>
      <c r="C19" s="9">
        <f t="shared" si="5"/>
        <v>-0.2370884564571186</v>
      </c>
      <c r="D19" s="9">
        <f t="shared" si="6"/>
        <v>0.18837269602734455</v>
      </c>
      <c r="E19" s="9">
        <f t="shared" si="7"/>
        <v>1.2178940107443512E-2</v>
      </c>
      <c r="F19" s="9">
        <f t="shared" si="8"/>
        <v>4.8615541520266578E-2</v>
      </c>
      <c r="G19" s="9">
        <f t="shared" si="9"/>
        <v>-3.0196802994840038E-3</v>
      </c>
      <c r="H19" s="9">
        <f t="shared" si="10"/>
        <v>7.7997480224786808E-4</v>
      </c>
      <c r="I19" s="9">
        <f t="shared" si="11"/>
        <v>9.4576335414796209E-2</v>
      </c>
      <c r="J19" s="9">
        <f t="shared" si="12"/>
        <v>-1.1855131147379475E-2</v>
      </c>
      <c r="K19" s="9">
        <f t="shared" si="13"/>
        <v>-0.14124556934174509</v>
      </c>
      <c r="L19" s="10">
        <f t="shared" si="14"/>
        <v>0.18698749534920847</v>
      </c>
      <c r="N19" s="9">
        <f t="shared" si="0"/>
        <v>-0.23712355392257956</v>
      </c>
      <c r="O19" s="9">
        <f t="shared" si="1"/>
        <v>0.18923669560250522</v>
      </c>
      <c r="P19" s="9"/>
      <c r="W19" s="28">
        <f t="shared" si="2"/>
        <v>1.4801340853898694E-4</v>
      </c>
      <c r="X19" s="28">
        <f t="shared" si="3"/>
        <v>4.5657084235687486E-3</v>
      </c>
    </row>
    <row r="20" spans="1:24" x14ac:dyDescent="0.2">
      <c r="A20" s="8">
        <v>11</v>
      </c>
      <c r="B20" s="13">
        <f t="shared" si="4"/>
        <v>5.5</v>
      </c>
      <c r="C20" s="9">
        <f t="shared" si="5"/>
        <v>-0.14124556934174509</v>
      </c>
      <c r="D20" s="9">
        <f t="shared" si="6"/>
        <v>0.18698749534920847</v>
      </c>
      <c r="E20" s="9">
        <f t="shared" si="7"/>
        <v>-1.1435481501865845E-2</v>
      </c>
      <c r="F20" s="9">
        <f t="shared" si="8"/>
        <v>4.5317438649568886E-2</v>
      </c>
      <c r="G20" s="9">
        <f t="shared" si="9"/>
        <v>-1.9905970788791603E-2</v>
      </c>
      <c r="H20" s="9">
        <f t="shared" si="10"/>
        <v>-1.7788348467060164E-2</v>
      </c>
      <c r="I20" s="9">
        <f t="shared" si="11"/>
        <v>8.4599573441074161E-2</v>
      </c>
      <c r="J20" s="9">
        <f t="shared" si="12"/>
        <v>-2.3691200628604303E-2</v>
      </c>
      <c r="K20" s="9">
        <f t="shared" si="13"/>
        <v>-5.5940121793427125E-2</v>
      </c>
      <c r="L20" s="10">
        <f t="shared" si="14"/>
        <v>0.15014905513515059</v>
      </c>
      <c r="N20" s="9">
        <f t="shared" si="0"/>
        <v>-0.14095899760089517</v>
      </c>
      <c r="O20" s="9">
        <f t="shared" si="1"/>
        <v>0.18754922509961336</v>
      </c>
      <c r="P20" s="9"/>
      <c r="W20" s="28">
        <f t="shared" si="2"/>
        <v>2.0330148889204538E-3</v>
      </c>
      <c r="X20" s="28">
        <f t="shared" si="3"/>
        <v>2.9951056854888919E-3</v>
      </c>
    </row>
    <row r="21" spans="1:24" x14ac:dyDescent="0.2">
      <c r="A21" s="8">
        <v>12</v>
      </c>
      <c r="B21" s="13">
        <f t="shared" si="4"/>
        <v>6</v>
      </c>
      <c r="C21" s="9">
        <f t="shared" si="5"/>
        <v>-5.5940121793427125E-2</v>
      </c>
      <c r="D21" s="9">
        <f t="shared" si="6"/>
        <v>0.15014905513515059</v>
      </c>
      <c r="E21" s="9">
        <f t="shared" si="7"/>
        <v>-2.3552233335430866E-2</v>
      </c>
      <c r="F21" s="9">
        <f t="shared" si="8"/>
        <v>3.4593234616858787E-2</v>
      </c>
      <c r="G21" s="9">
        <f t="shared" si="9"/>
        <v>-2.6312483655787849E-2</v>
      </c>
      <c r="H21" s="9">
        <f t="shared" si="10"/>
        <v>-2.56224210756986E-2</v>
      </c>
      <c r="I21" s="9">
        <f t="shared" si="11"/>
        <v>6.2263317029725998E-2</v>
      </c>
      <c r="J21" s="9">
        <f t="shared" si="12"/>
        <v>-2.6306852055013066E-2</v>
      </c>
      <c r="K21" s="9">
        <f t="shared" si="13"/>
        <v>6.5532160963286193E-3</v>
      </c>
      <c r="L21" s="10">
        <f t="shared" si="14"/>
        <v>9.8906090184011641E-2</v>
      </c>
      <c r="N21" s="9">
        <f t="shared" si="0"/>
        <v>-5.5471306211845553E-2</v>
      </c>
      <c r="O21" s="9">
        <f t="shared" si="1"/>
        <v>0.15038746058150898</v>
      </c>
      <c r="P21" s="9"/>
      <c r="W21" s="28">
        <f t="shared" si="2"/>
        <v>8.4514970639263456E-3</v>
      </c>
      <c r="X21" s="28">
        <f t="shared" si="3"/>
        <v>1.5852747658384567E-3</v>
      </c>
    </row>
    <row r="22" spans="1:24" x14ac:dyDescent="0.2">
      <c r="A22" s="8">
        <v>13</v>
      </c>
      <c r="B22" s="13">
        <f t="shared" si="4"/>
        <v>6.5</v>
      </c>
      <c r="C22" s="9">
        <f t="shared" si="5"/>
        <v>6.5532160963286193E-3</v>
      </c>
      <c r="D22" s="9">
        <f t="shared" si="6"/>
        <v>9.8906090184011641E-2</v>
      </c>
      <c r="E22" s="9">
        <f t="shared" si="7"/>
        <v>-2.6364826570085063E-2</v>
      </c>
      <c r="F22" s="9">
        <f t="shared" si="8"/>
        <v>2.1430919224742277E-2</v>
      </c>
      <c r="G22" s="9">
        <f t="shared" si="9"/>
        <v>-2.5131349733749368E-2</v>
      </c>
      <c r="H22" s="9">
        <f t="shared" si="10"/>
        <v>-2.5439718942833294E-2</v>
      </c>
      <c r="I22" s="9">
        <f t="shared" si="11"/>
        <v>3.6733185620589172E-2</v>
      </c>
      <c r="J22" s="9">
        <f t="shared" si="12"/>
        <v>-2.2828263503815713E-2</v>
      </c>
      <c r="K22" s="9">
        <f t="shared" si="13"/>
        <v>4.3183611980556487E-2</v>
      </c>
      <c r="L22" s="10">
        <f t="shared" si="14"/>
        <v>4.8794347708322937E-2</v>
      </c>
      <c r="N22" s="9">
        <f t="shared" si="0"/>
        <v>7.0681886895778241E-3</v>
      </c>
      <c r="O22" s="9">
        <f t="shared" si="1"/>
        <v>9.8870030974113163E-2</v>
      </c>
      <c r="P22" s="9"/>
      <c r="W22" s="28">
        <f t="shared" si="2"/>
        <v>7.2857788022628975E-2</v>
      </c>
      <c r="X22" s="28">
        <f t="shared" si="3"/>
        <v>3.647132456944392E-4</v>
      </c>
    </row>
    <row r="23" spans="1:24" x14ac:dyDescent="0.2">
      <c r="A23" s="8">
        <v>14</v>
      </c>
      <c r="B23" s="13">
        <f t="shared" si="4"/>
        <v>7</v>
      </c>
      <c r="C23" s="9">
        <f t="shared" si="5"/>
        <v>4.3183611980556487E-2</v>
      </c>
      <c r="D23" s="9">
        <f t="shared" si="6"/>
        <v>4.8794347708322937E-2</v>
      </c>
      <c r="E23" s="9">
        <f t="shared" si="7"/>
        <v>-2.2994489922219856E-2</v>
      </c>
      <c r="F23" s="9">
        <f t="shared" si="8"/>
        <v>9.3242756868032531E-3</v>
      </c>
      <c r="G23" s="9">
        <f t="shared" si="9"/>
        <v>-1.9576936363365705E-2</v>
      </c>
      <c r="H23" s="9">
        <f t="shared" si="10"/>
        <v>-2.0431324753079242E-2</v>
      </c>
      <c r="I23" s="9">
        <f t="shared" si="11"/>
        <v>1.4181511477621847E-2</v>
      </c>
      <c r="J23" s="9">
        <f t="shared" si="12"/>
        <v>-1.6324205415085696E-2</v>
      </c>
      <c r="K23" s="9">
        <f t="shared" si="13"/>
        <v>5.7080327328273825E-2</v>
      </c>
      <c r="L23" s="10">
        <f t="shared" si="14"/>
        <v>9.0159418515911235E-3</v>
      </c>
      <c r="N23" s="9">
        <f t="shared" si="0"/>
        <v>4.3638363058469715E-2</v>
      </c>
      <c r="O23" s="9">
        <f t="shared" si="1"/>
        <v>4.8572179524977638E-2</v>
      </c>
      <c r="P23" s="9"/>
      <c r="W23" s="28">
        <f t="shared" si="2"/>
        <v>1.0420901382206308E-2</v>
      </c>
      <c r="X23" s="28">
        <f t="shared" si="3"/>
        <v>4.5739801161496533E-3</v>
      </c>
    </row>
    <row r="24" spans="1:24" x14ac:dyDescent="0.2">
      <c r="A24" s="8">
        <v>15</v>
      </c>
      <c r="B24" s="13">
        <f t="shared" si="4"/>
        <v>7.5</v>
      </c>
      <c r="C24" s="9">
        <f t="shared" si="5"/>
        <v>5.7080327328273825E-2</v>
      </c>
      <c r="D24" s="9">
        <f t="shared" si="6"/>
        <v>9.0159418515911235E-3</v>
      </c>
      <c r="E24" s="9">
        <f t="shared" si="7"/>
        <v>-1.6524067294966235E-2</v>
      </c>
      <c r="F24" s="9">
        <f t="shared" si="8"/>
        <v>1.8847705102700146E-4</v>
      </c>
      <c r="G24" s="9">
        <f t="shared" si="9"/>
        <v>-1.2440169733981429E-2</v>
      </c>
      <c r="H24" s="9">
        <f t="shared" si="10"/>
        <v>-1.3461144124227629E-2</v>
      </c>
      <c r="I24" s="9">
        <f t="shared" si="11"/>
        <v>-2.222601136318253E-3</v>
      </c>
      <c r="J24" s="9">
        <f t="shared" si="12"/>
        <v>-9.2378449487728592E-3</v>
      </c>
      <c r="K24" s="9">
        <f t="shared" si="13"/>
        <v>5.451740139520684E-2</v>
      </c>
      <c r="L24" s="10">
        <f t="shared" si="14"/>
        <v>-1.6838904801794615E-2</v>
      </c>
      <c r="N24" s="9">
        <f t="shared" si="0"/>
        <v>5.7410758068617902E-2</v>
      </c>
      <c r="O24" s="9">
        <f t="shared" si="1"/>
        <v>8.7057721712447723E-3</v>
      </c>
      <c r="P24" s="9"/>
      <c r="W24" s="28">
        <f t="shared" si="2"/>
        <v>5.7555543849315358E-3</v>
      </c>
      <c r="X24" s="28">
        <f t="shared" si="3"/>
        <v>3.5628049326956186E-2</v>
      </c>
    </row>
    <row r="25" spans="1:24" x14ac:dyDescent="0.2">
      <c r="A25" s="8">
        <v>16</v>
      </c>
      <c r="B25" s="13">
        <f t="shared" si="4"/>
        <v>8</v>
      </c>
      <c r="C25" s="9">
        <f t="shared" si="5"/>
        <v>5.451740139520684E-2</v>
      </c>
      <c r="D25" s="9">
        <f t="shared" si="6"/>
        <v>-1.6838904801794615E-2</v>
      </c>
      <c r="E25" s="9">
        <f t="shared" si="7"/>
        <v>-9.419624148353057E-3</v>
      </c>
      <c r="F25" s="9">
        <f t="shared" si="8"/>
        <v>-5.3871792189927863E-3</v>
      </c>
      <c r="G25" s="9">
        <f t="shared" si="9"/>
        <v>-5.7179233065165948E-3</v>
      </c>
      <c r="H25" s="9">
        <f t="shared" si="10"/>
        <v>-6.6433485169757108E-3</v>
      </c>
      <c r="I25" s="9">
        <f t="shared" si="11"/>
        <v>-1.1741126659385162E-2</v>
      </c>
      <c r="J25" s="9">
        <f t="shared" si="12"/>
        <v>-3.1626682250189102E-3</v>
      </c>
      <c r="K25" s="9">
        <f t="shared" si="13"/>
        <v>4.2467799665668639E-2</v>
      </c>
      <c r="L25" s="10">
        <f t="shared" si="14"/>
        <v>-2.9273850141913478E-2</v>
      </c>
      <c r="N25" s="9">
        <f t="shared" si="0"/>
        <v>5.4701842062413367E-2</v>
      </c>
      <c r="O25" s="9">
        <f t="shared" si="1"/>
        <v>-1.7151913650501917E-2</v>
      </c>
      <c r="P25" s="9"/>
      <c r="W25" s="28">
        <f t="shared" si="2"/>
        <v>3.3717450866843782E-3</v>
      </c>
      <c r="X25" s="28">
        <f t="shared" si="3"/>
        <v>1.8249208518965627E-2</v>
      </c>
    </row>
    <row r="26" spans="1:24" x14ac:dyDescent="0.2">
      <c r="A26" s="8">
        <v>17</v>
      </c>
      <c r="B26" s="13">
        <f t="shared" si="4"/>
        <v>8.5</v>
      </c>
      <c r="C26" s="9">
        <f t="shared" si="5"/>
        <v>4.2467799665668639E-2</v>
      </c>
      <c r="D26" s="9">
        <f t="shared" si="6"/>
        <v>-2.9273850141913478E-2</v>
      </c>
      <c r="E26" s="9">
        <f t="shared" si="7"/>
        <v>-3.2984873809387902E-3</v>
      </c>
      <c r="F26" s="9">
        <f t="shared" si="8"/>
        <v>-7.7307734580957183E-3</v>
      </c>
      <c r="G26" s="9">
        <f t="shared" si="9"/>
        <v>-5.4117217118016328E-4</v>
      </c>
      <c r="H26" s="9">
        <f t="shared" si="10"/>
        <v>-1.23050097361982E-3</v>
      </c>
      <c r="I26" s="9">
        <f t="shared" si="11"/>
        <v>-1.5252175557766649E-2</v>
      </c>
      <c r="J26" s="9">
        <f t="shared" si="12"/>
        <v>1.1298069953127815E-3</v>
      </c>
      <c r="K26" s="9">
        <f t="shared" si="13"/>
        <v>2.6985847840422104E-2</v>
      </c>
      <c r="L26" s="10">
        <f t="shared" si="14"/>
        <v>-3.117785903365547E-2</v>
      </c>
      <c r="N26" s="9">
        <f t="shared" si="0"/>
        <v>4.2518477996589449E-2</v>
      </c>
      <c r="O26" s="9">
        <f t="shared" si="1"/>
        <v>-2.9530445362221547E-2</v>
      </c>
      <c r="P26" s="9"/>
      <c r="W26" s="28">
        <f t="shared" si="2"/>
        <v>1.1919131001085013E-3</v>
      </c>
      <c r="X26" s="28">
        <f t="shared" si="3"/>
        <v>8.6891754310056014E-3</v>
      </c>
    </row>
    <row r="27" spans="1:24" x14ac:dyDescent="0.2">
      <c r="A27" s="8">
        <v>18</v>
      </c>
      <c r="B27" s="13">
        <f t="shared" si="4"/>
        <v>9</v>
      </c>
      <c r="C27" s="9">
        <f t="shared" si="5"/>
        <v>2.6985847840422104E-2</v>
      </c>
      <c r="D27" s="9">
        <f t="shared" si="6"/>
        <v>-3.117785903365547E-2</v>
      </c>
      <c r="E27" s="9">
        <f t="shared" si="7"/>
        <v>1.0480027983083414E-3</v>
      </c>
      <c r="F27" s="9">
        <f t="shared" si="8"/>
        <v>-7.6634644086253246E-3</v>
      </c>
      <c r="G27" s="9">
        <f t="shared" si="9"/>
        <v>2.7018682008875874E-3</v>
      </c>
      <c r="H27" s="9">
        <f t="shared" si="10"/>
        <v>2.2884018502427762E-3</v>
      </c>
      <c r="I27" s="9">
        <f t="shared" si="11"/>
        <v>-1.4444728591706348E-2</v>
      </c>
      <c r="J27" s="9">
        <f t="shared" si="12"/>
        <v>3.5149840211135402E-3</v>
      </c>
      <c r="K27" s="9">
        <f t="shared" si="13"/>
        <v>1.2403297131834154E-2</v>
      </c>
      <c r="L27" s="10">
        <f t="shared" si="14"/>
        <v>-2.6330016726427933E-2</v>
      </c>
      <c r="N27" s="9">
        <f t="shared" si="0"/>
        <v>2.6936144256854054E-2</v>
      </c>
      <c r="O27" s="9">
        <f t="shared" si="1"/>
        <v>-3.1348277049993732E-2</v>
      </c>
      <c r="P27" s="9"/>
      <c r="W27" s="28">
        <f t="shared" si="2"/>
        <v>1.845237502966013E-3</v>
      </c>
      <c r="X27" s="28">
        <f t="shared" si="3"/>
        <v>5.4362801523823055E-3</v>
      </c>
    </row>
    <row r="28" spans="1:24" x14ac:dyDescent="0.2">
      <c r="A28" s="8">
        <v>19</v>
      </c>
      <c r="B28" s="13">
        <f t="shared" si="4"/>
        <v>9.5</v>
      </c>
      <c r="C28" s="9">
        <f t="shared" si="5"/>
        <v>1.2403297131834154E-2</v>
      </c>
      <c r="D28" s="9">
        <f t="shared" si="6"/>
        <v>-2.6330016726427933E-2</v>
      </c>
      <c r="E28" s="9">
        <f t="shared" si="7"/>
        <v>3.4816798986484448E-3</v>
      </c>
      <c r="F28" s="9">
        <f t="shared" si="8"/>
        <v>-6.147294194275928E-3</v>
      </c>
      <c r="G28" s="9">
        <f t="shared" si="9"/>
        <v>4.1480834725553155E-3</v>
      </c>
      <c r="H28" s="9">
        <f t="shared" si="10"/>
        <v>3.9814825790785982E-3</v>
      </c>
      <c r="I28" s="9">
        <f t="shared" si="11"/>
        <v>-1.1174267073674667E-2</v>
      </c>
      <c r="J28" s="9">
        <f t="shared" si="12"/>
        <v>4.2845053775278129E-3</v>
      </c>
      <c r="K28" s="9">
        <f t="shared" si="13"/>
        <v>1.1734964270005803E-3</v>
      </c>
      <c r="L28" s="10">
        <f t="shared" si="14"/>
        <v>-1.832157759994657E-2</v>
      </c>
      <c r="N28" s="9">
        <f t="shared" si="0"/>
        <v>1.2294741380645248E-2</v>
      </c>
      <c r="O28" s="9">
        <f t="shared" si="1"/>
        <v>-2.6410448196002537E-2</v>
      </c>
      <c r="P28" s="9"/>
      <c r="W28" s="28">
        <f t="shared" si="2"/>
        <v>8.8294456815332222E-3</v>
      </c>
      <c r="X28" s="28">
        <f t="shared" si="3"/>
        <v>3.0454412957209034E-3</v>
      </c>
    </row>
    <row r="29" spans="1:24" x14ac:dyDescent="0.2">
      <c r="A29" s="8">
        <v>20</v>
      </c>
      <c r="B29" s="13">
        <f t="shared" si="4"/>
        <v>10</v>
      </c>
      <c r="C29" s="9">
        <f t="shared" si="5"/>
        <v>1.1734964270005803E-3</v>
      </c>
      <c r="D29" s="9">
        <f t="shared" si="6"/>
        <v>-1.832157759994657E-2</v>
      </c>
      <c r="E29" s="9">
        <f t="shared" si="7"/>
        <v>4.2870202932364975E-3</v>
      </c>
      <c r="F29" s="9">
        <f t="shared" si="8"/>
        <v>-4.04451686333208E-3</v>
      </c>
      <c r="G29" s="9">
        <f t="shared" si="9"/>
        <v>4.2263944357603936E-3</v>
      </c>
      <c r="H29" s="9">
        <f t="shared" si="10"/>
        <v>4.2415509001294191E-3</v>
      </c>
      <c r="I29" s="9">
        <f t="shared" si="11"/>
        <v>-7.0400133499085756E-3</v>
      </c>
      <c r="J29" s="9">
        <f t="shared" si="12"/>
        <v>3.9262481806489318E-3</v>
      </c>
      <c r="K29" s="9">
        <f t="shared" si="13"/>
        <v>-5.8614647681183192E-3</v>
      </c>
      <c r="L29" s="10">
        <f t="shared" si="14"/>
        <v>-9.9385245513915529E-3</v>
      </c>
      <c r="N29" s="9">
        <f t="shared" si="0"/>
        <v>1.0452471374071716E-3</v>
      </c>
      <c r="O29" s="9">
        <f t="shared" si="1"/>
        <v>-1.8326558587504926E-2</v>
      </c>
      <c r="P29" s="9"/>
      <c r="W29" s="28">
        <f t="shared" si="2"/>
        <v>0.12269757553370819</v>
      </c>
      <c r="X29" s="28">
        <f t="shared" si="3"/>
        <v>2.717906656928067E-4</v>
      </c>
    </row>
    <row r="30" spans="1:24" x14ac:dyDescent="0.2">
      <c r="A30" s="8">
        <v>21</v>
      </c>
      <c r="B30" s="13">
        <f t="shared" si="4"/>
        <v>10.5</v>
      </c>
      <c r="C30" s="9">
        <f t="shared" si="5"/>
        <v>-5.8614647681183192E-3</v>
      </c>
      <c r="D30" s="9">
        <f t="shared" si="6"/>
        <v>-9.9385245513915529E-3</v>
      </c>
      <c r="E30" s="9">
        <f t="shared" si="7"/>
        <v>3.9499973298774676E-3</v>
      </c>
      <c r="F30" s="9">
        <f t="shared" si="8"/>
        <v>-1.990881471613205E-3</v>
      </c>
      <c r="G30" s="9">
        <f t="shared" si="9"/>
        <v>3.4602183653114024E-3</v>
      </c>
      <c r="H30" s="9">
        <f t="shared" si="10"/>
        <v>3.5826631064529188E-3</v>
      </c>
      <c r="I30" s="9">
        <f t="shared" si="11"/>
        <v>-3.1779307224693168E-3</v>
      </c>
      <c r="J30" s="9">
        <f t="shared" si="12"/>
        <v>2.9531484572683378E-3</v>
      </c>
      <c r="K30" s="9">
        <f t="shared" si="13"/>
        <v>-8.9985805768737978E-3</v>
      </c>
      <c r="L30" s="10">
        <f t="shared" si="14"/>
        <v>-2.942221641166737E-3</v>
      </c>
      <c r="N30" s="9">
        <f t="shared" si="0"/>
        <v>-5.9793213640482569E-3</v>
      </c>
      <c r="O30" s="9">
        <f t="shared" si="1"/>
        <v>-9.8921455759238327E-3</v>
      </c>
      <c r="P30" s="9"/>
      <c r="W30" s="28">
        <f t="shared" si="2"/>
        <v>1.9710697712046664E-2</v>
      </c>
      <c r="X30" s="28">
        <f t="shared" si="3"/>
        <v>4.6884647129132881E-3</v>
      </c>
    </row>
    <row r="31" spans="1:24" x14ac:dyDescent="0.2">
      <c r="A31" s="8">
        <v>22</v>
      </c>
      <c r="B31" s="13">
        <f t="shared" si="4"/>
        <v>11</v>
      </c>
      <c r="C31" s="9">
        <f t="shared" si="5"/>
        <v>-8.9985805768737978E-3</v>
      </c>
      <c r="D31" s="9">
        <f t="shared" si="6"/>
        <v>-2.942221641166737E-3</v>
      </c>
      <c r="E31" s="9">
        <f t="shared" si="7"/>
        <v>2.9852005545101335E-3</v>
      </c>
      <c r="F31" s="9">
        <f t="shared" si="8"/>
        <v>-3.6240534097791756E-4</v>
      </c>
      <c r="G31" s="9">
        <f t="shared" si="9"/>
        <v>2.3295017511270797E-3</v>
      </c>
      <c r="H31" s="9">
        <f t="shared" si="10"/>
        <v>2.4934264519728432E-3</v>
      </c>
      <c r="I31" s="9">
        <f t="shared" si="11"/>
        <v>-2.2439759459694686E-4</v>
      </c>
      <c r="J31" s="9">
        <f t="shared" si="12"/>
        <v>1.7945867271729489E-3</v>
      </c>
      <c r="K31" s="9">
        <f t="shared" si="13"/>
        <v>-9.1683366045221572E-3</v>
      </c>
      <c r="L31" s="10">
        <f t="shared" si="14"/>
        <v>1.8663262547942393E-3</v>
      </c>
      <c r="N31" s="9">
        <f t="shared" si="0"/>
        <v>-9.0878011712450992E-3</v>
      </c>
      <c r="O31" s="9">
        <f t="shared" si="1"/>
        <v>-2.8703295116739172E-3</v>
      </c>
      <c r="P31" s="9"/>
      <c r="W31" s="28">
        <f t="shared" si="2"/>
        <v>9.8176217426065773E-3</v>
      </c>
      <c r="X31" s="28">
        <f t="shared" si="3"/>
        <v>2.5046646804984321E-2</v>
      </c>
    </row>
    <row r="32" spans="1:24" x14ac:dyDescent="0.2">
      <c r="A32" s="8">
        <v>23</v>
      </c>
      <c r="B32" s="13">
        <f t="shared" si="4"/>
        <v>11.5</v>
      </c>
      <c r="C32" s="9">
        <f t="shared" si="5"/>
        <v>-9.1683366045221572E-3</v>
      </c>
      <c r="D32" s="9">
        <f t="shared" si="6"/>
        <v>1.8663262547942393E-3</v>
      </c>
      <c r="E32" s="9">
        <f t="shared" si="7"/>
        <v>1.8255025874319795E-3</v>
      </c>
      <c r="F32" s="9">
        <f t="shared" si="8"/>
        <v>6.9476938712755725E-4</v>
      </c>
      <c r="G32" s="9">
        <f t="shared" si="9"/>
        <v>1.1954345937920953E-3</v>
      </c>
      <c r="H32" s="9">
        <f t="shared" si="10"/>
        <v>1.3529515922020663E-3</v>
      </c>
      <c r="I32" s="9">
        <f t="shared" si="11"/>
        <v>1.6096389234981528E-3</v>
      </c>
      <c r="J32" s="9">
        <f t="shared" si="12"/>
        <v>7.4661706045640809E-4</v>
      </c>
      <c r="K32" s="9">
        <f t="shared" si="13"/>
        <v>-7.5061920148873475E-3</v>
      </c>
      <c r="L32" s="10">
        <f t="shared" si="14"/>
        <v>4.4226235947531431E-3</v>
      </c>
      <c r="N32" s="9">
        <f t="shared" si="0"/>
        <v>-9.2220900609182518E-3</v>
      </c>
      <c r="O32" s="9">
        <f t="shared" si="1"/>
        <v>1.9416918556900823E-3</v>
      </c>
      <c r="P32" s="9"/>
      <c r="W32" s="28">
        <f t="shared" si="2"/>
        <v>5.8287715735821366E-3</v>
      </c>
      <c r="X32" s="28">
        <f t="shared" si="3"/>
        <v>3.8814398214106899E-2</v>
      </c>
    </row>
    <row r="33" spans="1:24" x14ac:dyDescent="0.2">
      <c r="A33" s="8">
        <v>24</v>
      </c>
      <c r="B33" s="13">
        <f t="shared" si="4"/>
        <v>12</v>
      </c>
      <c r="C33" s="9">
        <f t="shared" si="5"/>
        <v>-7.5061920148873475E-3</v>
      </c>
      <c r="D33" s="9">
        <f t="shared" si="6"/>
        <v>4.4226235947531431E-3</v>
      </c>
      <c r="E33" s="9">
        <f t="shared" si="7"/>
        <v>7.708921050335511E-4</v>
      </c>
      <c r="F33" s="9">
        <f t="shared" si="8"/>
        <v>1.2020174118174797E-3</v>
      </c>
      <c r="G33" s="9">
        <f t="shared" si="9"/>
        <v>2.7766472582079339E-4</v>
      </c>
      <c r="H33" s="9">
        <f t="shared" si="10"/>
        <v>4.0097157062398271E-4</v>
      </c>
      <c r="I33" s="9">
        <f t="shared" si="11"/>
        <v>2.411797582688563E-3</v>
      </c>
      <c r="J33" s="9">
        <f t="shared" si="12"/>
        <v>-3.2543075950581223E-5</v>
      </c>
      <c r="K33" s="9">
        <f t="shared" si="13"/>
        <v>-5.053292150597721E-3</v>
      </c>
      <c r="L33" s="10">
        <f t="shared" si="14"/>
        <v>5.1211641354106507E-3</v>
      </c>
      <c r="N33" s="9">
        <f t="shared" si="0"/>
        <v>-7.526565273491756E-3</v>
      </c>
      <c r="O33" s="9">
        <f t="shared" si="1"/>
        <v>4.4861919403230647E-3</v>
      </c>
      <c r="P33" s="9"/>
      <c r="W33" s="28">
        <f t="shared" si="2"/>
        <v>2.706846730760739E-3</v>
      </c>
      <c r="X33" s="28">
        <f t="shared" si="3"/>
        <v>1.4169778381204047E-2</v>
      </c>
    </row>
    <row r="34" spans="1:24" x14ac:dyDescent="0.2">
      <c r="A34" s="8">
        <v>25</v>
      </c>
      <c r="B34" s="13">
        <f t="shared" si="4"/>
        <v>12.5</v>
      </c>
      <c r="C34" s="9">
        <f t="shared" si="5"/>
        <v>-5.053292150597721E-3</v>
      </c>
      <c r="D34" s="9">
        <f t="shared" si="6"/>
        <v>5.1211641354106507E-3</v>
      </c>
      <c r="E34" s="9">
        <f t="shared" si="7"/>
        <v>-1.696799620323243E-5</v>
      </c>
      <c r="F34" s="9">
        <f t="shared" si="8"/>
        <v>1.2781700343272586E-3</v>
      </c>
      <c r="G34" s="9">
        <f t="shared" si="9"/>
        <v>-3.3226850573423892E-4</v>
      </c>
      <c r="H34" s="9">
        <f t="shared" si="10"/>
        <v>-2.5344337835148719E-4</v>
      </c>
      <c r="I34" s="9">
        <f t="shared" si="11"/>
        <v>2.4338603785295817E-3</v>
      </c>
      <c r="J34" s="9">
        <f t="shared" si="12"/>
        <v>-4.9871140165988427E-4</v>
      </c>
      <c r="K34" s="9">
        <f t="shared" si="13"/>
        <v>-2.593156729607222E-3</v>
      </c>
      <c r="L34" s="10">
        <f t="shared" si="14"/>
        <v>4.5587964133991278E-3</v>
      </c>
      <c r="N34" s="9">
        <f t="shared" si="0"/>
        <v>-5.0479076520735973E-3</v>
      </c>
      <c r="O34" s="9">
        <f t="shared" si="1"/>
        <v>5.165079240827492E-3</v>
      </c>
      <c r="P34" s="9"/>
      <c r="W34" s="28">
        <f t="shared" si="2"/>
        <v>1.066679284814531E-3</v>
      </c>
      <c r="X34" s="28">
        <f t="shared" si="3"/>
        <v>8.5023101039212196E-3</v>
      </c>
    </row>
    <row r="35" spans="1:24" x14ac:dyDescent="0.2">
      <c r="A35" s="8">
        <v>26</v>
      </c>
      <c r="B35" s="13">
        <f t="shared" si="4"/>
        <v>13</v>
      </c>
      <c r="C35" s="9">
        <f t="shared" si="5"/>
        <v>-2.593156729607222E-3</v>
      </c>
      <c r="D35" s="9">
        <f t="shared" si="6"/>
        <v>4.5587964133991278E-3</v>
      </c>
      <c r="E35" s="9">
        <f t="shared" si="7"/>
        <v>-4.9140992094797646E-4</v>
      </c>
      <c r="F35" s="9">
        <f t="shared" si="8"/>
        <v>1.078272863231285E-3</v>
      </c>
      <c r="G35" s="9">
        <f t="shared" si="9"/>
        <v>-6.3812565651880353E-4</v>
      </c>
      <c r="H35" s="9">
        <f t="shared" si="10"/>
        <v>-6.0144672262609682E-4</v>
      </c>
      <c r="I35" s="9">
        <f t="shared" si="11"/>
        <v>1.9786748453865157E-3</v>
      </c>
      <c r="J35" s="9">
        <f t="shared" si="12"/>
        <v>-6.8535527098155698E-4</v>
      </c>
      <c r="K35" s="9">
        <f t="shared" si="13"/>
        <v>-6.0225557292313764E-4</v>
      </c>
      <c r="L35" s="10">
        <f t="shared" si="14"/>
        <v>3.3401597633260166E-3</v>
      </c>
      <c r="N35" s="9">
        <f t="shared" si="0"/>
        <v>-2.5718605866072697E-3</v>
      </c>
      <c r="O35" s="9">
        <f t="shared" si="1"/>
        <v>4.5816025602560782E-3</v>
      </c>
      <c r="P35" s="9"/>
      <c r="W35" s="28">
        <f t="shared" si="2"/>
        <v>8.2804422256983756E-3</v>
      </c>
      <c r="X35" s="28">
        <f t="shared" si="3"/>
        <v>4.9777663070966439E-3</v>
      </c>
    </row>
    <row r="36" spans="1:24" x14ac:dyDescent="0.2">
      <c r="A36" s="8">
        <v>27</v>
      </c>
      <c r="B36" s="13">
        <f t="shared" si="4"/>
        <v>13.5</v>
      </c>
      <c r="C36" s="9">
        <f t="shared" si="5"/>
        <v>-6.0225557292313764E-4</v>
      </c>
      <c r="D36" s="9">
        <f t="shared" si="6"/>
        <v>3.3401597633260166E-3</v>
      </c>
      <c r="E36" s="9">
        <f t="shared" si="7"/>
        <v>-6.8447604760071975E-4</v>
      </c>
      <c r="F36" s="9">
        <f t="shared" si="8"/>
        <v>7.4948043488141415E-4</v>
      </c>
      <c r="G36" s="9">
        <f t="shared" si="9"/>
        <v>-7.0072714442089338E-4</v>
      </c>
      <c r="H36" s="9">
        <f t="shared" si="10"/>
        <v>-6.9666437021584989E-4</v>
      </c>
      <c r="I36" s="9">
        <f t="shared" si="11"/>
        <v>1.3217476965550834E-3</v>
      </c>
      <c r="J36" s="9">
        <f t="shared" si="12"/>
        <v>-6.6658078663156561E-4</v>
      </c>
      <c r="K36" s="9">
        <f t="shared" si="13"/>
        <v>7.2084638170029358E-4</v>
      </c>
      <c r="L36" s="10">
        <f t="shared" si="14"/>
        <v>1.9582131421574259E-3</v>
      </c>
      <c r="N36" s="9">
        <f t="shared" si="0"/>
        <v>-5.7449851406109784E-4</v>
      </c>
      <c r="O36" s="9">
        <f t="shared" si="1"/>
        <v>3.3448916817909696E-3</v>
      </c>
      <c r="P36" s="9"/>
      <c r="W36" s="28">
        <f t="shared" si="2"/>
        <v>4.8315283995822217E-2</v>
      </c>
      <c r="X36" s="28">
        <f t="shared" si="3"/>
        <v>1.414670164272506E-3</v>
      </c>
    </row>
    <row r="37" spans="1:24" x14ac:dyDescent="0.2">
      <c r="A37" s="8">
        <v>28</v>
      </c>
      <c r="B37" s="13">
        <f t="shared" si="4"/>
        <v>14</v>
      </c>
      <c r="C37" s="9">
        <f t="shared" si="5"/>
        <v>7.2084638170029358E-4</v>
      </c>
      <c r="D37" s="9">
        <f t="shared" si="6"/>
        <v>1.9582131421574259E-3</v>
      </c>
      <c r="E37" s="9">
        <f t="shared" si="7"/>
        <v>-6.6976488096442987E-4</v>
      </c>
      <c r="F37" s="9">
        <f t="shared" si="8"/>
        <v>4.0583267541880277E-4</v>
      </c>
      <c r="G37" s="9">
        <f t="shared" si="9"/>
        <v>-6.037818295780231E-4</v>
      </c>
      <c r="H37" s="9">
        <f t="shared" si="10"/>
        <v>-6.2027759242462479E-4</v>
      </c>
      <c r="I37" s="9">
        <f t="shared" si="11"/>
        <v>6.6896777486640056E-4</v>
      </c>
      <c r="J37" s="9">
        <f t="shared" si="12"/>
        <v>-5.2686802846871762E-4</v>
      </c>
      <c r="K37" s="9">
        <f t="shared" si="13"/>
        <v>1.3843155689511602E-3</v>
      </c>
      <c r="L37" s="10">
        <f t="shared" si="14"/>
        <v>7.4329589101127815E-4</v>
      </c>
      <c r="N37" s="9">
        <f t="shared" si="0"/>
        <v>7.4766110756563072E-4</v>
      </c>
      <c r="O37" s="9">
        <f t="shared" si="1"/>
        <v>1.9502721085151041E-3</v>
      </c>
      <c r="P37" s="9"/>
      <c r="W37" s="28">
        <f t="shared" si="2"/>
        <v>3.5864813073727124E-2</v>
      </c>
      <c r="X37" s="28">
        <f t="shared" si="3"/>
        <v>4.0717567603260982E-3</v>
      </c>
    </row>
    <row r="38" spans="1:24" x14ac:dyDescent="0.2">
      <c r="A38" s="8">
        <v>29</v>
      </c>
      <c r="B38" s="13">
        <f t="shared" si="4"/>
        <v>14.5</v>
      </c>
      <c r="C38" s="9">
        <f t="shared" si="5"/>
        <v>1.3843155689511602E-3</v>
      </c>
      <c r="D38" s="9">
        <f t="shared" si="6"/>
        <v>7.4329589101127815E-4</v>
      </c>
      <c r="E38" s="9">
        <f t="shared" si="7"/>
        <v>-5.3190286499060963E-4</v>
      </c>
      <c r="F38" s="9">
        <f t="shared" si="8"/>
        <v>1.1933611462899333E-4</v>
      </c>
      <c r="G38" s="9">
        <f t="shared" si="9"/>
        <v>-4.2876117740020552E-4</v>
      </c>
      <c r="H38" s="9">
        <f t="shared" si="10"/>
        <v>-4.5454659929780654E-4</v>
      </c>
      <c r="I38" s="9">
        <f t="shared" si="11"/>
        <v>1.4437464585673581E-4</v>
      </c>
      <c r="J38" s="9">
        <f t="shared" si="12"/>
        <v>-3.4072322680589028E-4</v>
      </c>
      <c r="K38" s="9">
        <f t="shared" si="13"/>
        <v>1.5200950741753622E-3</v>
      </c>
      <c r="L38" s="10">
        <f t="shared" si="14"/>
        <v>-1.3645132405289649E-4</v>
      </c>
      <c r="N38" s="9">
        <f t="shared" si="0"/>
        <v>1.4055270212653586E-3</v>
      </c>
      <c r="O38" s="9">
        <f t="shared" si="1"/>
        <v>7.2860086727565476E-4</v>
      </c>
      <c r="P38" s="9"/>
      <c r="W38" s="28">
        <f t="shared" si="2"/>
        <v>1.5091458216934377E-2</v>
      </c>
      <c r="X38" s="28">
        <f t="shared" si="3"/>
        <v>2.0168825478578189E-2</v>
      </c>
    </row>
    <row r="39" spans="1:24" x14ac:dyDescent="0.2">
      <c r="A39" s="8">
        <v>30</v>
      </c>
      <c r="B39" s="13">
        <f t="shared" si="4"/>
        <v>15</v>
      </c>
      <c r="C39" s="9">
        <f t="shared" si="5"/>
        <v>1.5200950741753622E-3</v>
      </c>
      <c r="D39" s="9">
        <f t="shared" si="6"/>
        <v>-1.3645132405289649E-4</v>
      </c>
      <c r="E39" s="9">
        <f t="shared" si="7"/>
        <v>-3.4591093753061645E-4</v>
      </c>
      <c r="F39" s="9">
        <f t="shared" si="8"/>
        <v>-7.735169820455118E-5</v>
      </c>
      <c r="G39" s="9">
        <f t="shared" si="9"/>
        <v>-2.4009527859682449E-4</v>
      </c>
      <c r="H39" s="9">
        <f t="shared" si="10"/>
        <v>-2.6654919333027251E-4</v>
      </c>
      <c r="I39" s="9">
        <f t="shared" si="11"/>
        <v>-2.015002586915845E-4</v>
      </c>
      <c r="J39" s="9">
        <f t="shared" si="12"/>
        <v>-1.6226127619258405E-4</v>
      </c>
      <c r="K39" s="9">
        <f t="shared" si="13"/>
        <v>1.3097768439059617E-3</v>
      </c>
      <c r="L39" s="10">
        <f t="shared" si="14"/>
        <v>-6.4360504324536129E-4</v>
      </c>
      <c r="N39" s="9">
        <f t="shared" si="0"/>
        <v>1.533716349670367E-3</v>
      </c>
      <c r="O39" s="9">
        <f t="shared" si="1"/>
        <v>-1.5277197357502236E-4</v>
      </c>
      <c r="P39" s="9"/>
      <c r="W39" s="28">
        <f t="shared" si="2"/>
        <v>8.8812220707774909E-3</v>
      </c>
      <c r="X39" s="28">
        <f t="shared" si="3"/>
        <v>0.10683012819829299</v>
      </c>
    </row>
    <row r="40" spans="1:24" x14ac:dyDescent="0.2">
      <c r="A40" s="8">
        <v>31</v>
      </c>
      <c r="B40" s="13">
        <f t="shared" si="4"/>
        <v>15.5</v>
      </c>
      <c r="C40" s="9">
        <f t="shared" si="5"/>
        <v>1.3097768439059617E-3</v>
      </c>
      <c r="D40" s="9">
        <f t="shared" si="6"/>
        <v>-6.4360504324536129E-4</v>
      </c>
      <c r="E40" s="9">
        <f t="shared" si="7"/>
        <v>-1.6654295016515011E-4</v>
      </c>
      <c r="F40" s="9">
        <f t="shared" si="8"/>
        <v>-1.8171912958198409E-4</v>
      </c>
      <c r="G40" s="9">
        <f t="shared" si="9"/>
        <v>-7.9477430228366548E-5</v>
      </c>
      <c r="H40" s="9">
        <f t="shared" si="10"/>
        <v>-1.0124381021256245E-4</v>
      </c>
      <c r="I40" s="9">
        <f t="shared" si="11"/>
        <v>-3.7242442672896184E-4</v>
      </c>
      <c r="J40" s="9">
        <f t="shared" si="12"/>
        <v>-2.2814938376628424E-5</v>
      </c>
      <c r="K40" s="9">
        <f t="shared" si="13"/>
        <v>9.3009695718226796E-4</v>
      </c>
      <c r="L40" s="10">
        <f t="shared" si="14"/>
        <v>-8.2720516638657348E-4</v>
      </c>
      <c r="N40" s="9">
        <f t="shared" si="0"/>
        <v>1.3159401965833061E-3</v>
      </c>
      <c r="O40" s="9">
        <f t="shared" si="1"/>
        <v>-6.5791447992848248E-4</v>
      </c>
      <c r="P40" s="9"/>
      <c r="W40" s="28">
        <f t="shared" si="2"/>
        <v>4.6836115298756198E-3</v>
      </c>
      <c r="X40" s="28">
        <f t="shared" si="3"/>
        <v>2.1749691061179684E-2</v>
      </c>
    </row>
    <row r="41" spans="1:24" x14ac:dyDescent="0.2">
      <c r="A41" s="8">
        <v>32</v>
      </c>
      <c r="B41" s="13">
        <f t="shared" si="4"/>
        <v>16</v>
      </c>
      <c r="C41" s="9">
        <f t="shared" si="5"/>
        <v>9.3009695718226796E-4</v>
      </c>
      <c r="D41" s="9">
        <f t="shared" si="6"/>
        <v>-8.2720516638657348E-4</v>
      </c>
      <c r="E41" s="9">
        <f t="shared" si="7"/>
        <v>-2.5722947698923618E-5</v>
      </c>
      <c r="F41" s="9">
        <f t="shared" si="8"/>
        <v>-2.1001666005900882E-4</v>
      </c>
      <c r="G41" s="9">
        <f t="shared" si="9"/>
        <v>3.3211954240559485E-5</v>
      </c>
      <c r="H41" s="9">
        <f t="shared" si="10"/>
        <v>1.8478228755688703E-5</v>
      </c>
      <c r="I41" s="9">
        <f t="shared" si="11"/>
        <v>-4.0436346881544239E-4</v>
      </c>
      <c r="J41" s="9">
        <f t="shared" si="12"/>
        <v>6.6128805127092642E-5</v>
      </c>
      <c r="K41" s="9">
        <f t="shared" si="13"/>
        <v>5.2082224653853524E-4</v>
      </c>
      <c r="L41" s="10">
        <f t="shared" si="14"/>
        <v>-7.7927642524635167E-4</v>
      </c>
      <c r="N41" s="9">
        <f t="shared" si="0"/>
        <v>9.3028796402275531E-4</v>
      </c>
      <c r="O41" s="9">
        <f t="shared" si="1"/>
        <v>-8.3752745510143247E-4</v>
      </c>
      <c r="P41" s="9"/>
      <c r="W41" s="28">
        <f t="shared" si="2"/>
        <v>2.0532012438535363E-4</v>
      </c>
      <c r="X41" s="28">
        <f t="shared" si="3"/>
        <v>1.2324716822099712E-2</v>
      </c>
    </row>
    <row r="42" spans="1:24" x14ac:dyDescent="0.2">
      <c r="A42" s="8">
        <v>33</v>
      </c>
      <c r="B42" s="13">
        <f t="shared" si="4"/>
        <v>16.5</v>
      </c>
      <c r="C42" s="9">
        <f t="shared" si="5"/>
        <v>5.2082224653853524E-4</v>
      </c>
      <c r="D42" s="9">
        <f t="shared" si="6"/>
        <v>-7.7927642524635167E-4</v>
      </c>
      <c r="E42" s="9">
        <f t="shared" si="7"/>
        <v>6.4613544676954106E-5</v>
      </c>
      <c r="F42" s="9">
        <f t="shared" si="8"/>
        <v>-1.8674241322696864E-4</v>
      </c>
      <c r="G42" s="9">
        <f t="shared" si="9"/>
        <v>9.5145761814457747E-5</v>
      </c>
      <c r="H42" s="9">
        <f t="shared" si="10"/>
        <v>8.7512707530081816E-5</v>
      </c>
      <c r="I42" s="9">
        <f t="shared" si="11"/>
        <v>-3.4588185885813492E-4</v>
      </c>
      <c r="J42" s="9">
        <f t="shared" si="12"/>
        <v>1.0732765562644693E-4</v>
      </c>
      <c r="K42" s="9">
        <f t="shared" si="13"/>
        <v>1.7239603625227501E-4</v>
      </c>
      <c r="L42" s="10">
        <f t="shared" si="14"/>
        <v>-6.0019037891552494E-4</v>
      </c>
      <c r="N42" s="9">
        <f t="shared" si="0"/>
        <v>5.171238407283271E-4</v>
      </c>
      <c r="O42" s="9">
        <f t="shared" si="1"/>
        <v>-7.8508773773329206E-4</v>
      </c>
      <c r="P42" s="9"/>
      <c r="W42" s="28">
        <f t="shared" si="2"/>
        <v>7.1518764344711619E-3</v>
      </c>
      <c r="X42" s="28">
        <f t="shared" si="3"/>
        <v>7.4021185246362824E-3</v>
      </c>
    </row>
    <row r="43" spans="1:24" x14ac:dyDescent="0.2">
      <c r="A43" s="8">
        <v>34</v>
      </c>
      <c r="B43" s="13">
        <f t="shared" si="4"/>
        <v>17</v>
      </c>
      <c r="C43" s="9">
        <f t="shared" si="5"/>
        <v>1.7239603625227501E-4</v>
      </c>
      <c r="D43" s="9">
        <f t="shared" si="6"/>
        <v>-6.0019037891552494E-4</v>
      </c>
      <c r="E43" s="9">
        <f t="shared" si="7"/>
        <v>1.0694858566581248E-4</v>
      </c>
      <c r="F43" s="9">
        <f t="shared" si="8"/>
        <v>-1.3667902152065468E-4</v>
      </c>
      <c r="G43" s="9">
        <f t="shared" si="9"/>
        <v>1.1438119462952304E-4</v>
      </c>
      <c r="H43" s="9">
        <f t="shared" si="10"/>
        <v>1.1252304238859539E-4</v>
      </c>
      <c r="I43" s="9">
        <f t="shared" si="11"/>
        <v>-2.4383366826346477E-4</v>
      </c>
      <c r="J43" s="9">
        <f t="shared" si="12"/>
        <v>1.1164548153738097E-4</v>
      </c>
      <c r="K43" s="9">
        <f t="shared" si="13"/>
        <v>-7.2057016091499001E-5</v>
      </c>
      <c r="L43" s="10">
        <f t="shared" si="14"/>
        <v>-3.7605619850238146E-4</v>
      </c>
      <c r="N43" s="9">
        <f t="shared" si="0"/>
        <v>1.6688418916155294E-4</v>
      </c>
      <c r="O43" s="9">
        <f t="shared" si="1"/>
        <v>-6.0200538953220268E-4</v>
      </c>
      <c r="P43" s="9"/>
      <c r="W43" s="28">
        <f t="shared" si="2"/>
        <v>3.302797657713577E-2</v>
      </c>
      <c r="X43" s="28">
        <f t="shared" si="3"/>
        <v>3.0149408098956061E-3</v>
      </c>
    </row>
    <row r="44" spans="1:24" x14ac:dyDescent="0.2">
      <c r="A44" s="8">
        <v>35</v>
      </c>
      <c r="B44" s="13">
        <f t="shared" si="4"/>
        <v>17.5</v>
      </c>
      <c r="C44" s="9">
        <f t="shared" si="5"/>
        <v>-7.2057016091499001E-5</v>
      </c>
      <c r="D44" s="9">
        <f t="shared" si="6"/>
        <v>-3.7605619850238146E-4</v>
      </c>
      <c r="E44" s="9">
        <f t="shared" si="7"/>
        <v>1.1202830364847012E-4</v>
      </c>
      <c r="F44" s="9">
        <f t="shared" si="8"/>
        <v>-8.0010511669536603E-5</v>
      </c>
      <c r="G44" s="9">
        <f t="shared" si="9"/>
        <v>1.0402385565373674E-4</v>
      </c>
      <c r="H44" s="9">
        <f t="shared" si="10"/>
        <v>1.0602496765242008E-4</v>
      </c>
      <c r="I44" s="9">
        <f t="shared" si="11"/>
        <v>-1.3501561542498069E-4</v>
      </c>
      <c r="J44" s="9">
        <f t="shared" si="12"/>
        <v>9.2769723678505256E-5</v>
      </c>
      <c r="K44" s="9">
        <f t="shared" si="13"/>
        <v>-2.0640559418358526E-4</v>
      </c>
      <c r="L44" s="10">
        <f t="shared" si="14"/>
        <v>-1.6775764052261847E-4</v>
      </c>
      <c r="N44" s="9">
        <f t="shared" si="0"/>
        <v>-7.7703279826045349E-5</v>
      </c>
      <c r="O44" s="9">
        <f t="shared" si="1"/>
        <v>-3.7496183392547527E-4</v>
      </c>
      <c r="P44" s="9"/>
      <c r="W44" s="28">
        <f t="shared" si="2"/>
        <v>7.2664419663966071E-2</v>
      </c>
      <c r="X44" s="28">
        <f t="shared" si="3"/>
        <v>2.9186025826929956E-3</v>
      </c>
    </row>
    <row r="45" spans="1:24" x14ac:dyDescent="0.2">
      <c r="A45" s="8">
        <v>36</v>
      </c>
      <c r="B45" s="13">
        <f t="shared" si="4"/>
        <v>18</v>
      </c>
      <c r="C45" s="9">
        <f t="shared" si="5"/>
        <v>-2.0640559418358526E-4</v>
      </c>
      <c r="D45" s="9">
        <f t="shared" si="6"/>
        <v>-1.6775764052261847E-4</v>
      </c>
      <c r="E45" s="9">
        <f t="shared" si="7"/>
        <v>9.3540808676550937E-5</v>
      </c>
      <c r="F45" s="9">
        <f t="shared" si="8"/>
        <v>-3.0246809046085749E-5</v>
      </c>
      <c r="G45" s="9">
        <f t="shared" si="9"/>
        <v>7.7717308768934643E-5</v>
      </c>
      <c r="H45" s="9">
        <f t="shared" si="10"/>
        <v>8.167318374583871E-5</v>
      </c>
      <c r="I45" s="9">
        <f t="shared" si="11"/>
        <v>-4.3042228388389878E-5</v>
      </c>
      <c r="J45" s="9">
        <f t="shared" si="12"/>
        <v>6.3464773900729038E-5</v>
      </c>
      <c r="K45" s="9">
        <f t="shared" si="13"/>
        <v>-2.481291975796738E-4</v>
      </c>
      <c r="L45" s="10">
        <f t="shared" si="14"/>
        <v>-9.1621179870095715E-6</v>
      </c>
      <c r="N45" s="9">
        <f t="shared" si="0"/>
        <v>-2.1108068162472711E-4</v>
      </c>
      <c r="O45" s="9">
        <f t="shared" si="1"/>
        <v>-1.6500275667234195E-4</v>
      </c>
      <c r="P45" s="9"/>
      <c r="W45" s="28">
        <f t="shared" si="2"/>
        <v>2.2148343491961663E-2</v>
      </c>
      <c r="X45" s="28">
        <f t="shared" si="3"/>
        <v>1.6695986817645066E-2</v>
      </c>
    </row>
    <row r="46" spans="1:24" x14ac:dyDescent="0.2">
      <c r="A46" s="8">
        <v>37</v>
      </c>
      <c r="B46" s="13">
        <f t="shared" si="4"/>
        <v>18.5</v>
      </c>
      <c r="C46" s="9">
        <f t="shared" si="5"/>
        <v>-2.481291975796738E-4</v>
      </c>
      <c r="D46" s="9">
        <f t="shared" si="6"/>
        <v>-9.1621179870095715E-6</v>
      </c>
      <c r="E46" s="9">
        <f t="shared" si="7"/>
        <v>6.4322828891670835E-5</v>
      </c>
      <c r="F46" s="9">
        <f t="shared" si="8"/>
        <v>5.7498241147064615E-6</v>
      </c>
      <c r="G46" s="9">
        <f t="shared" si="9"/>
        <v>4.680466564007652E-5</v>
      </c>
      <c r="H46" s="9">
        <f t="shared" si="10"/>
        <v>5.1184206452975101E-5</v>
      </c>
      <c r="I46" s="9">
        <f t="shared" si="11"/>
        <v>2.1011044232982764E-5</v>
      </c>
      <c r="J46" s="9">
        <f t="shared" si="12"/>
        <v>3.3477964606937598E-5</v>
      </c>
      <c r="K46" s="9">
        <f t="shared" si="13"/>
        <v>-2.2565830640905817E-4</v>
      </c>
      <c r="L46" s="10">
        <f t="shared" si="14"/>
        <v>8.8764061241227644E-5</v>
      </c>
      <c r="N46" s="9">
        <f t="shared" si="0"/>
        <v>-2.5130570191292194E-4</v>
      </c>
      <c r="O46" s="9">
        <f t="shared" si="1"/>
        <v>-5.8622841928228993E-6</v>
      </c>
      <c r="P46" s="9"/>
      <c r="W46" s="28">
        <f t="shared" si="2"/>
        <v>1.264000103884955E-2</v>
      </c>
      <c r="X46" s="28">
        <f t="shared" si="3"/>
        <v>0.5628921569900357</v>
      </c>
    </row>
    <row r="47" spans="1:24" x14ac:dyDescent="0.2">
      <c r="A47" s="8">
        <v>38</v>
      </c>
      <c r="B47" s="13">
        <f t="shared" si="4"/>
        <v>19</v>
      </c>
      <c r="C47" s="9">
        <f t="shared" si="5"/>
        <v>-2.2565830640905817E-4</v>
      </c>
      <c r="D47" s="9">
        <f t="shared" si="6"/>
        <v>8.8764061241227644E-5</v>
      </c>
      <c r="E47" s="9">
        <f t="shared" si="7"/>
        <v>3.4223561291957629E-5</v>
      </c>
      <c r="F47" s="9">
        <f t="shared" si="8"/>
        <v>2.6468960471801615E-5</v>
      </c>
      <c r="G47" s="9">
        <f t="shared" si="9"/>
        <v>1.9050430851017816E-5</v>
      </c>
      <c r="H47" s="9">
        <f t="shared" si="10"/>
        <v>2.2843713461252772E-5</v>
      </c>
      <c r="I47" s="9">
        <f t="shared" si="11"/>
        <v>5.580388735124021E-5</v>
      </c>
      <c r="J47" s="9">
        <f t="shared" si="12"/>
        <v>8.8507327235211921E-6</v>
      </c>
      <c r="K47" s="9">
        <f t="shared" si="13"/>
        <v>-1.6858999152107298E-4</v>
      </c>
      <c r="L47" s="10">
        <f t="shared" si="14"/>
        <v>1.3105158878790098E-4</v>
      </c>
      <c r="N47" s="9">
        <f t="shared" si="0"/>
        <v>-2.272801159443108E-4</v>
      </c>
      <c r="O47" s="9">
        <f t="shared" si="1"/>
        <v>9.1790876408161538E-5</v>
      </c>
      <c r="P47" s="9"/>
      <c r="W47" s="28">
        <f t="shared" si="2"/>
        <v>7.1357299714243719E-3</v>
      </c>
      <c r="X47" s="28">
        <f t="shared" si="3"/>
        <v>3.2975120026904621E-2</v>
      </c>
    </row>
    <row r="48" spans="1:24" x14ac:dyDescent="0.2">
      <c r="A48" s="8">
        <v>39</v>
      </c>
      <c r="B48" s="13">
        <f t="shared" si="4"/>
        <v>19.5</v>
      </c>
      <c r="C48" s="9">
        <f t="shared" si="5"/>
        <v>-1.6858999152107298E-4</v>
      </c>
      <c r="D48" s="9">
        <f t="shared" si="6"/>
        <v>1.3105158878790098E-4</v>
      </c>
      <c r="E48" s="9">
        <f t="shared" si="7"/>
        <v>9.3846006832929997E-6</v>
      </c>
      <c r="F48" s="9">
        <f t="shared" si="8"/>
        <v>3.3935972282386871E-5</v>
      </c>
      <c r="G48" s="9">
        <f t="shared" si="9"/>
        <v>-1.445542558126963E-6</v>
      </c>
      <c r="H48" s="9">
        <f t="shared" si="10"/>
        <v>1.2619932522280243E-6</v>
      </c>
      <c r="I48" s="9">
        <f t="shared" si="11"/>
        <v>6.6156791020064495E-5</v>
      </c>
      <c r="J48" s="9">
        <f t="shared" si="12"/>
        <v>-7.7855936978371362E-6</v>
      </c>
      <c r="K48" s="9">
        <f t="shared" si="13"/>
        <v>-1.0153068856422347E-4</v>
      </c>
      <c r="L48" s="10">
        <f t="shared" si="14"/>
        <v>1.3146222491245365E-4</v>
      </c>
      <c r="N48" s="9">
        <f t="shared" si="0"/>
        <v>-1.6891398089684189E-4</v>
      </c>
      <c r="O48" s="9">
        <f t="shared" si="1"/>
        <v>1.3333362115933953E-4</v>
      </c>
      <c r="P48" s="9"/>
      <c r="W48" s="28">
        <f t="shared" si="2"/>
        <v>1.9180731757590566E-3</v>
      </c>
      <c r="X48" s="28">
        <f t="shared" si="3"/>
        <v>1.7115205839279089E-2</v>
      </c>
    </row>
    <row r="49" spans="1:24" x14ac:dyDescent="0.2">
      <c r="A49" s="8">
        <v>40</v>
      </c>
      <c r="B49" s="13">
        <f t="shared" si="4"/>
        <v>20</v>
      </c>
      <c r="C49" s="9">
        <f t="shared" si="5"/>
        <v>-1.0153068856422347E-4</v>
      </c>
      <c r="D49" s="9">
        <f t="shared" si="6"/>
        <v>1.3146222491245365E-4</v>
      </c>
      <c r="E49" s="9">
        <f t="shared" si="7"/>
        <v>-7.4828840870575436E-6</v>
      </c>
      <c r="F49" s="9">
        <f t="shared" si="8"/>
        <v>3.1930195717231221E-5</v>
      </c>
      <c r="G49" s="9">
        <f t="shared" si="9"/>
        <v>-1.3594711994600958E-5</v>
      </c>
      <c r="H49" s="9">
        <f t="shared" si="10"/>
        <v>-1.2066755017715106E-5</v>
      </c>
      <c r="I49" s="9">
        <f t="shared" si="11"/>
        <v>5.9697734947369274E-5</v>
      </c>
      <c r="J49" s="9">
        <f t="shared" si="12"/>
        <v>-1.6373940315042309E-5</v>
      </c>
      <c r="K49" s="9">
        <f t="shared" si="13"/>
        <v>-4.1323634624558915E-5</v>
      </c>
      <c r="L49" s="10">
        <f t="shared" si="14"/>
        <v>1.0640230543687631E-4</v>
      </c>
      <c r="N49" s="9">
        <f t="shared" si="0"/>
        <v>-1.0096563434170797E-4</v>
      </c>
      <c r="O49" s="9">
        <f t="shared" si="1"/>
        <v>1.328389393995766E-4</v>
      </c>
      <c r="P49" s="9"/>
      <c r="W49" s="28">
        <f t="shared" si="2"/>
        <v>5.5965004944468419E-3</v>
      </c>
      <c r="X49" s="28">
        <f t="shared" si="3"/>
        <v>1.0363787104486212E-2</v>
      </c>
    </row>
    <row r="50" spans="1:24" x14ac:dyDescent="0.2">
      <c r="A50" s="8">
        <v>41</v>
      </c>
      <c r="B50" s="13">
        <f t="shared" si="4"/>
        <v>20.5</v>
      </c>
      <c r="C50" s="9">
        <f t="shared" si="5"/>
        <v>-4.1323634624558915E-5</v>
      </c>
      <c r="D50" s="9">
        <f t="shared" si="6"/>
        <v>1.0640230543687631E-4</v>
      </c>
      <c r="E50" s="9">
        <f t="shared" si="7"/>
        <v>-1.626966770307935E-5</v>
      </c>
      <c r="F50" s="9">
        <f t="shared" si="8"/>
        <v>2.4566867896334161E-5</v>
      </c>
      <c r="G50" s="9">
        <f t="shared" si="9"/>
        <v>-1.834396775139305E-5</v>
      </c>
      <c r="H50" s="9">
        <f t="shared" si="10"/>
        <v>-1.7825392739314627E-5</v>
      </c>
      <c r="I50" s="9">
        <f t="shared" si="11"/>
        <v>4.4288456348780847E-5</v>
      </c>
      <c r="J50" s="9">
        <f t="shared" si="12"/>
        <v>-1.8429085420617248E-5</v>
      </c>
      <c r="K50" s="9">
        <f t="shared" si="13"/>
        <v>3.1376800615814034E-6</v>
      </c>
      <c r="L50" s="10">
        <f t="shared" si="14"/>
        <v>7.0723147401838992E-5</v>
      </c>
      <c r="N50" s="9">
        <f t="shared" si="0"/>
        <v>-4.0298132868445358E-5</v>
      </c>
      <c r="O50" s="9">
        <f t="shared" si="1"/>
        <v>1.0694258825581395E-4</v>
      </c>
      <c r="P50" s="9"/>
      <c r="W50" s="28">
        <f t="shared" si="2"/>
        <v>2.5447872720588398E-2</v>
      </c>
      <c r="X50" s="28">
        <f t="shared" si="3"/>
        <v>5.0520828768913523E-3</v>
      </c>
    </row>
    <row r="51" spans="1:24" x14ac:dyDescent="0.2">
      <c r="A51" s="8">
        <v>42</v>
      </c>
      <c r="B51" s="13">
        <f t="shared" si="4"/>
        <v>21</v>
      </c>
      <c r="C51" s="9">
        <f t="shared" si="5"/>
        <v>3.1376800615814034E-6</v>
      </c>
      <c r="D51" s="9">
        <f t="shared" si="6"/>
        <v>7.0723147401838992E-5</v>
      </c>
      <c r="E51" s="9">
        <f t="shared" si="7"/>
        <v>-1.8465206865855101E-5</v>
      </c>
      <c r="F51" s="9">
        <f t="shared" si="8"/>
        <v>1.537263599222786E-5</v>
      </c>
      <c r="G51" s="9">
        <f t="shared" si="9"/>
        <v>-1.7692064147448288E-5</v>
      </c>
      <c r="H51" s="9">
        <f t="shared" si="10"/>
        <v>-1.788534982704999E-5</v>
      </c>
      <c r="I51" s="9">
        <f t="shared" si="11"/>
        <v>2.6418898787394503E-5</v>
      </c>
      <c r="J51" s="9">
        <f t="shared" si="12"/>
        <v>-1.6127256649178729E-5</v>
      </c>
      <c r="K51" s="9">
        <f t="shared" si="13"/>
        <v>2.9492150289108667E-5</v>
      </c>
      <c r="L51" s="10">
        <f t="shared" si="14"/>
        <v>3.5474050247162198E-5</v>
      </c>
      <c r="N51" s="9">
        <f t="shared" si="0"/>
        <v>4.263485498563778E-6</v>
      </c>
      <c r="O51" s="9">
        <f t="shared" si="1"/>
        <v>7.0629231117833087E-5</v>
      </c>
      <c r="P51" s="9"/>
      <c r="W51" s="28">
        <f t="shared" si="2"/>
        <v>0.26405752696042234</v>
      </c>
      <c r="X51" s="28">
        <f t="shared" si="3"/>
        <v>1.3297084297749368E-3</v>
      </c>
    </row>
    <row r="52" spans="1:24" x14ac:dyDescent="0.2">
      <c r="A52" s="8">
        <v>43</v>
      </c>
      <c r="B52" s="13">
        <f t="shared" si="4"/>
        <v>21.5</v>
      </c>
      <c r="C52" s="9">
        <f t="shared" si="5"/>
        <v>2.9492150289108667E-5</v>
      </c>
      <c r="D52" s="9">
        <f t="shared" si="6"/>
        <v>3.5474050247162198E-5</v>
      </c>
      <c r="E52" s="9">
        <f t="shared" si="7"/>
        <v>-1.6241550134067718E-5</v>
      </c>
      <c r="F52" s="9">
        <f t="shared" si="8"/>
        <v>6.8383187950320847E-6</v>
      </c>
      <c r="G52" s="9">
        <f t="shared" si="9"/>
        <v>-1.3890742299308808E-5</v>
      </c>
      <c r="H52" s="9">
        <f t="shared" si="10"/>
        <v>-1.4478444257998535E-5</v>
      </c>
      <c r="I52" s="9">
        <f t="shared" si="11"/>
        <v>1.0497802994581831E-5</v>
      </c>
      <c r="J52" s="9">
        <f t="shared" si="12"/>
        <v>-1.1626778753713906E-5</v>
      </c>
      <c r="K52" s="9">
        <f t="shared" si="13"/>
        <v>3.9794052630793921E-5</v>
      </c>
      <c r="L52" s="10">
        <f t="shared" si="14"/>
        <v>7.2718162463634299E-6</v>
      </c>
      <c r="N52" s="9">
        <f t="shared" si="0"/>
        <v>3.0469955863952171E-5</v>
      </c>
      <c r="O52" s="9">
        <f t="shared" si="1"/>
        <v>3.4994745412804802E-5</v>
      </c>
      <c r="P52" s="9"/>
      <c r="W52" s="28">
        <f t="shared" si="2"/>
        <v>3.2090810344766782E-2</v>
      </c>
      <c r="X52" s="28">
        <f t="shared" si="3"/>
        <v>1.3696480105896551E-2</v>
      </c>
    </row>
    <row r="53" spans="1:24" x14ac:dyDescent="0.2">
      <c r="A53" s="8">
        <v>44</v>
      </c>
      <c r="B53" s="13">
        <f t="shared" si="4"/>
        <v>22</v>
      </c>
      <c r="C53" s="9">
        <f t="shared" si="5"/>
        <v>3.9794052630793921E-5</v>
      </c>
      <c r="D53" s="9">
        <f t="shared" si="6"/>
        <v>7.2718162463634299E-6</v>
      </c>
      <c r="E53" s="9">
        <f t="shared" si="7"/>
        <v>-1.1766467219289339E-5</v>
      </c>
      <c r="F53" s="9">
        <f t="shared" si="8"/>
        <v>3.4714565917969016E-7</v>
      </c>
      <c r="G53" s="9">
        <f t="shared" si="9"/>
        <v>-8.9116368292619263E-6</v>
      </c>
      <c r="H53" s="9">
        <f t="shared" si="10"/>
        <v>-9.6253444267687798E-6</v>
      </c>
      <c r="I53" s="9">
        <f t="shared" si="11"/>
        <v>-1.1767640902026749E-6</v>
      </c>
      <c r="J53" s="9">
        <f t="shared" si="12"/>
        <v>-6.6596039833542795E-6</v>
      </c>
      <c r="K53" s="9">
        <f t="shared" si="13"/>
        <v>3.8379386008088964E-5</v>
      </c>
      <c r="L53" s="10">
        <f t="shared" si="14"/>
        <v>-1.1228194991871582E-5</v>
      </c>
      <c r="N53" s="9">
        <f t="shared" si="0"/>
        <v>4.04938250241683E-5</v>
      </c>
      <c r="O53" s="9">
        <f t="shared" si="1"/>
        <v>6.6383114258390419E-6</v>
      </c>
      <c r="P53" s="9"/>
      <c r="W53" s="28">
        <f t="shared" si="2"/>
        <v>1.7280965504165819E-2</v>
      </c>
      <c r="X53" s="28">
        <f t="shared" si="3"/>
        <v>9.5431621068352762E-2</v>
      </c>
    </row>
    <row r="54" spans="1:24" x14ac:dyDescent="0.2">
      <c r="A54" s="8">
        <v>45</v>
      </c>
      <c r="B54" s="13">
        <f t="shared" si="4"/>
        <v>22.5</v>
      </c>
      <c r="C54" s="9">
        <f t="shared" si="5"/>
        <v>3.8379386008088964E-5</v>
      </c>
      <c r="D54" s="9">
        <f t="shared" si="6"/>
        <v>-1.1228194991871582E-5</v>
      </c>
      <c r="E54" s="9">
        <f t="shared" si="7"/>
        <v>-6.7877977540543454E-6</v>
      </c>
      <c r="F54" s="9">
        <f t="shared" si="8"/>
        <v>-3.6555234672246887E-6</v>
      </c>
      <c r="G54" s="9">
        <f t="shared" si="9"/>
        <v>-4.1769674487345864E-6</v>
      </c>
      <c r="H54" s="9">
        <f t="shared" si="10"/>
        <v>-4.8296750250645262E-6</v>
      </c>
      <c r="I54" s="9">
        <f t="shared" si="11"/>
        <v>-8.0289350084680537E-6</v>
      </c>
      <c r="J54" s="9">
        <f t="shared" si="12"/>
        <v>-2.3657264894050689E-6</v>
      </c>
      <c r="K54" s="9">
        <f t="shared" si="13"/>
        <v>3.0132881807510931E-5</v>
      </c>
      <c r="L54" s="10">
        <f t="shared" si="14"/>
        <v>-2.0283798055557459E-5</v>
      </c>
      <c r="N54" s="9">
        <f t="shared" si="0"/>
        <v>3.8770983026225914E-5</v>
      </c>
      <c r="O54" s="9">
        <f t="shared" si="1"/>
        <v>-1.1839850240453087E-5</v>
      </c>
      <c r="P54" s="9"/>
      <c r="W54" s="28">
        <f t="shared" si="2"/>
        <v>1.0100260235136726E-2</v>
      </c>
      <c r="X54" s="28">
        <f t="shared" si="3"/>
        <v>5.1660725107119103E-2</v>
      </c>
    </row>
    <row r="55" spans="1:24" x14ac:dyDescent="0.2">
      <c r="A55" s="8">
        <v>46</v>
      </c>
      <c r="B55" s="13">
        <f t="shared" si="4"/>
        <v>23</v>
      </c>
      <c r="C55" s="9">
        <f t="shared" si="5"/>
        <v>3.0132881807510931E-5</v>
      </c>
      <c r="D55" s="9">
        <f t="shared" si="6"/>
        <v>-2.0283798055557459E-5</v>
      </c>
      <c r="E55" s="9">
        <f t="shared" si="7"/>
        <v>-2.4622709379883681E-6</v>
      </c>
      <c r="F55" s="9">
        <f t="shared" si="8"/>
        <v>-5.3787333811379111E-6</v>
      </c>
      <c r="G55" s="9">
        <f t="shared" si="9"/>
        <v>-5.0201985820679828E-7</v>
      </c>
      <c r="H55" s="9">
        <f t="shared" si="10"/>
        <v>-9.9208262815219094E-7</v>
      </c>
      <c r="I55" s="9">
        <f t="shared" si="11"/>
        <v>-1.0637940341854825E-5</v>
      </c>
      <c r="J55" s="9">
        <f t="shared" si="12"/>
        <v>6.9325546155143359E-7</v>
      </c>
      <c r="K55" s="9">
        <f t="shared" si="13"/>
        <v>1.9331587209007644E-5</v>
      </c>
      <c r="L55" s="10">
        <f t="shared" si="14"/>
        <v>-2.1869538205275763E-5</v>
      </c>
      <c r="N55" s="9">
        <f t="shared" si="0"/>
        <v>3.0255369488957775E-5</v>
      </c>
      <c r="O55" s="9">
        <f t="shared" si="1"/>
        <v>-2.0766038851318475E-5</v>
      </c>
      <c r="P55" s="9"/>
      <c r="W55" s="28">
        <f t="shared" si="2"/>
        <v>4.0484609348944954E-3</v>
      </c>
      <c r="X55" s="28">
        <f t="shared" si="3"/>
        <v>2.3222570236614847E-2</v>
      </c>
    </row>
    <row r="56" spans="1:24" x14ac:dyDescent="0.2">
      <c r="A56" s="8">
        <v>47</v>
      </c>
      <c r="B56" s="13">
        <f t="shared" si="4"/>
        <v>23.5</v>
      </c>
      <c r="C56" s="9">
        <f t="shared" si="5"/>
        <v>1.9331587209007644E-5</v>
      </c>
      <c r="D56" s="9">
        <f t="shared" si="6"/>
        <v>-2.1869538205275763E-5</v>
      </c>
      <c r="E56" s="9">
        <f t="shared" si="7"/>
        <v>6.344877490670299E-7</v>
      </c>
      <c r="F56" s="9">
        <f t="shared" si="8"/>
        <v>-5.3880735826855624E-6</v>
      </c>
      <c r="G56" s="9">
        <f t="shared" si="9"/>
        <v>1.8228842074716626E-6</v>
      </c>
      <c r="H56" s="9">
        <f t="shared" si="10"/>
        <v>1.5257850928705046E-6</v>
      </c>
      <c r="I56" s="9">
        <f t="shared" si="11"/>
        <v>-1.0171876556202629E-5</v>
      </c>
      <c r="J56" s="9">
        <f t="shared" si="12"/>
        <v>2.4145643416824352E-6</v>
      </c>
      <c r="K56" s="9">
        <f t="shared" si="13"/>
        <v>9.060677614604628E-6</v>
      </c>
      <c r="L56" s="10">
        <f t="shared" si="14"/>
        <v>-1.8620741308131164E-5</v>
      </c>
      <c r="N56" s="9">
        <f t="shared" si="0"/>
        <v>1.9260578157186164E-5</v>
      </c>
      <c r="O56" s="9">
        <f t="shared" si="1"/>
        <v>-2.2178704133560673E-5</v>
      </c>
      <c r="P56" s="9"/>
      <c r="W56" s="28">
        <f t="shared" si="2"/>
        <v>3.6867559863454362E-3</v>
      </c>
      <c r="X56" s="28">
        <f t="shared" si="3"/>
        <v>1.3939765210045856E-2</v>
      </c>
    </row>
    <row r="57" spans="1:24" x14ac:dyDescent="0.2">
      <c r="A57" s="8">
        <v>48</v>
      </c>
      <c r="B57" s="13">
        <f t="shared" si="4"/>
        <v>24</v>
      </c>
      <c r="C57" s="9">
        <f t="shared" si="5"/>
        <v>9.060677614604628E-6</v>
      </c>
      <c r="D57" s="9">
        <f t="shared" si="6"/>
        <v>-1.8620741308131164E-5</v>
      </c>
      <c r="E57" s="9">
        <f t="shared" si="7"/>
        <v>2.3900159233816339E-6</v>
      </c>
      <c r="F57" s="9">
        <f t="shared" si="8"/>
        <v>-4.3564333366100866E-6</v>
      </c>
      <c r="G57" s="9">
        <f t="shared" si="9"/>
        <v>2.881620276688747E-6</v>
      </c>
      <c r="H57" s="9">
        <f t="shared" si="10"/>
        <v>2.7587191883619686E-6</v>
      </c>
      <c r="I57" s="9">
        <f t="shared" si="11"/>
        <v>-7.9310110598845984E-6</v>
      </c>
      <c r="J57" s="9">
        <f t="shared" si="12"/>
        <v>2.9934090941717992E-6</v>
      </c>
      <c r="K57" s="9">
        <f t="shared" si="13"/>
        <v>1.088699525277771E-6</v>
      </c>
      <c r="L57" s="10">
        <f t="shared" si="14"/>
        <v>-1.3066039992246209E-5</v>
      </c>
      <c r="N57" s="9">
        <f t="shared" si="0"/>
        <v>8.8806407515783535E-6</v>
      </c>
      <c r="O57" s="9">
        <f t="shared" si="1"/>
        <v>-1.8761985187555697E-5</v>
      </c>
      <c r="P57" s="9"/>
      <c r="W57" s="28">
        <f t="shared" si="2"/>
        <v>2.027295868198211E-2</v>
      </c>
      <c r="X57" s="28">
        <f t="shared" si="3"/>
        <v>7.5281948052179524E-3</v>
      </c>
    </row>
    <row r="58" spans="1:24" x14ac:dyDescent="0.2">
      <c r="A58" s="8">
        <v>49</v>
      </c>
      <c r="B58" s="13">
        <f t="shared" si="4"/>
        <v>24.5</v>
      </c>
      <c r="C58" s="9">
        <f t="shared" si="5"/>
        <v>1.088699525277771E-6</v>
      </c>
      <c r="D58" s="9">
        <f t="shared" si="6"/>
        <v>-1.3066039992246209E-5</v>
      </c>
      <c r="E58" s="9">
        <f t="shared" si="7"/>
        <v>2.9943351167421095E-6</v>
      </c>
      <c r="F58" s="9">
        <f t="shared" si="8"/>
        <v>-2.8922181084687888E-6</v>
      </c>
      <c r="G58" s="9">
        <f t="shared" si="9"/>
        <v>2.9688058646737795E-6</v>
      </c>
      <c r="H58" s="9">
        <f t="shared" si="10"/>
        <v>2.9751881776908618E-6</v>
      </c>
      <c r="I58" s="9">
        <f t="shared" si="11"/>
        <v>-5.0454259072776736E-6</v>
      </c>
      <c r="J58" s="9">
        <f t="shared" si="12"/>
        <v>2.768097504716097E-6</v>
      </c>
      <c r="K58" s="9">
        <f t="shared" si="13"/>
        <v>-3.9545989443275415E-6</v>
      </c>
      <c r="L58" s="10">
        <f t="shared" si="14"/>
        <v>-7.1825664235170453E-6</v>
      </c>
      <c r="N58" s="9">
        <f t="shared" si="0"/>
        <v>8.7370813113398468E-7</v>
      </c>
      <c r="O58" s="9">
        <f t="shared" si="1"/>
        <v>-1.3074453314292261E-5</v>
      </c>
      <c r="P58" s="9"/>
      <c r="W58" s="28">
        <f t="shared" si="2"/>
        <v>0.24606775018191634</v>
      </c>
      <c r="X58" s="28">
        <f t="shared" si="3"/>
        <v>6.4349321870727687E-4</v>
      </c>
    </row>
    <row r="59" spans="1:24" x14ac:dyDescent="0.2">
      <c r="A59" s="8">
        <v>50</v>
      </c>
      <c r="B59" s="13">
        <f t="shared" si="4"/>
        <v>25</v>
      </c>
      <c r="C59" s="9">
        <f t="shared" si="5"/>
        <v>-3.9545989443275415E-6</v>
      </c>
      <c r="D59" s="9">
        <f t="shared" si="6"/>
        <v>-7.1825664235170453E-6</v>
      </c>
      <c r="E59" s="9">
        <f t="shared" si="7"/>
        <v>2.7842913419611465E-6</v>
      </c>
      <c r="F59" s="9">
        <f t="shared" si="8"/>
        <v>-1.447605188134118E-6</v>
      </c>
      <c r="G59" s="9">
        <f t="shared" si="9"/>
        <v>2.4501198035043899E-6</v>
      </c>
      <c r="H59" s="9">
        <f t="shared" si="10"/>
        <v>2.5336626881185788E-6</v>
      </c>
      <c r="I59" s="9">
        <f t="shared" si="11"/>
        <v>-2.3244518676992333E-6</v>
      </c>
      <c r="J59" s="9">
        <f t="shared" si="12"/>
        <v>2.0985729648266655E-6</v>
      </c>
      <c r="K59" s="9">
        <f t="shared" si="13"/>
        <v>-6.2512031838220452E-6</v>
      </c>
      <c r="L59" s="10">
        <f t="shared" si="14"/>
        <v>-2.2324233268391286E-6</v>
      </c>
      <c r="N59" s="9">
        <f t="shared" si="0"/>
        <v>-4.151094026163408E-6</v>
      </c>
      <c r="O59" s="9">
        <f t="shared" si="1"/>
        <v>-7.1055161521628871E-6</v>
      </c>
      <c r="P59" s="9"/>
      <c r="W59" s="28">
        <f t="shared" si="2"/>
        <v>4.7335733808341218E-2</v>
      </c>
      <c r="X59" s="28">
        <f t="shared" si="3"/>
        <v>1.0843726156431926E-2</v>
      </c>
    </row>
  </sheetData>
  <mergeCells count="5">
    <mergeCell ref="D3:E3"/>
    <mergeCell ref="A1:F1"/>
    <mergeCell ref="G1:I1"/>
    <mergeCell ref="N7:P7"/>
    <mergeCell ref="W7:X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RKN_MS</vt:lpstr>
      <vt:lpstr>RKN_P</vt:lpstr>
      <vt:lpstr>RKN_SDOF_C1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Gerardo Augusto</cp:lastModifiedBy>
  <dcterms:created xsi:type="dcterms:W3CDTF">2020-10-25T16:46:45Z</dcterms:created>
  <dcterms:modified xsi:type="dcterms:W3CDTF">2024-10-14T08:44:37Z</dcterms:modified>
</cp:coreProperties>
</file>