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15" yWindow="465" windowWidth="11250" windowHeight="3075" activeTab="4"/>
  </bookViews>
  <sheets>
    <sheet name="RKN_MS" sheetId="1" r:id="rId1"/>
    <sheet name="RKN_P" sheetId="2" r:id="rId2"/>
    <sheet name="RKN_SDOF_C1" sheetId="3" r:id="rId3"/>
    <sheet name="RKN_SDOF_C2" sheetId="4" r:id="rId4"/>
    <sheet name="RKN_SDOF_C3" sheetId="5" r:id="rId5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9" i="5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B3"/>
  <c r="B3" i="3"/>
  <c r="O59" i="4" l="1"/>
  <c r="N59"/>
  <c r="O58"/>
  <c r="N58"/>
  <c r="O57"/>
  <c r="N57"/>
  <c r="O56"/>
  <c r="N56"/>
  <c r="O55"/>
  <c r="N55"/>
  <c r="O54"/>
  <c r="N54"/>
  <c r="O53"/>
  <c r="N53"/>
  <c r="O52"/>
  <c r="N52"/>
  <c r="O51"/>
  <c r="N51"/>
  <c r="O50"/>
  <c r="N50"/>
  <c r="O49"/>
  <c r="N49"/>
  <c r="O48"/>
  <c r="N48"/>
  <c r="O47"/>
  <c r="N47"/>
  <c r="O46"/>
  <c r="N46"/>
  <c r="O45"/>
  <c r="N45"/>
  <c r="O44"/>
  <c r="N44"/>
  <c r="O43"/>
  <c r="N43"/>
  <c r="O42"/>
  <c r="N42"/>
  <c r="O41"/>
  <c r="N41"/>
  <c r="O40"/>
  <c r="N40"/>
  <c r="O39"/>
  <c r="N39"/>
  <c r="O38"/>
  <c r="N38"/>
  <c r="O37"/>
  <c r="N37"/>
  <c r="O36"/>
  <c r="N36"/>
  <c r="O35"/>
  <c r="N35"/>
  <c r="O34"/>
  <c r="N34"/>
  <c r="O33"/>
  <c r="N33"/>
  <c r="O32"/>
  <c r="N32"/>
  <c r="O31"/>
  <c r="N31"/>
  <c r="O30"/>
  <c r="N30"/>
  <c r="O29"/>
  <c r="N29"/>
  <c r="O28"/>
  <c r="N28"/>
  <c r="O27"/>
  <c r="N27"/>
  <c r="O26"/>
  <c r="N26"/>
  <c r="O25"/>
  <c r="N25"/>
  <c r="O24"/>
  <c r="N24"/>
  <c r="O23"/>
  <c r="N23"/>
  <c r="O22"/>
  <c r="N22"/>
  <c r="O21"/>
  <c r="N21"/>
  <c r="O20"/>
  <c r="N20"/>
  <c r="O19"/>
  <c r="O18"/>
  <c r="O17"/>
  <c r="O16"/>
  <c r="O15"/>
  <c r="O14"/>
  <c r="O13"/>
  <c r="O12"/>
  <c r="O11"/>
  <c r="O10"/>
  <c r="N19"/>
  <c r="N18"/>
  <c r="N17"/>
  <c r="N16"/>
  <c r="N15"/>
  <c r="N14"/>
  <c r="N13"/>
  <c r="N12"/>
  <c r="N11"/>
  <c r="N10"/>
  <c r="E10"/>
  <c r="D10"/>
  <c r="C10"/>
  <c r="P9" i="3"/>
  <c r="O9" i="4"/>
  <c r="N9"/>
  <c r="B3"/>
  <c r="B9" i="5"/>
  <c r="B10" s="1"/>
  <c r="H6"/>
  <c r="D9" s="1"/>
  <c r="H5"/>
  <c r="C9" s="1"/>
  <c r="E5"/>
  <c r="B11" l="1"/>
  <c r="F10" i="4"/>
  <c r="G10"/>
  <c r="H10" s="1"/>
  <c r="E6" i="5"/>
  <c r="H6" i="4"/>
  <c r="D9" s="1"/>
  <c r="H5"/>
  <c r="C9" s="1"/>
  <c r="B9"/>
  <c r="E5"/>
  <c r="E6" s="1"/>
  <c r="B12" i="5" l="1"/>
  <c r="K10" i="4"/>
  <c r="C11" s="1"/>
  <c r="I10"/>
  <c r="J10" s="1"/>
  <c r="L10" s="1"/>
  <c r="D11" s="1"/>
  <c r="E9" i="5"/>
  <c r="F9" s="1"/>
  <c r="N5"/>
  <c r="O5"/>
  <c r="N10" s="1"/>
  <c r="E9" i="4"/>
  <c r="F9" s="1"/>
  <c r="B10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D9" i="3"/>
  <c r="C9"/>
  <c r="E5"/>
  <c r="E6" s="1"/>
  <c r="B9"/>
  <c r="B3" i="1"/>
  <c r="B3" i="2"/>
  <c r="N9" i="5" l="1"/>
  <c r="N11"/>
  <c r="O9"/>
  <c r="B13"/>
  <c r="N12"/>
  <c r="G9"/>
  <c r="H9" s="1"/>
  <c r="I9" s="1"/>
  <c r="J9" s="1"/>
  <c r="L9" s="1"/>
  <c r="D10" s="1"/>
  <c r="E11" i="4"/>
  <c r="F11" s="1"/>
  <c r="N9" i="3"/>
  <c r="O9"/>
  <c r="E9"/>
  <c r="G9" i="4"/>
  <c r="H9" s="1"/>
  <c r="B10" i="3"/>
  <c r="E6" i="2"/>
  <c r="D6"/>
  <c r="B6"/>
  <c r="B7" s="1"/>
  <c r="N7" s="1"/>
  <c r="E6" i="1"/>
  <c r="D6"/>
  <c r="B6"/>
  <c r="B7" s="1"/>
  <c r="O10" i="3" l="1"/>
  <c r="P10"/>
  <c r="B14" i="5"/>
  <c r="N13"/>
  <c r="K9"/>
  <c r="C10" s="1"/>
  <c r="K11" i="4"/>
  <c r="C12" s="1"/>
  <c r="G11"/>
  <c r="H11" s="1"/>
  <c r="N10" i="3"/>
  <c r="K9" i="4"/>
  <c r="I9"/>
  <c r="J9" s="1"/>
  <c r="L9" s="1"/>
  <c r="B11" i="3"/>
  <c r="P11" s="1"/>
  <c r="F9"/>
  <c r="G9" s="1"/>
  <c r="H9" s="1"/>
  <c r="N7" i="1"/>
  <c r="O7"/>
  <c r="B8"/>
  <c r="B9" s="1"/>
  <c r="B10" s="1"/>
  <c r="B11" s="1"/>
  <c r="N11" s="1"/>
  <c r="F6" i="2"/>
  <c r="O6"/>
  <c r="N6" i="1"/>
  <c r="F6"/>
  <c r="G6" s="1"/>
  <c r="K6" s="1"/>
  <c r="O6"/>
  <c r="N6" i="2"/>
  <c r="O7"/>
  <c r="B8"/>
  <c r="H6" i="1"/>
  <c r="I6" s="1"/>
  <c r="J6" s="1"/>
  <c r="N10"/>
  <c r="B12"/>
  <c r="O9"/>
  <c r="O10"/>
  <c r="B15" i="5" l="1"/>
  <c r="N14"/>
  <c r="E10"/>
  <c r="F10" s="1"/>
  <c r="G10" s="1"/>
  <c r="H10" s="1"/>
  <c r="I10" s="1"/>
  <c r="J10" s="1"/>
  <c r="L10" s="1"/>
  <c r="D11" s="1"/>
  <c r="I11" i="4"/>
  <c r="J11" s="1"/>
  <c r="L11" s="1"/>
  <c r="D12" s="1"/>
  <c r="N11" i="3"/>
  <c r="O11"/>
  <c r="B12"/>
  <c r="P12" s="1"/>
  <c r="I9"/>
  <c r="J9" s="1"/>
  <c r="N8" i="1"/>
  <c r="N9"/>
  <c r="O8"/>
  <c r="O11"/>
  <c r="H6" i="2"/>
  <c r="I6" s="1"/>
  <c r="J6" s="1"/>
  <c r="G6"/>
  <c r="K6" s="1"/>
  <c r="C7" s="1"/>
  <c r="L6" i="1"/>
  <c r="O8" i="2"/>
  <c r="N8"/>
  <c r="L6"/>
  <c r="D7" s="1"/>
  <c r="B9"/>
  <c r="O12" i="1"/>
  <c r="N12"/>
  <c r="B13"/>
  <c r="B14" s="1"/>
  <c r="B15" s="1"/>
  <c r="B16" s="1"/>
  <c r="B17" s="1"/>
  <c r="B16" i="5" l="1"/>
  <c r="N15"/>
  <c r="K10"/>
  <c r="C11" s="1"/>
  <c r="E11" s="1"/>
  <c r="F11" s="1"/>
  <c r="F12" i="4"/>
  <c r="G12"/>
  <c r="H12" s="1"/>
  <c r="E12"/>
  <c r="N12" i="3"/>
  <c r="O12"/>
  <c r="L9"/>
  <c r="D10" s="1"/>
  <c r="K9"/>
  <c r="C10" s="1"/>
  <c r="B13"/>
  <c r="P13" s="1"/>
  <c r="B18" i="1"/>
  <c r="N17"/>
  <c r="O17"/>
  <c r="N9" i="2"/>
  <c r="O9"/>
  <c r="E7"/>
  <c r="F7" s="1"/>
  <c r="G7" s="1"/>
  <c r="B10"/>
  <c r="O13" i="1"/>
  <c r="N13"/>
  <c r="D7"/>
  <c r="C7"/>
  <c r="B17" i="5" l="1"/>
  <c r="N16"/>
  <c r="G11"/>
  <c r="H11" s="1"/>
  <c r="I11" s="1"/>
  <c r="J11" s="1"/>
  <c r="L11" s="1"/>
  <c r="D12" s="1"/>
  <c r="I12" i="4"/>
  <c r="J12"/>
  <c r="K12"/>
  <c r="C13" s="1"/>
  <c r="L12"/>
  <c r="D13" s="1"/>
  <c r="O13" i="3"/>
  <c r="N13"/>
  <c r="E10"/>
  <c r="B14"/>
  <c r="P14" s="1"/>
  <c r="B19" i="1"/>
  <c r="N18"/>
  <c r="O18"/>
  <c r="H7" i="2"/>
  <c r="I7" s="1"/>
  <c r="J7" s="1"/>
  <c r="N10"/>
  <c r="O10"/>
  <c r="B11"/>
  <c r="E7" i="1"/>
  <c r="F7" s="1"/>
  <c r="O14"/>
  <c r="N14"/>
  <c r="B18" i="5" l="1"/>
  <c r="N17"/>
  <c r="K11"/>
  <c r="C12" s="1"/>
  <c r="F13" i="4"/>
  <c r="G13"/>
  <c r="H13" s="1"/>
  <c r="E13"/>
  <c r="O14" i="3"/>
  <c r="N14"/>
  <c r="F10"/>
  <c r="G10" s="1"/>
  <c r="B15"/>
  <c r="P15" s="1"/>
  <c r="B20" i="1"/>
  <c r="N19"/>
  <c r="O19"/>
  <c r="N11" i="2"/>
  <c r="O11"/>
  <c r="K7"/>
  <c r="C8" s="1"/>
  <c r="L7"/>
  <c r="D8" s="1"/>
  <c r="B12"/>
  <c r="H7" i="1"/>
  <c r="I7" s="1"/>
  <c r="J7" s="1"/>
  <c r="G7"/>
  <c r="O15"/>
  <c r="N15"/>
  <c r="B19" i="5" l="1"/>
  <c r="N18"/>
  <c r="E12"/>
  <c r="I13" i="4"/>
  <c r="J13"/>
  <c r="K13"/>
  <c r="C14" s="1"/>
  <c r="L13"/>
  <c r="D14" s="1"/>
  <c r="N15" i="3"/>
  <c r="O15"/>
  <c r="H10"/>
  <c r="K10"/>
  <c r="C11" s="1"/>
  <c r="B16"/>
  <c r="P16" s="1"/>
  <c r="B21" i="1"/>
  <c r="N20"/>
  <c r="O20"/>
  <c r="L7"/>
  <c r="K7"/>
  <c r="O12" i="2"/>
  <c r="N12"/>
  <c r="E8"/>
  <c r="F8" s="1"/>
  <c r="B13"/>
  <c r="O16" i="1"/>
  <c r="N16"/>
  <c r="C8"/>
  <c r="B20" i="5" l="1"/>
  <c r="N19"/>
  <c r="F12"/>
  <c r="G12" s="1"/>
  <c r="H12" s="1"/>
  <c r="F14" i="4"/>
  <c r="G14"/>
  <c r="H14" s="1"/>
  <c r="E14"/>
  <c r="O16" i="3"/>
  <c r="N16"/>
  <c r="I10"/>
  <c r="J10" s="1"/>
  <c r="L10" s="1"/>
  <c r="D11" s="1"/>
  <c r="B17"/>
  <c r="P17" s="1"/>
  <c r="B22" i="1"/>
  <c r="N21"/>
  <c r="O21"/>
  <c r="N13" i="2"/>
  <c r="O13"/>
  <c r="G8"/>
  <c r="H8"/>
  <c r="I8" s="1"/>
  <c r="J8" s="1"/>
  <c r="B14"/>
  <c r="B15" s="1"/>
  <c r="B16" s="1"/>
  <c r="B17" s="1"/>
  <c r="E8" i="1"/>
  <c r="D8"/>
  <c r="B21" i="5" l="1"/>
  <c r="N20"/>
  <c r="I12"/>
  <c r="J12" s="1"/>
  <c r="L12" s="1"/>
  <c r="D13" s="1"/>
  <c r="K12"/>
  <c r="C13" s="1"/>
  <c r="I14" i="4"/>
  <c r="J14"/>
  <c r="K14"/>
  <c r="C15" s="1"/>
  <c r="L14"/>
  <c r="D15" s="1"/>
  <c r="N17" i="3"/>
  <c r="O17"/>
  <c r="E11"/>
  <c r="F11" s="1"/>
  <c r="B18"/>
  <c r="P18" s="1"/>
  <c r="B23" i="1"/>
  <c r="N22"/>
  <c r="O22"/>
  <c r="B18" i="2"/>
  <c r="O17"/>
  <c r="N17"/>
  <c r="L8"/>
  <c r="D9" s="1"/>
  <c r="N14"/>
  <c r="O14"/>
  <c r="K8"/>
  <c r="C9" s="1"/>
  <c r="F8" i="1"/>
  <c r="B22" i="5" l="1"/>
  <c r="N21"/>
  <c r="E13"/>
  <c r="F13" s="1"/>
  <c r="F15" i="4"/>
  <c r="G15"/>
  <c r="H15" s="1"/>
  <c r="E15"/>
  <c r="O18" i="3"/>
  <c r="N18"/>
  <c r="G11"/>
  <c r="H11" s="1"/>
  <c r="J11" s="1"/>
  <c r="L11" s="1"/>
  <c r="D12" s="1"/>
  <c r="I11"/>
  <c r="B19"/>
  <c r="P19" s="1"/>
  <c r="B24" i="1"/>
  <c r="N23"/>
  <c r="O23"/>
  <c r="B19" i="2"/>
  <c r="O18"/>
  <c r="N18"/>
  <c r="N15"/>
  <c r="O15"/>
  <c r="E9"/>
  <c r="F9" s="1"/>
  <c r="H9" s="1"/>
  <c r="I9" s="1"/>
  <c r="J9" s="1"/>
  <c r="H8" i="1"/>
  <c r="I8" s="1"/>
  <c r="J8" s="1"/>
  <c r="G8"/>
  <c r="K11" i="3" l="1"/>
  <c r="C12" s="1"/>
  <c r="B23" i="5"/>
  <c r="N22"/>
  <c r="G13"/>
  <c r="H13" s="1"/>
  <c r="I15" i="4"/>
  <c r="J15"/>
  <c r="K15"/>
  <c r="C16" s="1"/>
  <c r="L15"/>
  <c r="D16" s="1"/>
  <c r="N19" i="3"/>
  <c r="O19"/>
  <c r="E12"/>
  <c r="B20"/>
  <c r="P20" s="1"/>
  <c r="B25" i="1"/>
  <c r="N24"/>
  <c r="O24"/>
  <c r="B20" i="2"/>
  <c r="O19"/>
  <c r="N19"/>
  <c r="O16"/>
  <c r="N16"/>
  <c r="G9"/>
  <c r="L9" s="1"/>
  <c r="D10" s="1"/>
  <c r="L8" i="1"/>
  <c r="D9" s="1"/>
  <c r="K8"/>
  <c r="C9" s="1"/>
  <c r="B24" i="5" l="1"/>
  <c r="N23"/>
  <c r="I13"/>
  <c r="J13" s="1"/>
  <c r="L13" s="1"/>
  <c r="D14" s="1"/>
  <c r="K13"/>
  <c r="C14" s="1"/>
  <c r="E16" i="4"/>
  <c r="F16" s="1"/>
  <c r="O20" i="3"/>
  <c r="N20"/>
  <c r="F12"/>
  <c r="G12" s="1"/>
  <c r="B21"/>
  <c r="P21" s="1"/>
  <c r="B26" i="1"/>
  <c r="N25"/>
  <c r="O25"/>
  <c r="B21" i="2"/>
  <c r="O20"/>
  <c r="N20"/>
  <c r="K9"/>
  <c r="C10" s="1"/>
  <c r="E9" i="1"/>
  <c r="B25" i="5" l="1"/>
  <c r="N24"/>
  <c r="E14"/>
  <c r="F14" s="1"/>
  <c r="G14" s="1"/>
  <c r="K16" i="4"/>
  <c r="C17" s="1"/>
  <c r="G16"/>
  <c r="H16" s="1"/>
  <c r="H12" i="3"/>
  <c r="K12"/>
  <c r="C13" s="1"/>
  <c r="N21"/>
  <c r="O21"/>
  <c r="B22"/>
  <c r="P22" s="1"/>
  <c r="B27" i="1"/>
  <c r="N26"/>
  <c r="O26"/>
  <c r="B22" i="2"/>
  <c r="O21"/>
  <c r="N21"/>
  <c r="E10"/>
  <c r="F10" s="1"/>
  <c r="H10" s="1"/>
  <c r="I10" s="1"/>
  <c r="J10" s="1"/>
  <c r="F9" i="1"/>
  <c r="B26" i="5" l="1"/>
  <c r="N25"/>
  <c r="H14"/>
  <c r="J16" i="4"/>
  <c r="L16" s="1"/>
  <c r="D17" s="1"/>
  <c r="I16"/>
  <c r="O22" i="3"/>
  <c r="N22"/>
  <c r="I12"/>
  <c r="J12" s="1"/>
  <c r="L12" s="1"/>
  <c r="D13" s="1"/>
  <c r="B23"/>
  <c r="P23" s="1"/>
  <c r="B28" i="1"/>
  <c r="N27"/>
  <c r="O27"/>
  <c r="B23" i="2"/>
  <c r="O22"/>
  <c r="N22"/>
  <c r="G10"/>
  <c r="K10" s="1"/>
  <c r="C11" s="1"/>
  <c r="G9" i="1"/>
  <c r="H9"/>
  <c r="I9" s="1"/>
  <c r="J9" s="1"/>
  <c r="B27" i="5" l="1"/>
  <c r="N26"/>
  <c r="I14"/>
  <c r="J14" s="1"/>
  <c r="L14" s="1"/>
  <c r="D15" s="1"/>
  <c r="K14"/>
  <c r="C15" s="1"/>
  <c r="E17" i="4"/>
  <c r="F17" s="1"/>
  <c r="E13" i="3"/>
  <c r="F13"/>
  <c r="O23"/>
  <c r="N23"/>
  <c r="B24"/>
  <c r="P24" s="1"/>
  <c r="B29" i="1"/>
  <c r="N28"/>
  <c r="O28"/>
  <c r="B24" i="2"/>
  <c r="O23"/>
  <c r="N23"/>
  <c r="L10"/>
  <c r="D11" s="1"/>
  <c r="E11"/>
  <c r="F11"/>
  <c r="H11" s="1"/>
  <c r="I11" s="1"/>
  <c r="J11" s="1"/>
  <c r="L9" i="1"/>
  <c r="D10" s="1"/>
  <c r="K9"/>
  <c r="C10" s="1"/>
  <c r="B28" i="5" l="1"/>
  <c r="N27"/>
  <c r="E15"/>
  <c r="F15" s="1"/>
  <c r="G17" i="4"/>
  <c r="H17" s="1"/>
  <c r="O24" i="3"/>
  <c r="N24"/>
  <c r="G13"/>
  <c r="B25"/>
  <c r="P25" s="1"/>
  <c r="B30" i="1"/>
  <c r="N29"/>
  <c r="O29"/>
  <c r="B25" i="2"/>
  <c r="O24"/>
  <c r="N24"/>
  <c r="G11"/>
  <c r="E10" i="1"/>
  <c r="B29" i="5" l="1"/>
  <c r="N28"/>
  <c r="G15"/>
  <c r="H15" s="1"/>
  <c r="K15" s="1"/>
  <c r="C16" s="1"/>
  <c r="I17" i="4"/>
  <c r="J17" s="1"/>
  <c r="L17" s="1"/>
  <c r="D18" s="1"/>
  <c r="K17"/>
  <c r="C18" s="1"/>
  <c r="N25" i="3"/>
  <c r="O25"/>
  <c r="H13"/>
  <c r="K13"/>
  <c r="C14" s="1"/>
  <c r="B26"/>
  <c r="P26" s="1"/>
  <c r="B31" i="1"/>
  <c r="N30"/>
  <c r="O30"/>
  <c r="B26" i="2"/>
  <c r="O25"/>
  <c r="N25"/>
  <c r="L11"/>
  <c r="D12" s="1"/>
  <c r="K11"/>
  <c r="C12" s="1"/>
  <c r="F10" i="1"/>
  <c r="B30" i="5" l="1"/>
  <c r="N29"/>
  <c r="I15"/>
  <c r="J15" s="1"/>
  <c r="L15" s="1"/>
  <c r="D16" s="1"/>
  <c r="F18" i="4"/>
  <c r="G18"/>
  <c r="H18" s="1"/>
  <c r="E18"/>
  <c r="N26" i="3"/>
  <c r="O26"/>
  <c r="I13"/>
  <c r="J13" s="1"/>
  <c r="L13" s="1"/>
  <c r="D14" s="1"/>
  <c r="B27"/>
  <c r="P27" s="1"/>
  <c r="N31" i="1"/>
  <c r="O31"/>
  <c r="B27" i="2"/>
  <c r="O26"/>
  <c r="N26"/>
  <c r="E12"/>
  <c r="F12" s="1"/>
  <c r="H10" i="1"/>
  <c r="I10" s="1"/>
  <c r="J10" s="1"/>
  <c r="G10"/>
  <c r="B31" i="5" l="1"/>
  <c r="N30"/>
  <c r="E16"/>
  <c r="F16" s="1"/>
  <c r="I18" i="4"/>
  <c r="J18"/>
  <c r="K18"/>
  <c r="C19" s="1"/>
  <c r="L18"/>
  <c r="D19" s="1"/>
  <c r="O27" i="3"/>
  <c r="N27"/>
  <c r="E14"/>
  <c r="B28"/>
  <c r="P28" s="1"/>
  <c r="B28" i="2"/>
  <c r="O27"/>
  <c r="N27"/>
  <c r="G12"/>
  <c r="H12"/>
  <c r="I12" s="1"/>
  <c r="J12" s="1"/>
  <c r="L12" s="1"/>
  <c r="D13" s="1"/>
  <c r="L10" i="1"/>
  <c r="D11" s="1"/>
  <c r="K10"/>
  <c r="C11" s="1"/>
  <c r="B32" i="5" l="1"/>
  <c r="N31"/>
  <c r="G16"/>
  <c r="H16" s="1"/>
  <c r="E19" i="4"/>
  <c r="F19" s="1"/>
  <c r="O28" i="3"/>
  <c r="N28"/>
  <c r="F14"/>
  <c r="G14" s="1"/>
  <c r="B29"/>
  <c r="P29" s="1"/>
  <c r="B29" i="2"/>
  <c r="O28"/>
  <c r="N28"/>
  <c r="K12"/>
  <c r="C13" s="1"/>
  <c r="E11" i="1"/>
  <c r="F11" s="1"/>
  <c r="B33" i="5" l="1"/>
  <c r="N32"/>
  <c r="I16"/>
  <c r="J16" s="1"/>
  <c r="L16" s="1"/>
  <c r="D17" s="1"/>
  <c r="K16"/>
  <c r="C17" s="1"/>
  <c r="G19" i="4"/>
  <c r="H19" s="1"/>
  <c r="H14" i="3"/>
  <c r="K14"/>
  <c r="C15" s="1"/>
  <c r="N29"/>
  <c r="O29"/>
  <c r="B30"/>
  <c r="P30" s="1"/>
  <c r="B30" i="2"/>
  <c r="O29"/>
  <c r="N29"/>
  <c r="E13"/>
  <c r="F13" s="1"/>
  <c r="H13" s="1"/>
  <c r="I13" s="1"/>
  <c r="J13" s="1"/>
  <c r="H11" i="1"/>
  <c r="I11" s="1"/>
  <c r="J11" s="1"/>
  <c r="G11"/>
  <c r="B34" i="5" l="1"/>
  <c r="N33"/>
  <c r="E17"/>
  <c r="F17" s="1"/>
  <c r="I19" i="4"/>
  <c r="J19" s="1"/>
  <c r="L19" s="1"/>
  <c r="D20" s="1"/>
  <c r="K19"/>
  <c r="C20" s="1"/>
  <c r="I14" i="3"/>
  <c r="J14" s="1"/>
  <c r="L14" s="1"/>
  <c r="D15" s="1"/>
  <c r="N30"/>
  <c r="O30"/>
  <c r="B31"/>
  <c r="P31" s="1"/>
  <c r="B31" i="2"/>
  <c r="O30"/>
  <c r="N30"/>
  <c r="L11" i="1"/>
  <c r="D12" s="1"/>
  <c r="K11"/>
  <c r="C12" s="1"/>
  <c r="E12" s="1"/>
  <c r="F12" s="1"/>
  <c r="G13" i="2"/>
  <c r="B35" i="5" l="1"/>
  <c r="N34"/>
  <c r="G17"/>
  <c r="H17" s="1"/>
  <c r="K17" s="1"/>
  <c r="C18" s="1"/>
  <c r="G20" i="4"/>
  <c r="E20"/>
  <c r="H20"/>
  <c r="I20" s="1"/>
  <c r="F20"/>
  <c r="K20"/>
  <c r="C21" s="1"/>
  <c r="O31" i="3"/>
  <c r="N31"/>
  <c r="E15"/>
  <c r="F15" s="1"/>
  <c r="B32"/>
  <c r="P32" s="1"/>
  <c r="O31" i="2"/>
  <c r="N31"/>
  <c r="L13"/>
  <c r="D14" s="1"/>
  <c r="K13"/>
  <c r="C14" s="1"/>
  <c r="H12" i="1"/>
  <c r="I12" s="1"/>
  <c r="J12" s="1"/>
  <c r="G12"/>
  <c r="B36" i="5" l="1"/>
  <c r="N35"/>
  <c r="I17"/>
  <c r="J17" s="1"/>
  <c r="L17" s="1"/>
  <c r="D18" s="1"/>
  <c r="L20" i="4"/>
  <c r="D21" s="1"/>
  <c r="J20"/>
  <c r="G15" i="3"/>
  <c r="O32"/>
  <c r="N32"/>
  <c r="B33"/>
  <c r="P33" s="1"/>
  <c r="E14" i="2"/>
  <c r="F14" s="1"/>
  <c r="L12" i="1"/>
  <c r="D13" s="1"/>
  <c r="K12"/>
  <c r="C13" s="1"/>
  <c r="B37" i="5" l="1"/>
  <c r="N36"/>
  <c r="E18"/>
  <c r="F18" s="1"/>
  <c r="G21" i="4"/>
  <c r="E21"/>
  <c r="H21"/>
  <c r="I21" s="1"/>
  <c r="F21"/>
  <c r="K21"/>
  <c r="C22" s="1"/>
  <c r="H15" i="3"/>
  <c r="N33"/>
  <c r="O33"/>
  <c r="K15"/>
  <c r="C16" s="1"/>
  <c r="B34"/>
  <c r="P34" s="1"/>
  <c r="H14" i="2"/>
  <c r="I14" s="1"/>
  <c r="J14" s="1"/>
  <c r="G14"/>
  <c r="E13" i="1"/>
  <c r="F13" s="1"/>
  <c r="G13" s="1"/>
  <c r="B38" i="5" l="1"/>
  <c r="N37"/>
  <c r="G18"/>
  <c r="H18" s="1"/>
  <c r="L21" i="4"/>
  <c r="D22" s="1"/>
  <c r="J21"/>
  <c r="N34" i="3"/>
  <c r="O34"/>
  <c r="I15"/>
  <c r="J15"/>
  <c r="L15" s="1"/>
  <c r="D16" s="1"/>
  <c r="B35"/>
  <c r="P35" s="1"/>
  <c r="L14" i="2"/>
  <c r="D15" s="1"/>
  <c r="K14"/>
  <c r="C15" s="1"/>
  <c r="H13" i="1"/>
  <c r="I13" s="1"/>
  <c r="J13" s="1"/>
  <c r="B39" i="5" l="1"/>
  <c r="N38"/>
  <c r="K18"/>
  <c r="C19" s="1"/>
  <c r="I18"/>
  <c r="J18" s="1"/>
  <c r="L18" s="1"/>
  <c r="D19" s="1"/>
  <c r="G22" i="4"/>
  <c r="E22"/>
  <c r="H22"/>
  <c r="I22" s="1"/>
  <c r="F22"/>
  <c r="K22"/>
  <c r="C23" s="1"/>
  <c r="O35" i="3"/>
  <c r="N35"/>
  <c r="E16"/>
  <c r="F16"/>
  <c r="B36"/>
  <c r="P36" s="1"/>
  <c r="E15" i="2"/>
  <c r="F15" s="1"/>
  <c r="K13" i="1"/>
  <c r="C14" s="1"/>
  <c r="L13"/>
  <c r="D14" s="1"/>
  <c r="B40" i="5" l="1"/>
  <c r="N39"/>
  <c r="E19"/>
  <c r="F19" s="1"/>
  <c r="G19" s="1"/>
  <c r="H19" s="1"/>
  <c r="L22" i="4"/>
  <c r="D23" s="1"/>
  <c r="J22"/>
  <c r="O36" i="3"/>
  <c r="N36"/>
  <c r="G16"/>
  <c r="B37"/>
  <c r="P37" s="1"/>
  <c r="E14" i="1"/>
  <c r="H14"/>
  <c r="I14" s="1"/>
  <c r="J14" s="1"/>
  <c r="F14"/>
  <c r="G14" s="1"/>
  <c r="H15" i="2"/>
  <c r="I15" s="1"/>
  <c r="J15" s="1"/>
  <c r="G15"/>
  <c r="B41" i="5" l="1"/>
  <c r="N40"/>
  <c r="I19"/>
  <c r="J19" s="1"/>
  <c r="L19" s="1"/>
  <c r="D20" s="1"/>
  <c r="K19"/>
  <c r="C20" s="1"/>
  <c r="G23" i="4"/>
  <c r="E23"/>
  <c r="H23"/>
  <c r="I23" s="1"/>
  <c r="F23"/>
  <c r="K23"/>
  <c r="C24" s="1"/>
  <c r="N37" i="3"/>
  <c r="O37"/>
  <c r="H16"/>
  <c r="K16"/>
  <c r="C17" s="1"/>
  <c r="B38"/>
  <c r="P38" s="1"/>
  <c r="K14" i="1"/>
  <c r="C15" s="1"/>
  <c r="L14"/>
  <c r="D15" s="1"/>
  <c r="L15" i="2"/>
  <c r="D16" s="1"/>
  <c r="K15"/>
  <c r="C16" s="1"/>
  <c r="B42" i="5" l="1"/>
  <c r="N41"/>
  <c r="E20"/>
  <c r="F20" s="1"/>
  <c r="L23" i="4"/>
  <c r="D24" s="1"/>
  <c r="J23"/>
  <c r="N38" i="3"/>
  <c r="O38"/>
  <c r="I16"/>
  <c r="J16"/>
  <c r="L16" s="1"/>
  <c r="D17" s="1"/>
  <c r="B39"/>
  <c r="P39" s="1"/>
  <c r="E15" i="1"/>
  <c r="F15" s="1"/>
  <c r="E16" i="2"/>
  <c r="F16" s="1"/>
  <c r="B43" i="5" l="1"/>
  <c r="N42"/>
  <c r="G20"/>
  <c r="H20" s="1"/>
  <c r="I20" s="1"/>
  <c r="J20" s="1"/>
  <c r="L20" s="1"/>
  <c r="D21" s="1"/>
  <c r="G24" i="4"/>
  <c r="E24"/>
  <c r="H24"/>
  <c r="I24" s="1"/>
  <c r="F24"/>
  <c r="K24"/>
  <c r="C25" s="1"/>
  <c r="O39" i="3"/>
  <c r="N39"/>
  <c r="E17"/>
  <c r="B40"/>
  <c r="P40" s="1"/>
  <c r="H15" i="1"/>
  <c r="I15" s="1"/>
  <c r="J15" s="1"/>
  <c r="G15"/>
  <c r="H16" i="2"/>
  <c r="I16" s="1"/>
  <c r="J16" s="1"/>
  <c r="G16"/>
  <c r="B44" i="5" l="1"/>
  <c r="N43"/>
  <c r="K20"/>
  <c r="C21" s="1"/>
  <c r="L24" i="4"/>
  <c r="D25" s="1"/>
  <c r="J24"/>
  <c r="O40" i="3"/>
  <c r="N40"/>
  <c r="F17"/>
  <c r="G17" s="1"/>
  <c r="B41"/>
  <c r="P41" s="1"/>
  <c r="L15" i="1"/>
  <c r="D16" s="1"/>
  <c r="K15"/>
  <c r="C16" s="1"/>
  <c r="L16" i="2"/>
  <c r="D17" s="1"/>
  <c r="K16"/>
  <c r="C17" s="1"/>
  <c r="B45" i="5" l="1"/>
  <c r="N44"/>
  <c r="E21"/>
  <c r="G25" i="4"/>
  <c r="E25"/>
  <c r="H25"/>
  <c r="I25" s="1"/>
  <c r="F25"/>
  <c r="K25"/>
  <c r="C26" s="1"/>
  <c r="H17" i="3"/>
  <c r="K17" s="1"/>
  <c r="C18" s="1"/>
  <c r="N41"/>
  <c r="O41"/>
  <c r="B42"/>
  <c r="P42" s="1"/>
  <c r="E16" i="1"/>
  <c r="F16" s="1"/>
  <c r="E17" i="2"/>
  <c r="F17" s="1"/>
  <c r="H17" s="1"/>
  <c r="I17" s="1"/>
  <c r="J17" s="1"/>
  <c r="I17" i="3" l="1"/>
  <c r="J17" s="1"/>
  <c r="L17" s="1"/>
  <c r="D18" s="1"/>
  <c r="B46" i="5"/>
  <c r="N45"/>
  <c r="F21"/>
  <c r="G21" s="1"/>
  <c r="L25" i="4"/>
  <c r="D26" s="1"/>
  <c r="J25"/>
  <c r="N42" i="3"/>
  <c r="O42"/>
  <c r="E18"/>
  <c r="G18"/>
  <c r="H18" s="1"/>
  <c r="I18" s="1"/>
  <c r="F18"/>
  <c r="J18"/>
  <c r="L18" s="1"/>
  <c r="D19" s="1"/>
  <c r="B43"/>
  <c r="P43" s="1"/>
  <c r="G16" i="1"/>
  <c r="H16"/>
  <c r="I16" s="1"/>
  <c r="J16" s="1"/>
  <c r="G17" i="2"/>
  <c r="K17" s="1"/>
  <c r="C18" s="1"/>
  <c r="L17"/>
  <c r="D18" s="1"/>
  <c r="B47" i="5" l="1"/>
  <c r="N46"/>
  <c r="H21"/>
  <c r="K21" s="1"/>
  <c r="C22" s="1"/>
  <c r="G26" i="4"/>
  <c r="E26"/>
  <c r="H26"/>
  <c r="I26" s="1"/>
  <c r="F26"/>
  <c r="K26"/>
  <c r="C27" s="1"/>
  <c r="O43" i="3"/>
  <c r="N43"/>
  <c r="K18"/>
  <c r="C19" s="1"/>
  <c r="E19" s="1"/>
  <c r="B44"/>
  <c r="P44" s="1"/>
  <c r="K16" i="1"/>
  <c r="C17" s="1"/>
  <c r="L16"/>
  <c r="D17" s="1"/>
  <c r="E18" i="2"/>
  <c r="F18" s="1"/>
  <c r="H18"/>
  <c r="I18" s="1"/>
  <c r="J18" s="1"/>
  <c r="G18"/>
  <c r="K18"/>
  <c r="C19" s="1"/>
  <c r="B48" i="5" l="1"/>
  <c r="N47"/>
  <c r="I21"/>
  <c r="J21" s="1"/>
  <c r="L21" s="1"/>
  <c r="D22" s="1"/>
  <c r="L26" i="4"/>
  <c r="D27" s="1"/>
  <c r="J26"/>
  <c r="F19" i="3"/>
  <c r="G19" s="1"/>
  <c r="O44"/>
  <c r="N44"/>
  <c r="B45"/>
  <c r="P45" s="1"/>
  <c r="E17" i="1"/>
  <c r="F17"/>
  <c r="G17" s="1"/>
  <c r="E19" i="2"/>
  <c r="L18"/>
  <c r="D19" s="1"/>
  <c r="B49" i="5" l="1"/>
  <c r="N48"/>
  <c r="E22"/>
  <c r="G27" i="4"/>
  <c r="E27"/>
  <c r="H27"/>
  <c r="I27" s="1"/>
  <c r="F27"/>
  <c r="K27"/>
  <c r="C28" s="1"/>
  <c r="H19" i="3"/>
  <c r="N45"/>
  <c r="O45"/>
  <c r="B46"/>
  <c r="P46" s="1"/>
  <c r="H17" i="1"/>
  <c r="I17" s="1"/>
  <c r="J17" s="1"/>
  <c r="L17" s="1"/>
  <c r="D18" s="1"/>
  <c r="F19" i="2"/>
  <c r="B50" i="5" l="1"/>
  <c r="N49"/>
  <c r="F22"/>
  <c r="G22" s="1"/>
  <c r="H22" s="1"/>
  <c r="L27" i="4"/>
  <c r="D28" s="1"/>
  <c r="J27"/>
  <c r="I19" i="3"/>
  <c r="J19"/>
  <c r="L19" s="1"/>
  <c r="D20" s="1"/>
  <c r="O46"/>
  <c r="N46"/>
  <c r="K19"/>
  <c r="C20" s="1"/>
  <c r="B47"/>
  <c r="P47" s="1"/>
  <c r="K17" i="1"/>
  <c r="C18" s="1"/>
  <c r="G19" i="2"/>
  <c r="H19"/>
  <c r="I19" s="1"/>
  <c r="J19" s="1"/>
  <c r="B51" i="5" l="1"/>
  <c r="N50"/>
  <c r="K22"/>
  <c r="C23" s="1"/>
  <c r="I22"/>
  <c r="J22" s="1"/>
  <c r="L22" s="1"/>
  <c r="D23" s="1"/>
  <c r="G28" i="4"/>
  <c r="E28"/>
  <c r="H28"/>
  <c r="I28" s="1"/>
  <c r="F28"/>
  <c r="K28"/>
  <c r="C29" s="1"/>
  <c r="N47" i="3"/>
  <c r="O47"/>
  <c r="E20"/>
  <c r="G20"/>
  <c r="H20" s="1"/>
  <c r="I20" s="1"/>
  <c r="J20" s="1"/>
  <c r="L20" s="1"/>
  <c r="D21" s="1"/>
  <c r="F20"/>
  <c r="B48"/>
  <c r="P48" s="1"/>
  <c r="E18" i="1"/>
  <c r="K19" i="2"/>
  <c r="C20" s="1"/>
  <c r="L19"/>
  <c r="D20" s="1"/>
  <c r="B52" i="5" l="1"/>
  <c r="N51"/>
  <c r="E23"/>
  <c r="L28" i="4"/>
  <c r="D29" s="1"/>
  <c r="J28"/>
  <c r="O48" i="3"/>
  <c r="N48"/>
  <c r="K20"/>
  <c r="C21" s="1"/>
  <c r="B49"/>
  <c r="P49" s="1"/>
  <c r="F18" i="1"/>
  <c r="E20" i="2"/>
  <c r="H20"/>
  <c r="I20" s="1"/>
  <c r="J20" s="1"/>
  <c r="F20"/>
  <c r="G20" s="1"/>
  <c r="B53" i="5" l="1"/>
  <c r="N52"/>
  <c r="F23"/>
  <c r="G23" s="1"/>
  <c r="H23" s="1"/>
  <c r="G29" i="4"/>
  <c r="E29"/>
  <c r="H29"/>
  <c r="I29" s="1"/>
  <c r="F29"/>
  <c r="K29"/>
  <c r="C30" s="1"/>
  <c r="E21" i="3"/>
  <c r="N49"/>
  <c r="O49"/>
  <c r="B50"/>
  <c r="P50" s="1"/>
  <c r="G18" i="1"/>
  <c r="H18"/>
  <c r="I18" s="1"/>
  <c r="J18" s="1"/>
  <c r="K20" i="2"/>
  <c r="C21" s="1"/>
  <c r="L20"/>
  <c r="D21" s="1"/>
  <c r="B54" i="5" l="1"/>
  <c r="N53"/>
  <c r="I23"/>
  <c r="J23" s="1"/>
  <c r="L23" s="1"/>
  <c r="D24" s="1"/>
  <c r="K23"/>
  <c r="C24" s="1"/>
  <c r="L29" i="4"/>
  <c r="D30" s="1"/>
  <c r="J29"/>
  <c r="F21" i="3"/>
  <c r="G21" s="1"/>
  <c r="O50"/>
  <c r="N50"/>
  <c r="B51"/>
  <c r="P51" s="1"/>
  <c r="K18" i="1"/>
  <c r="C19" s="1"/>
  <c r="L18"/>
  <c r="D19" s="1"/>
  <c r="E21" i="2"/>
  <c r="F21" s="1"/>
  <c r="H21"/>
  <c r="I21" s="1"/>
  <c r="J21" s="1"/>
  <c r="G21"/>
  <c r="L21"/>
  <c r="D22" s="1"/>
  <c r="B55" i="5" l="1"/>
  <c r="N54"/>
  <c r="E24"/>
  <c r="F24" s="1"/>
  <c r="G24" s="1"/>
  <c r="G30" i="4"/>
  <c r="E30"/>
  <c r="H30"/>
  <c r="I30" s="1"/>
  <c r="F30"/>
  <c r="K30"/>
  <c r="C31" s="1"/>
  <c r="H21" i="3"/>
  <c r="I21" s="1"/>
  <c r="J21" s="1"/>
  <c r="L21" s="1"/>
  <c r="D22" s="1"/>
  <c r="N51"/>
  <c r="O51"/>
  <c r="B52"/>
  <c r="P52" s="1"/>
  <c r="E19" i="1"/>
  <c r="H19"/>
  <c r="I19" s="1"/>
  <c r="J19" s="1"/>
  <c r="F19"/>
  <c r="G19" s="1"/>
  <c r="K21" i="2"/>
  <c r="C22" s="1"/>
  <c r="B56" i="5" l="1"/>
  <c r="N55"/>
  <c r="H24"/>
  <c r="K24" s="1"/>
  <c r="C25" s="1"/>
  <c r="L30" i="4"/>
  <c r="D31" s="1"/>
  <c r="J30"/>
  <c r="O52" i="3"/>
  <c r="N52"/>
  <c r="K21"/>
  <c r="C22" s="1"/>
  <c r="B53"/>
  <c r="P53" s="1"/>
  <c r="K19" i="1"/>
  <c r="C20" s="1"/>
  <c r="L19"/>
  <c r="D20" s="1"/>
  <c r="E22" i="2"/>
  <c r="B57" i="5" l="1"/>
  <c r="N56"/>
  <c r="I24"/>
  <c r="J24" s="1"/>
  <c r="L24" s="1"/>
  <c r="D25" s="1"/>
  <c r="G31" i="4"/>
  <c r="E31"/>
  <c r="H31"/>
  <c r="I31" s="1"/>
  <c r="F31"/>
  <c r="K31"/>
  <c r="C32" s="1"/>
  <c r="N53" i="3"/>
  <c r="O53"/>
  <c r="E22"/>
  <c r="B54"/>
  <c r="P54" s="1"/>
  <c r="E20" i="1"/>
  <c r="F20" s="1"/>
  <c r="H20"/>
  <c r="I20" s="1"/>
  <c r="J20" s="1"/>
  <c r="G20"/>
  <c r="K20"/>
  <c r="C21" s="1"/>
  <c r="F22" i="2"/>
  <c r="B58" i="5" l="1"/>
  <c r="N57"/>
  <c r="E25"/>
  <c r="F25" s="1"/>
  <c r="G25" s="1"/>
  <c r="L31" i="4"/>
  <c r="D32" s="1"/>
  <c r="J31"/>
  <c r="O54" i="3"/>
  <c r="N54"/>
  <c r="F22"/>
  <c r="G22" s="1"/>
  <c r="B55"/>
  <c r="P55" s="1"/>
  <c r="E21" i="1"/>
  <c r="L20"/>
  <c r="D21" s="1"/>
  <c r="G22" i="2"/>
  <c r="H22"/>
  <c r="I22" s="1"/>
  <c r="J22" s="1"/>
  <c r="B59" i="5" l="1"/>
  <c r="N58"/>
  <c r="H25"/>
  <c r="K25" s="1"/>
  <c r="C26" s="1"/>
  <c r="G32" i="4"/>
  <c r="E32"/>
  <c r="H32"/>
  <c r="I32" s="1"/>
  <c r="F32"/>
  <c r="K32"/>
  <c r="C33" s="1"/>
  <c r="H22" i="3"/>
  <c r="N55"/>
  <c r="O55"/>
  <c r="B56"/>
  <c r="P56" s="1"/>
  <c r="F21" i="1"/>
  <c r="K22" i="2"/>
  <c r="C23" s="1"/>
  <c r="L22"/>
  <c r="D23" s="1"/>
  <c r="N59" i="5" l="1"/>
  <c r="I25"/>
  <c r="J25" s="1"/>
  <c r="L25" s="1"/>
  <c r="D26" s="1"/>
  <c r="L32" i="4"/>
  <c r="D33" s="1"/>
  <c r="J32"/>
  <c r="O56" i="3"/>
  <c r="N56"/>
  <c r="I22"/>
  <c r="J22" s="1"/>
  <c r="L22" s="1"/>
  <c r="D23" s="1"/>
  <c r="K22"/>
  <c r="C23" s="1"/>
  <c r="B57"/>
  <c r="P57" s="1"/>
  <c r="H21" i="1"/>
  <c r="I21" s="1"/>
  <c r="J21" s="1"/>
  <c r="G21"/>
  <c r="E23" i="2"/>
  <c r="F23"/>
  <c r="G23" s="1"/>
  <c r="E26" i="5" l="1"/>
  <c r="F26" s="1"/>
  <c r="G26" s="1"/>
  <c r="H26" s="1"/>
  <c r="G33" i="4"/>
  <c r="E33"/>
  <c r="H33"/>
  <c r="I33" s="1"/>
  <c r="F33"/>
  <c r="K33"/>
  <c r="C34" s="1"/>
  <c r="N57" i="3"/>
  <c r="O57"/>
  <c r="E23"/>
  <c r="F23" s="1"/>
  <c r="B58"/>
  <c r="P58" s="1"/>
  <c r="K21" i="1"/>
  <c r="C22" s="1"/>
  <c r="L21"/>
  <c r="D22" s="1"/>
  <c r="L23" i="2"/>
  <c r="D24" s="1"/>
  <c r="H23"/>
  <c r="I23" s="1"/>
  <c r="J23" s="1"/>
  <c r="I26" i="5" l="1"/>
  <c r="J26" s="1"/>
  <c r="L26" s="1"/>
  <c r="D27" s="1"/>
  <c r="K26"/>
  <c r="C27" s="1"/>
  <c r="L33" i="4"/>
  <c r="D34" s="1"/>
  <c r="J33"/>
  <c r="N58" i="3"/>
  <c r="O58"/>
  <c r="G23"/>
  <c r="B59"/>
  <c r="E22" i="1"/>
  <c r="F22" s="1"/>
  <c r="H22" s="1"/>
  <c r="I22" s="1"/>
  <c r="J22" s="1"/>
  <c r="G22"/>
  <c r="K23" i="2"/>
  <c r="C24" s="1"/>
  <c r="E27" i="5" l="1"/>
  <c r="F27" s="1"/>
  <c r="G27" s="1"/>
  <c r="G34" i="4"/>
  <c r="E34"/>
  <c r="H34"/>
  <c r="I34" s="1"/>
  <c r="F34"/>
  <c r="K34"/>
  <c r="C35" s="1"/>
  <c r="H23" i="3"/>
  <c r="K22" i="1"/>
  <c r="C23" s="1"/>
  <c r="L22"/>
  <c r="D23" s="1"/>
  <c r="E24" i="2"/>
  <c r="H27" i="5" l="1"/>
  <c r="J34" i="4"/>
  <c r="L34" s="1"/>
  <c r="D35" s="1"/>
  <c r="I23" i="3"/>
  <c r="J23" s="1"/>
  <c r="L23" s="1"/>
  <c r="D24" s="1"/>
  <c r="K23"/>
  <c r="C24" s="1"/>
  <c r="E23" i="1"/>
  <c r="F23"/>
  <c r="H23" s="1"/>
  <c r="I23" s="1"/>
  <c r="J23" s="1"/>
  <c r="F24" i="2"/>
  <c r="I27" i="5" l="1"/>
  <c r="J27" s="1"/>
  <c r="L27" s="1"/>
  <c r="D28" s="1"/>
  <c r="K27"/>
  <c r="C28" s="1"/>
  <c r="E35" i="4"/>
  <c r="G35" s="1"/>
  <c r="H35" s="1"/>
  <c r="F35"/>
  <c r="E24" i="3"/>
  <c r="F24" s="1"/>
  <c r="K23" i="1"/>
  <c r="C24" s="1"/>
  <c r="G23"/>
  <c r="L23"/>
  <c r="D24" s="1"/>
  <c r="G24" i="2"/>
  <c r="H24"/>
  <c r="I24" s="1"/>
  <c r="J24" s="1"/>
  <c r="E28" i="5" l="1"/>
  <c r="F28" s="1"/>
  <c r="G28" s="1"/>
  <c r="I35" i="4"/>
  <c r="J35" s="1"/>
  <c r="L35" s="1"/>
  <c r="D36" s="1"/>
  <c r="K35"/>
  <c r="C36" s="1"/>
  <c r="G24" i="3"/>
  <c r="H24" s="1"/>
  <c r="I24" s="1"/>
  <c r="J24" s="1"/>
  <c r="L24" s="1"/>
  <c r="D25" s="1"/>
  <c r="E24" i="1"/>
  <c r="F24" s="1"/>
  <c r="K24" i="2"/>
  <c r="C25" s="1"/>
  <c r="L24"/>
  <c r="D25" s="1"/>
  <c r="H28" i="5" l="1"/>
  <c r="K28" s="1"/>
  <c r="C29" s="1"/>
  <c r="E36" i="4"/>
  <c r="G36" s="1"/>
  <c r="H36" s="1"/>
  <c r="F36"/>
  <c r="K24" i="3"/>
  <c r="C25" s="1"/>
  <c r="H24" i="1"/>
  <c r="I24" s="1"/>
  <c r="J24" s="1"/>
  <c r="G24"/>
  <c r="E25" i="2"/>
  <c r="H25"/>
  <c r="I25" s="1"/>
  <c r="J25" s="1"/>
  <c r="F25"/>
  <c r="G25" s="1"/>
  <c r="I28" i="5" l="1"/>
  <c r="J28" s="1"/>
  <c r="L28" s="1"/>
  <c r="D29" s="1"/>
  <c r="I36" i="4"/>
  <c r="J36"/>
  <c r="K36"/>
  <c r="C37" s="1"/>
  <c r="L36"/>
  <c r="D37" s="1"/>
  <c r="E25" i="3"/>
  <c r="K24" i="1"/>
  <c r="C25" s="1"/>
  <c r="L24"/>
  <c r="D25" s="1"/>
  <c r="K25" i="2"/>
  <c r="C26" s="1"/>
  <c r="L25"/>
  <c r="D26" s="1"/>
  <c r="E29" i="5" l="1"/>
  <c r="F29" s="1"/>
  <c r="G29" s="1"/>
  <c r="E37" i="4"/>
  <c r="F37"/>
  <c r="F25" i="3"/>
  <c r="G25" s="1"/>
  <c r="E25" i="1"/>
  <c r="F25"/>
  <c r="G25" s="1"/>
  <c r="E26" i="2"/>
  <c r="F26" s="1"/>
  <c r="H29" i="5" l="1"/>
  <c r="G37" i="4"/>
  <c r="H37" s="1"/>
  <c r="H25" i="3"/>
  <c r="K25" i="1"/>
  <c r="C26" s="1"/>
  <c r="H25"/>
  <c r="I25" s="1"/>
  <c r="J25" s="1"/>
  <c r="G26" i="2"/>
  <c r="H26"/>
  <c r="I26" s="1"/>
  <c r="J26" s="1"/>
  <c r="I29" i="5" l="1"/>
  <c r="J29" s="1"/>
  <c r="L29" s="1"/>
  <c r="D30" s="1"/>
  <c r="K29"/>
  <c r="C30" s="1"/>
  <c r="J37" i="4"/>
  <c r="L37" s="1"/>
  <c r="D38" s="1"/>
  <c r="I37"/>
  <c r="K37"/>
  <c r="C38" s="1"/>
  <c r="I25" i="3"/>
  <c r="J25" s="1"/>
  <c r="L25" s="1"/>
  <c r="D26" s="1"/>
  <c r="K25"/>
  <c r="C26" s="1"/>
  <c r="L25" i="1"/>
  <c r="D26" s="1"/>
  <c r="E26"/>
  <c r="L26" i="2"/>
  <c r="D27" s="1"/>
  <c r="K26"/>
  <c r="C27" s="1"/>
  <c r="E30" i="5" l="1"/>
  <c r="F30" s="1"/>
  <c r="G30" s="1"/>
  <c r="G38" i="4"/>
  <c r="E38"/>
  <c r="H38"/>
  <c r="I38" s="1"/>
  <c r="F38"/>
  <c r="K38"/>
  <c r="C39" s="1"/>
  <c r="E26" i="3"/>
  <c r="F26" s="1"/>
  <c r="G26" s="1"/>
  <c r="H26" s="1"/>
  <c r="F26" i="1"/>
  <c r="E27" i="2"/>
  <c r="H30" i="5" l="1"/>
  <c r="K30" s="1"/>
  <c r="C31" s="1"/>
  <c r="L38" i="4"/>
  <c r="D39" s="1"/>
  <c r="J38"/>
  <c r="I26" i="3"/>
  <c r="J26" s="1"/>
  <c r="L26" s="1"/>
  <c r="D27" s="1"/>
  <c r="K26"/>
  <c r="C27" s="1"/>
  <c r="G26" i="1"/>
  <c r="H26"/>
  <c r="I26" s="1"/>
  <c r="J26" s="1"/>
  <c r="F27" i="2"/>
  <c r="I30" i="5" l="1"/>
  <c r="J30" s="1"/>
  <c r="L30" s="1"/>
  <c r="D31" s="1"/>
  <c r="E39" i="4"/>
  <c r="E27" i="3"/>
  <c r="F27" s="1"/>
  <c r="K26" i="1"/>
  <c r="C27" s="1"/>
  <c r="L26"/>
  <c r="D27" s="1"/>
  <c r="H27" i="2"/>
  <c r="I27" s="1"/>
  <c r="J27" s="1"/>
  <c r="G27"/>
  <c r="E31" i="5" l="1"/>
  <c r="F31" s="1"/>
  <c r="G31" s="1"/>
  <c r="G39" i="4"/>
  <c r="H39" s="1"/>
  <c r="F39"/>
  <c r="G27" i="3"/>
  <c r="H27" s="1"/>
  <c r="I27" s="1"/>
  <c r="J27" s="1"/>
  <c r="L27" s="1"/>
  <c r="D28" s="1"/>
  <c r="E27" i="1"/>
  <c r="F27" s="1"/>
  <c r="G27"/>
  <c r="L27" s="1"/>
  <c r="D28" s="1"/>
  <c r="H27"/>
  <c r="I27" s="1"/>
  <c r="J27" s="1"/>
  <c r="K27"/>
  <c r="C28" s="1"/>
  <c r="K27" i="2"/>
  <c r="C28" s="1"/>
  <c r="L27"/>
  <c r="D28" s="1"/>
  <c r="H31" i="5" l="1"/>
  <c r="I39" i="4"/>
  <c r="J39"/>
  <c r="K39"/>
  <c r="C40" s="1"/>
  <c r="L39"/>
  <c r="D40" s="1"/>
  <c r="K27" i="3"/>
  <c r="C28" s="1"/>
  <c r="E28" s="1"/>
  <c r="F28" s="1"/>
  <c r="G28" s="1"/>
  <c r="H28" s="1"/>
  <c r="F28" i="1"/>
  <c r="H28" s="1"/>
  <c r="I28" s="1"/>
  <c r="J28" s="1"/>
  <c r="E28"/>
  <c r="E28" i="2"/>
  <c r="G28"/>
  <c r="F28"/>
  <c r="H28" s="1"/>
  <c r="I31" i="5" l="1"/>
  <c r="J31" s="1"/>
  <c r="L31" s="1"/>
  <c r="D32" s="1"/>
  <c r="K31"/>
  <c r="C32" s="1"/>
  <c r="E40" i="4"/>
  <c r="F40"/>
  <c r="K28" i="3"/>
  <c r="C29" s="1"/>
  <c r="I28"/>
  <c r="J28" s="1"/>
  <c r="L28" s="1"/>
  <c r="D29" s="1"/>
  <c r="L28" i="1"/>
  <c r="D29" s="1"/>
  <c r="G28"/>
  <c r="K28" s="1"/>
  <c r="C29" s="1"/>
  <c r="I28" i="2"/>
  <c r="J28" s="1"/>
  <c r="L28" s="1"/>
  <c r="D29" s="1"/>
  <c r="K28"/>
  <c r="C29" s="1"/>
  <c r="E32" i="5" l="1"/>
  <c r="F32" s="1"/>
  <c r="G32" s="1"/>
  <c r="G40" i="4"/>
  <c r="H40" s="1"/>
  <c r="E29" i="3"/>
  <c r="F29"/>
  <c r="G29" s="1"/>
  <c r="H29" s="1"/>
  <c r="I29" s="1"/>
  <c r="J29" s="1"/>
  <c r="L29" s="1"/>
  <c r="D30" s="1"/>
  <c r="E29" i="1"/>
  <c r="F29" s="1"/>
  <c r="H29" s="1"/>
  <c r="G29"/>
  <c r="E29" i="2"/>
  <c r="F29" s="1"/>
  <c r="H29" s="1"/>
  <c r="I29" s="1"/>
  <c r="J29" s="1"/>
  <c r="H32" i="5" l="1"/>
  <c r="K32" s="1"/>
  <c r="C33" s="1"/>
  <c r="I40" i="4"/>
  <c r="J40" s="1"/>
  <c r="L40" s="1"/>
  <c r="D41" s="1"/>
  <c r="K40"/>
  <c r="C41" s="1"/>
  <c r="K29" i="3"/>
  <c r="C30" s="1"/>
  <c r="E30" s="1"/>
  <c r="I29" i="1"/>
  <c r="J29" s="1"/>
  <c r="K29"/>
  <c r="C30" s="1"/>
  <c r="L29"/>
  <c r="D30" s="1"/>
  <c r="G29" i="2"/>
  <c r="L29" s="1"/>
  <c r="D30" s="1"/>
  <c r="I32" i="5" l="1"/>
  <c r="J32" s="1"/>
  <c r="L32" s="1"/>
  <c r="D33" s="1"/>
  <c r="E41" i="4"/>
  <c r="G41" s="1"/>
  <c r="H41" s="1"/>
  <c r="F41"/>
  <c r="F30" i="3"/>
  <c r="G30" s="1"/>
  <c r="H30" s="1"/>
  <c r="I30" s="1"/>
  <c r="J30" s="1"/>
  <c r="L30" s="1"/>
  <c r="D31" s="1"/>
  <c r="E30" i="1"/>
  <c r="K29" i="2"/>
  <c r="C30" s="1"/>
  <c r="E33" i="5" l="1"/>
  <c r="F33" s="1"/>
  <c r="G33" s="1"/>
  <c r="I41" i="4"/>
  <c r="J41" s="1"/>
  <c r="L41" s="1"/>
  <c r="D42" s="1"/>
  <c r="K41"/>
  <c r="C42" s="1"/>
  <c r="K30" i="3"/>
  <c r="C31" s="1"/>
  <c r="F30" i="1"/>
  <c r="E30" i="2"/>
  <c r="H33" i="5" l="1"/>
  <c r="E42" i="4"/>
  <c r="G42" s="1"/>
  <c r="H42" s="1"/>
  <c r="F42"/>
  <c r="E31" i="3"/>
  <c r="H30" i="1"/>
  <c r="I30" s="1"/>
  <c r="J30" s="1"/>
  <c r="G30"/>
  <c r="F30" i="2"/>
  <c r="I33" i="5" l="1"/>
  <c r="J33" s="1"/>
  <c r="L33" s="1"/>
  <c r="D34" s="1"/>
  <c r="K33"/>
  <c r="C34" s="1"/>
  <c r="I42" i="4"/>
  <c r="J42" s="1"/>
  <c r="L42" s="1"/>
  <c r="D43" s="1"/>
  <c r="K42"/>
  <c r="C43" s="1"/>
  <c r="F31" i="3"/>
  <c r="G31" s="1"/>
  <c r="H31" s="1"/>
  <c r="I31" s="1"/>
  <c r="J31" s="1"/>
  <c r="L31" s="1"/>
  <c r="D32" s="1"/>
  <c r="L30" i="1"/>
  <c r="D31" s="1"/>
  <c r="K30"/>
  <c r="C31" s="1"/>
  <c r="G30" i="2"/>
  <c r="H30"/>
  <c r="I30" s="1"/>
  <c r="J30" s="1"/>
  <c r="E34" i="5" l="1"/>
  <c r="F34" s="1"/>
  <c r="G34" s="1"/>
  <c r="E43" i="4"/>
  <c r="G43" s="1"/>
  <c r="H43" s="1"/>
  <c r="F43"/>
  <c r="K31" i="3"/>
  <c r="C32" s="1"/>
  <c r="E31" i="1"/>
  <c r="F31" s="1"/>
  <c r="H31" s="1"/>
  <c r="G31"/>
  <c r="K30" i="2"/>
  <c r="C31" s="1"/>
  <c r="L30"/>
  <c r="D31" s="1"/>
  <c r="H34" i="5" l="1"/>
  <c r="K34" s="1"/>
  <c r="C35" s="1"/>
  <c r="I43" i="4"/>
  <c r="J43" s="1"/>
  <c r="L43" s="1"/>
  <c r="D44" s="1"/>
  <c r="K43"/>
  <c r="C44" s="1"/>
  <c r="E32" i="3"/>
  <c r="I31" i="1"/>
  <c r="J31" s="1"/>
  <c r="L31" s="1"/>
  <c r="K31"/>
  <c r="E31" i="2"/>
  <c r="I34" i="5" l="1"/>
  <c r="J34" s="1"/>
  <c r="L34" s="1"/>
  <c r="D35" s="1"/>
  <c r="E44" i="4"/>
  <c r="G44" s="1"/>
  <c r="H44" s="1"/>
  <c r="F44"/>
  <c r="F32" i="3"/>
  <c r="G32" s="1"/>
  <c r="F31" i="2"/>
  <c r="E35" i="5" l="1"/>
  <c r="F35" s="1"/>
  <c r="G35" s="1"/>
  <c r="I44" i="4"/>
  <c r="J44" s="1"/>
  <c r="L44" s="1"/>
  <c r="D45" s="1"/>
  <c r="K44"/>
  <c r="C45" s="1"/>
  <c r="H32" i="3"/>
  <c r="I32" s="1"/>
  <c r="J32" s="1"/>
  <c r="L32" s="1"/>
  <c r="D33" s="1"/>
  <c r="K32"/>
  <c r="C33" s="1"/>
  <c r="E33" s="1"/>
  <c r="H31" i="2"/>
  <c r="I31" s="1"/>
  <c r="J31" s="1"/>
  <c r="G31"/>
  <c r="H35" i="5" l="1"/>
  <c r="I35" s="1"/>
  <c r="J35" s="1"/>
  <c r="L35" s="1"/>
  <c r="D36" s="1"/>
  <c r="E45" i="4"/>
  <c r="G45" s="1"/>
  <c r="H45" s="1"/>
  <c r="F45"/>
  <c r="F33" i="3"/>
  <c r="G33" s="1"/>
  <c r="H33" s="1"/>
  <c r="K31" i="2"/>
  <c r="L31"/>
  <c r="K35" i="5" l="1"/>
  <c r="C36" s="1"/>
  <c r="E36" s="1"/>
  <c r="J45" i="4"/>
  <c r="L45" s="1"/>
  <c r="D46" s="1"/>
  <c r="I45"/>
  <c r="K45"/>
  <c r="C46" s="1"/>
  <c r="K33" i="3"/>
  <c r="C34" s="1"/>
  <c r="I33"/>
  <c r="J33" s="1"/>
  <c r="L33" s="1"/>
  <c r="D34" s="1"/>
  <c r="F36" i="5" l="1"/>
  <c r="G36" s="1"/>
  <c r="H36" s="1"/>
  <c r="E46" i="4"/>
  <c r="G46" s="1"/>
  <c r="H46" s="1"/>
  <c r="F46"/>
  <c r="E34" i="3"/>
  <c r="F34" s="1"/>
  <c r="G34" s="1"/>
  <c r="H34" s="1"/>
  <c r="I34" s="1"/>
  <c r="J34" s="1"/>
  <c r="L34" s="1"/>
  <c r="D35" s="1"/>
  <c r="I36" i="5" l="1"/>
  <c r="J36" s="1"/>
  <c r="L36" s="1"/>
  <c r="D37" s="1"/>
  <c r="K36"/>
  <c r="C37" s="1"/>
  <c r="J46" i="4"/>
  <c r="L46" s="1"/>
  <c r="D47" s="1"/>
  <c r="I46"/>
  <c r="K46"/>
  <c r="C47" s="1"/>
  <c r="K34" i="3"/>
  <c r="C35" s="1"/>
  <c r="E35" s="1"/>
  <c r="F35" s="1"/>
  <c r="G35" s="1"/>
  <c r="H35" s="1"/>
  <c r="E37" i="5" l="1"/>
  <c r="F37" s="1"/>
  <c r="G37" s="1"/>
  <c r="H37" s="1"/>
  <c r="G47" i="4"/>
  <c r="E47"/>
  <c r="H47"/>
  <c r="I47" s="1"/>
  <c r="F47"/>
  <c r="I35" i="3"/>
  <c r="J35" s="1"/>
  <c r="L35" s="1"/>
  <c r="D36" s="1"/>
  <c r="K35"/>
  <c r="C36" s="1"/>
  <c r="K37" i="5" l="1"/>
  <c r="C38" s="1"/>
  <c r="I37"/>
  <c r="J37" s="1"/>
  <c r="L37" s="1"/>
  <c r="D38" s="1"/>
  <c r="K47" i="4"/>
  <c r="C48" s="1"/>
  <c r="L47"/>
  <c r="D48" s="1"/>
  <c r="J47"/>
  <c r="E36" i="3"/>
  <c r="F36" s="1"/>
  <c r="E38" i="5" l="1"/>
  <c r="F38" s="1"/>
  <c r="E48" i="4"/>
  <c r="G48" s="1"/>
  <c r="H48" s="1"/>
  <c r="F48"/>
  <c r="G36" i="3"/>
  <c r="H36" s="1"/>
  <c r="I36" s="1"/>
  <c r="J36" s="1"/>
  <c r="L36" s="1"/>
  <c r="D37" s="1"/>
  <c r="G38" i="5" l="1"/>
  <c r="I48" i="4"/>
  <c r="J48" s="1"/>
  <c r="L48" s="1"/>
  <c r="D49" s="1"/>
  <c r="K48"/>
  <c r="C49" s="1"/>
  <c r="K36" i="3"/>
  <c r="C37" s="1"/>
  <c r="E37" s="1"/>
  <c r="H38" i="5" l="1"/>
  <c r="I38" s="1"/>
  <c r="J38" s="1"/>
  <c r="L38" s="1"/>
  <c r="D39" s="1"/>
  <c r="E49" i="4"/>
  <c r="G49" s="1"/>
  <c r="H49" s="1"/>
  <c r="F49"/>
  <c r="F37" i="3"/>
  <c r="G37" s="1"/>
  <c r="K38" i="5" l="1"/>
  <c r="C39" s="1"/>
  <c r="E39" s="1"/>
  <c r="J49" i="4"/>
  <c r="L49" s="1"/>
  <c r="D50" s="1"/>
  <c r="I49"/>
  <c r="K49"/>
  <c r="C50" s="1"/>
  <c r="H37" i="3"/>
  <c r="I37" s="1"/>
  <c r="J37" s="1"/>
  <c r="L37" s="1"/>
  <c r="D38" s="1"/>
  <c r="F39" i="5" l="1"/>
  <c r="G39" s="1"/>
  <c r="H39" s="1"/>
  <c r="G50" i="4"/>
  <c r="E50"/>
  <c r="H50"/>
  <c r="I50" s="1"/>
  <c r="F50"/>
  <c r="K50"/>
  <c r="C51" s="1"/>
  <c r="K37" i="3"/>
  <c r="C38" s="1"/>
  <c r="E38" s="1"/>
  <c r="I39" i="5" l="1"/>
  <c r="J39" s="1"/>
  <c r="L39" s="1"/>
  <c r="D40" s="1"/>
  <c r="K39"/>
  <c r="C40" s="1"/>
  <c r="L50" i="4"/>
  <c r="D51" s="1"/>
  <c r="J50"/>
  <c r="F38" i="3"/>
  <c r="G38" s="1"/>
  <c r="E40" i="5" l="1"/>
  <c r="F40" s="1"/>
  <c r="E51" i="4"/>
  <c r="G51" s="1"/>
  <c r="H51" s="1"/>
  <c r="F51"/>
  <c r="H38" i="3"/>
  <c r="I38" s="1"/>
  <c r="J38" s="1"/>
  <c r="L38" s="1"/>
  <c r="D39" s="1"/>
  <c r="G40" i="5" l="1"/>
  <c r="H40" s="1"/>
  <c r="I51" i="4"/>
  <c r="J51"/>
  <c r="K51"/>
  <c r="C52" s="1"/>
  <c r="L51"/>
  <c r="D52" s="1"/>
  <c r="K38" i="3"/>
  <c r="C39" s="1"/>
  <c r="E39" s="1"/>
  <c r="F39" s="1"/>
  <c r="G39" s="1"/>
  <c r="H39" s="1"/>
  <c r="I39" s="1"/>
  <c r="J39" s="1"/>
  <c r="L39" s="1"/>
  <c r="D40" s="1"/>
  <c r="I40" i="5" l="1"/>
  <c r="J40" s="1"/>
  <c r="L40" s="1"/>
  <c r="D41" s="1"/>
  <c r="K40"/>
  <c r="C41" s="1"/>
  <c r="E52" i="4"/>
  <c r="F52"/>
  <c r="K39" i="3"/>
  <c r="C40" s="1"/>
  <c r="E41" i="5" l="1"/>
  <c r="G52" i="4"/>
  <c r="H52" s="1"/>
  <c r="E40" i="3"/>
  <c r="F41" i="5" l="1"/>
  <c r="G41" s="1"/>
  <c r="H41" s="1"/>
  <c r="I52" i="4"/>
  <c r="J52"/>
  <c r="L52" s="1"/>
  <c r="D53" s="1"/>
  <c r="K52"/>
  <c r="C53" s="1"/>
  <c r="F40" i="3"/>
  <c r="G40" s="1"/>
  <c r="H40" s="1"/>
  <c r="I40" s="1"/>
  <c r="J40" s="1"/>
  <c r="L40" s="1"/>
  <c r="D41" s="1"/>
  <c r="I41" i="5" l="1"/>
  <c r="J41" s="1"/>
  <c r="L41" s="1"/>
  <c r="D42" s="1"/>
  <c r="K41"/>
  <c r="C42" s="1"/>
  <c r="E53" i="4"/>
  <c r="F53"/>
  <c r="K40" i="3"/>
  <c r="C41" s="1"/>
  <c r="E41" s="1"/>
  <c r="E42" i="5" l="1"/>
  <c r="G53" i="4"/>
  <c r="H53" s="1"/>
  <c r="G41" i="3"/>
  <c r="H41" s="1"/>
  <c r="I41" s="1"/>
  <c r="J41" s="1"/>
  <c r="L41" s="1"/>
  <c r="D42" s="1"/>
  <c r="F41"/>
  <c r="F42" i="5" l="1"/>
  <c r="G42" s="1"/>
  <c r="H42" s="1"/>
  <c r="I42" s="1"/>
  <c r="J42" s="1"/>
  <c r="L42" s="1"/>
  <c r="D43" s="1"/>
  <c r="K53" i="4"/>
  <c r="C54" s="1"/>
  <c r="I53"/>
  <c r="J53" s="1"/>
  <c r="L53" s="1"/>
  <c r="D54" s="1"/>
  <c r="K41" i="3"/>
  <c r="C42" s="1"/>
  <c r="E42" s="1"/>
  <c r="F42" s="1"/>
  <c r="G42" s="1"/>
  <c r="H42" s="1"/>
  <c r="I42" s="1"/>
  <c r="J42" s="1"/>
  <c r="L42" s="1"/>
  <c r="D43" s="1"/>
  <c r="K42" i="5" l="1"/>
  <c r="C43" s="1"/>
  <c r="E54" i="4"/>
  <c r="G54" s="1"/>
  <c r="H54" s="1"/>
  <c r="F54"/>
  <c r="K42" i="3"/>
  <c r="C43" s="1"/>
  <c r="E43" i="5" l="1"/>
  <c r="I54" i="4"/>
  <c r="J54"/>
  <c r="K54"/>
  <c r="C55" s="1"/>
  <c r="L54"/>
  <c r="D55" s="1"/>
  <c r="E43" i="3"/>
  <c r="F43" i="5" l="1"/>
  <c r="G43" s="1"/>
  <c r="E55" i="4"/>
  <c r="F55"/>
  <c r="F43" i="3"/>
  <c r="G43" s="1"/>
  <c r="H43" s="1"/>
  <c r="I43" s="1"/>
  <c r="J43" s="1"/>
  <c r="L43" s="1"/>
  <c r="D44" s="1"/>
  <c r="H43" i="5" l="1"/>
  <c r="I43" s="1"/>
  <c r="J43" s="1"/>
  <c r="L43" s="1"/>
  <c r="D44" s="1"/>
  <c r="G55" i="4"/>
  <c r="H55" s="1"/>
  <c r="K43" i="3"/>
  <c r="C44" s="1"/>
  <c r="K43" i="5" l="1"/>
  <c r="C44" s="1"/>
  <c r="I55" i="4"/>
  <c r="J55" s="1"/>
  <c r="L55" s="1"/>
  <c r="D56" s="1"/>
  <c r="K55"/>
  <c r="C56" s="1"/>
  <c r="E44" i="3"/>
  <c r="E44" i="5" l="1"/>
  <c r="E56" i="4"/>
  <c r="G56" s="1"/>
  <c r="H56" s="1"/>
  <c r="F56"/>
  <c r="F44" i="3"/>
  <c r="G44" s="1"/>
  <c r="F44" i="5" l="1"/>
  <c r="G44" s="1"/>
  <c r="I56" i="4"/>
  <c r="J56"/>
  <c r="K56"/>
  <c r="C57" s="1"/>
  <c r="L56"/>
  <c r="D57" s="1"/>
  <c r="H44" i="3"/>
  <c r="I44" s="1"/>
  <c r="J44" s="1"/>
  <c r="L44" s="1"/>
  <c r="D45" s="1"/>
  <c r="H44" i="5" l="1"/>
  <c r="I44" s="1"/>
  <c r="J44" s="1"/>
  <c r="L44" s="1"/>
  <c r="D45" s="1"/>
  <c r="E57" i="4"/>
  <c r="F57"/>
  <c r="K44" i="3"/>
  <c r="C45" s="1"/>
  <c r="E45" s="1"/>
  <c r="F45" s="1"/>
  <c r="G45" s="1"/>
  <c r="H45" s="1"/>
  <c r="K44" i="5" l="1"/>
  <c r="C45" s="1"/>
  <c r="E45" s="1"/>
  <c r="F45" s="1"/>
  <c r="G57" i="4"/>
  <c r="H57" s="1"/>
  <c r="I45" i="3"/>
  <c r="J45" s="1"/>
  <c r="L45" s="1"/>
  <c r="D46" s="1"/>
  <c r="K45"/>
  <c r="C46" s="1"/>
  <c r="G45" i="5" l="1"/>
  <c r="H45" s="1"/>
  <c r="I45" s="1"/>
  <c r="J45" s="1"/>
  <c r="L45" s="1"/>
  <c r="D46" s="1"/>
  <c r="I57" i="4"/>
  <c r="J57" s="1"/>
  <c r="L57" s="1"/>
  <c r="D58" s="1"/>
  <c r="K57"/>
  <c r="C58" s="1"/>
  <c r="E46" i="3"/>
  <c r="F46" s="1"/>
  <c r="G46" s="1"/>
  <c r="K45" i="5" l="1"/>
  <c r="C46" s="1"/>
  <c r="E46" s="1"/>
  <c r="E58" i="4"/>
  <c r="H46" i="3"/>
  <c r="I46" s="1"/>
  <c r="J46" s="1"/>
  <c r="L46" s="1"/>
  <c r="D47" s="1"/>
  <c r="F46" i="5" l="1"/>
  <c r="G46" s="1"/>
  <c r="H46" s="1"/>
  <c r="I46" s="1"/>
  <c r="J46" s="1"/>
  <c r="L46" s="1"/>
  <c r="D47" s="1"/>
  <c r="G58" i="4"/>
  <c r="H58" s="1"/>
  <c r="F58"/>
  <c r="K46" i="3"/>
  <c r="C47" s="1"/>
  <c r="K46" i="5" l="1"/>
  <c r="C47" s="1"/>
  <c r="I58" i="4"/>
  <c r="J58"/>
  <c r="K58"/>
  <c r="C59" s="1"/>
  <c r="L58"/>
  <c r="D59" s="1"/>
  <c r="E47" i="3"/>
  <c r="E47" i="5" l="1"/>
  <c r="E59" i="4"/>
  <c r="F47" i="3"/>
  <c r="G47" s="1"/>
  <c r="F47" i="5" l="1"/>
  <c r="G47" s="1"/>
  <c r="F59" i="4"/>
  <c r="G59" s="1"/>
  <c r="H47" i="3"/>
  <c r="I47" s="1"/>
  <c r="J47" s="1"/>
  <c r="L47" s="1"/>
  <c r="D48" s="1"/>
  <c r="H47" i="5" l="1"/>
  <c r="I47" s="1"/>
  <c r="J47" s="1"/>
  <c r="L47" s="1"/>
  <c r="D48" s="1"/>
  <c r="H59" i="4"/>
  <c r="K47" i="3"/>
  <c r="C48" s="1"/>
  <c r="E48" s="1"/>
  <c r="F48" s="1"/>
  <c r="G48" s="1"/>
  <c r="H48" s="1"/>
  <c r="K47" i="5" l="1"/>
  <c r="C48" s="1"/>
  <c r="E48" s="1"/>
  <c r="F48" s="1"/>
  <c r="I59" i="4"/>
  <c r="J59" s="1"/>
  <c r="L59" s="1"/>
  <c r="K59"/>
  <c r="I48" i="3"/>
  <c r="J48" s="1"/>
  <c r="L48" s="1"/>
  <c r="D49" s="1"/>
  <c r="K48"/>
  <c r="C49" s="1"/>
  <c r="G48" i="5" l="1"/>
  <c r="H48" s="1"/>
  <c r="I48" s="1"/>
  <c r="J48" s="1"/>
  <c r="L48" s="1"/>
  <c r="D49" s="1"/>
  <c r="E49" i="3"/>
  <c r="F49" s="1"/>
  <c r="G49" s="1"/>
  <c r="K48" i="5" l="1"/>
  <c r="C49" s="1"/>
  <c r="E49" s="1"/>
  <c r="F49" s="1"/>
  <c r="G49" s="1"/>
  <c r="H49" s="1"/>
  <c r="H49" i="3"/>
  <c r="K49" s="1"/>
  <c r="C50" s="1"/>
  <c r="I49" i="5" l="1"/>
  <c r="J49" s="1"/>
  <c r="L49" s="1"/>
  <c r="D50" s="1"/>
  <c r="K49"/>
  <c r="C50" s="1"/>
  <c r="J49" i="3"/>
  <c r="L49" s="1"/>
  <c r="D50" s="1"/>
  <c r="I49"/>
  <c r="E50" i="5" l="1"/>
  <c r="E50" i="3"/>
  <c r="F50" s="1"/>
  <c r="G50" s="1"/>
  <c r="F50" i="5" l="1"/>
  <c r="G50" s="1"/>
  <c r="H50" i="3"/>
  <c r="I50" s="1"/>
  <c r="J50" s="1"/>
  <c r="L50" s="1"/>
  <c r="D51" s="1"/>
  <c r="H50" i="5" l="1"/>
  <c r="I50" s="1"/>
  <c r="J50" s="1"/>
  <c r="L50" s="1"/>
  <c r="D51" s="1"/>
  <c r="K50" i="3"/>
  <c r="C51" s="1"/>
  <c r="E51" s="1"/>
  <c r="K50" i="5" l="1"/>
  <c r="C51" s="1"/>
  <c r="E51" s="1"/>
  <c r="F51" s="1"/>
  <c r="F51" i="3"/>
  <c r="G51" s="1"/>
  <c r="G51" i="5" l="1"/>
  <c r="H51" i="3"/>
  <c r="I51" s="1"/>
  <c r="J51" s="1"/>
  <c r="L51" s="1"/>
  <c r="D52" s="1"/>
  <c r="H51" i="5" l="1"/>
  <c r="I51" s="1"/>
  <c r="J51" s="1"/>
  <c r="L51" s="1"/>
  <c r="D52" s="1"/>
  <c r="K51" i="3"/>
  <c r="C52" s="1"/>
  <c r="K51" i="5" l="1"/>
  <c r="C52" s="1"/>
  <c r="E52" s="1"/>
  <c r="E52" i="3"/>
  <c r="F52" i="5" l="1"/>
  <c r="G52" s="1"/>
  <c r="F52" i="3"/>
  <c r="G52" s="1"/>
  <c r="H52" i="5" l="1"/>
  <c r="H52" i="3"/>
  <c r="I52" s="1"/>
  <c r="J52" s="1"/>
  <c r="L52" s="1"/>
  <c r="D53" s="1"/>
  <c r="I52" i="5" l="1"/>
  <c r="J52" s="1"/>
  <c r="L52" s="1"/>
  <c r="D53" s="1"/>
  <c r="K52"/>
  <c r="C53" s="1"/>
  <c r="K52" i="3"/>
  <c r="C53" s="1"/>
  <c r="E53" s="1"/>
  <c r="E53" i="5" l="1"/>
  <c r="F53" s="1"/>
  <c r="F53" i="3"/>
  <c r="G53" s="1"/>
  <c r="G53" i="5" l="1"/>
  <c r="H53" s="1"/>
  <c r="H53" i="3"/>
  <c r="I53" i="5" l="1"/>
  <c r="J53" s="1"/>
  <c r="L53" s="1"/>
  <c r="D54" s="1"/>
  <c r="K53"/>
  <c r="C54" s="1"/>
  <c r="I53" i="3"/>
  <c r="J53" s="1"/>
  <c r="L53" s="1"/>
  <c r="D54" s="1"/>
  <c r="K53"/>
  <c r="C54" s="1"/>
  <c r="E54" i="5" l="1"/>
  <c r="F54" s="1"/>
  <c r="G54" s="1"/>
  <c r="E54" i="3"/>
  <c r="F54" s="1"/>
  <c r="H54" i="5" l="1"/>
  <c r="I54" s="1"/>
  <c r="J54" s="1"/>
  <c r="L54" s="1"/>
  <c r="D55" s="1"/>
  <c r="G54" i="3"/>
  <c r="H54" s="1"/>
  <c r="I54" s="1"/>
  <c r="J54" s="1"/>
  <c r="L54" s="1"/>
  <c r="D55" s="1"/>
  <c r="K54" i="5" l="1"/>
  <c r="C55" s="1"/>
  <c r="E55" s="1"/>
  <c r="F55" s="1"/>
  <c r="K54" i="3"/>
  <c r="C55" s="1"/>
  <c r="E55" s="1"/>
  <c r="F55" s="1"/>
  <c r="G55" s="1"/>
  <c r="H55" s="1"/>
  <c r="G55" i="5" l="1"/>
  <c r="H55" s="1"/>
  <c r="I55" s="1"/>
  <c r="J55" s="1"/>
  <c r="L55" s="1"/>
  <c r="D56" s="1"/>
  <c r="I55" i="3"/>
  <c r="J55" s="1"/>
  <c r="L55" s="1"/>
  <c r="D56" s="1"/>
  <c r="K55"/>
  <c r="C56" s="1"/>
  <c r="K55" i="5" l="1"/>
  <c r="C56" s="1"/>
  <c r="E56" s="1"/>
  <c r="F56" s="1"/>
  <c r="G56" s="1"/>
  <c r="E56" i="3"/>
  <c r="F56" s="1"/>
  <c r="H56" i="5" l="1"/>
  <c r="G56" i="3"/>
  <c r="H56" s="1"/>
  <c r="I56" i="5" l="1"/>
  <c r="J56" s="1"/>
  <c r="L56" s="1"/>
  <c r="D57" s="1"/>
  <c r="K56"/>
  <c r="C57" s="1"/>
  <c r="K56" i="3"/>
  <c r="C57" s="1"/>
  <c r="I56"/>
  <c r="J56" s="1"/>
  <c r="L56" s="1"/>
  <c r="D57" s="1"/>
  <c r="E57" i="5" l="1"/>
  <c r="F57" i="3"/>
  <c r="E57"/>
  <c r="F57" i="5" l="1"/>
  <c r="G57" s="1"/>
  <c r="H57" s="1"/>
  <c r="G57" i="3"/>
  <c r="K57" i="5" l="1"/>
  <c r="C58" s="1"/>
  <c r="I57"/>
  <c r="J57" s="1"/>
  <c r="L57" s="1"/>
  <c r="D58" s="1"/>
  <c r="H57" i="3"/>
  <c r="I57" s="1"/>
  <c r="J57" s="1"/>
  <c r="L57" s="1"/>
  <c r="D58" s="1"/>
  <c r="E58" i="5" l="1"/>
  <c r="K57" i="3"/>
  <c r="C58" s="1"/>
  <c r="E58" s="1"/>
  <c r="F58" s="1"/>
  <c r="G58" s="1"/>
  <c r="H58" s="1"/>
  <c r="I58" s="1"/>
  <c r="J58" s="1"/>
  <c r="L58" s="1"/>
  <c r="F58" i="5" l="1"/>
  <c r="G58" s="1"/>
  <c r="K58" i="3"/>
  <c r="H58" i="5" l="1"/>
  <c r="I58" s="1"/>
  <c r="J58" s="1"/>
  <c r="L58" s="1"/>
  <c r="D59" s="1"/>
  <c r="K58" l="1"/>
  <c r="C59" s="1"/>
  <c r="E59" s="1"/>
  <c r="F59" l="1"/>
  <c r="G59" s="1"/>
  <c r="H59" s="1"/>
  <c r="I59" s="1"/>
  <c r="J59" s="1"/>
  <c r="L59" s="1"/>
  <c r="K59" l="1"/>
</calcChain>
</file>

<file path=xl/sharedStrings.xml><?xml version="1.0" encoding="utf-8"?>
<sst xmlns="http://schemas.openxmlformats.org/spreadsheetml/2006/main" count="115" uniqueCount="38">
  <si>
    <t>Step Size</t>
  </si>
  <si>
    <t>i</t>
  </si>
  <si>
    <r>
      <t>t</t>
    </r>
    <r>
      <rPr>
        <b/>
        <vertAlign val="subscript"/>
        <sz val="10"/>
        <color theme="1"/>
        <rFont val="Calibri"/>
        <family val="2"/>
        <scheme val="minor"/>
      </rPr>
      <t>i</t>
    </r>
  </si>
  <si>
    <r>
      <t>y</t>
    </r>
    <r>
      <rPr>
        <b/>
        <vertAlign val="subscript"/>
        <sz val="10"/>
        <color theme="1"/>
        <rFont val="Calibri"/>
        <family val="2"/>
        <scheme val="minor"/>
      </rPr>
      <t>i</t>
    </r>
  </si>
  <si>
    <r>
      <t>y'</t>
    </r>
    <r>
      <rPr>
        <b/>
        <vertAlign val="subscript"/>
        <sz val="10"/>
        <color theme="1"/>
        <rFont val="Calibri"/>
        <family val="2"/>
        <scheme val="minor"/>
      </rPr>
      <t>i</t>
    </r>
  </si>
  <si>
    <t>k1</t>
  </si>
  <si>
    <t>K</t>
  </si>
  <si>
    <t>k2</t>
  </si>
  <si>
    <t>k3</t>
  </si>
  <si>
    <t>L</t>
  </si>
  <si>
    <t>k4</t>
  </si>
  <si>
    <r>
      <t>y</t>
    </r>
    <r>
      <rPr>
        <b/>
        <vertAlign val="subscript"/>
        <sz val="10"/>
        <color theme="1"/>
        <rFont val="Calibri"/>
        <family val="2"/>
        <scheme val="minor"/>
      </rPr>
      <t>i+1</t>
    </r>
  </si>
  <si>
    <r>
      <t>y'</t>
    </r>
    <r>
      <rPr>
        <b/>
        <vertAlign val="subscript"/>
        <sz val="10"/>
        <color theme="1"/>
        <rFont val="Calibri"/>
        <family val="2"/>
        <scheme val="minor"/>
      </rPr>
      <t>i+1</t>
    </r>
  </si>
  <si>
    <r>
      <t>y</t>
    </r>
    <r>
      <rPr>
        <b/>
        <vertAlign val="subscript"/>
        <sz val="10"/>
        <color theme="1"/>
        <rFont val="Calibri"/>
        <family val="2"/>
        <scheme val="minor"/>
      </rPr>
      <t>Exact</t>
    </r>
  </si>
  <si>
    <r>
      <t>y'</t>
    </r>
    <r>
      <rPr>
        <b/>
        <vertAlign val="subscript"/>
        <sz val="10"/>
        <color theme="1"/>
        <rFont val="Calibri"/>
        <family val="2"/>
        <scheme val="minor"/>
      </rPr>
      <t>Exact</t>
    </r>
  </si>
  <si>
    <t>y" = - y</t>
  </si>
  <si>
    <t>Runge-Kutta-Nystrom Method (Mass-Spring System)</t>
  </si>
  <si>
    <t>Runge-Kutta-Nystrom Method (Pendulum)</t>
  </si>
  <si>
    <t>y" = -2y</t>
  </si>
  <si>
    <t>Runge-Kutta-Nystrom Method (SDOF_Mass-Damper-Spring System)</t>
  </si>
  <si>
    <r>
      <t>y" = -2</t>
    </r>
    <r>
      <rPr>
        <b/>
        <sz val="12"/>
        <color theme="1"/>
        <rFont val="Calibri"/>
        <family val="2"/>
      </rPr>
      <t>ζω</t>
    </r>
    <r>
      <rPr>
        <b/>
        <sz val="12"/>
        <color theme="1"/>
        <rFont val="Calibri"/>
        <family val="2"/>
        <scheme val="minor"/>
      </rPr>
      <t xml:space="preserve"> y' - </t>
    </r>
    <r>
      <rPr>
        <b/>
        <sz val="12"/>
        <color theme="1"/>
        <rFont val="Calibri"/>
        <family val="2"/>
      </rPr>
      <t>ω</t>
    </r>
    <r>
      <rPr>
        <b/>
        <vertAlign val="superscript"/>
        <sz val="12"/>
        <color theme="1"/>
        <rFont val="Calibri"/>
        <family val="2"/>
      </rPr>
      <t>2</t>
    </r>
    <r>
      <rPr>
        <b/>
        <sz val="12"/>
        <color theme="1"/>
        <rFont val="Calibri"/>
        <family val="2"/>
      </rPr>
      <t xml:space="preserve"> y</t>
    </r>
  </si>
  <si>
    <t>ω</t>
  </si>
  <si>
    <t>ζ</t>
  </si>
  <si>
    <t>y(0)</t>
  </si>
  <si>
    <t>y'(0)</t>
  </si>
  <si>
    <t>Case 1: Underdamped Free Vibrations</t>
  </si>
  <si>
    <r>
      <t>y</t>
    </r>
    <r>
      <rPr>
        <b/>
        <vertAlign val="subscript"/>
        <sz val="10"/>
        <color theme="1"/>
        <rFont val="Calibri"/>
        <family val="2"/>
        <scheme val="minor"/>
      </rPr>
      <t>i_RKN</t>
    </r>
  </si>
  <si>
    <r>
      <t>y'</t>
    </r>
    <r>
      <rPr>
        <b/>
        <vertAlign val="subscript"/>
        <sz val="10"/>
        <color theme="1"/>
        <rFont val="Calibri"/>
        <family val="2"/>
        <scheme val="minor"/>
      </rPr>
      <t>i_RKN</t>
    </r>
  </si>
  <si>
    <r>
      <t>Ae</t>
    </r>
    <r>
      <rPr>
        <b/>
        <vertAlign val="superscript"/>
        <sz val="10"/>
        <color rgb="FFFF0000"/>
        <rFont val="Calibri"/>
        <family val="2"/>
        <scheme val="minor"/>
      </rPr>
      <t>-</t>
    </r>
    <r>
      <rPr>
        <b/>
        <vertAlign val="superscript"/>
        <sz val="10"/>
        <color rgb="FFFF0000"/>
        <rFont val="Calibri"/>
        <family val="2"/>
      </rPr>
      <t>ζωt</t>
    </r>
  </si>
  <si>
    <t>Damp Coef. [c]</t>
  </si>
  <si>
    <t>Mass [m]</t>
  </si>
  <si>
    <t>Spring Const. [k]</t>
  </si>
  <si>
    <t>Step Size [h]</t>
  </si>
  <si>
    <t>Analytical Method</t>
  </si>
  <si>
    <t>Case 2: Critically Damped Free Vibrations</t>
  </si>
  <si>
    <t>Case 3: Overdamped Free Vibrations</t>
  </si>
  <si>
    <r>
      <t>C</t>
    </r>
    <r>
      <rPr>
        <b/>
        <vertAlign val="subscript"/>
        <sz val="10"/>
        <color theme="1"/>
        <rFont val="Calibri"/>
        <family val="2"/>
        <scheme val="minor"/>
      </rPr>
      <t>1</t>
    </r>
  </si>
  <si>
    <r>
      <t>C</t>
    </r>
    <r>
      <rPr>
        <b/>
        <vertAlign val="subscript"/>
        <sz val="10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</si>
</sst>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00"/>
  </numFmts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FF0000"/>
      <name val="Calibri"/>
      <family val="2"/>
      <scheme val="minor"/>
    </font>
    <font>
      <b/>
      <vertAlign val="superscript"/>
      <sz val="10"/>
      <color rgb="FFFF0000"/>
      <name val="Calibri"/>
      <family val="2"/>
      <scheme val="minor"/>
    </font>
    <font>
      <b/>
      <vertAlign val="superscript"/>
      <sz val="10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A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165" fontId="3" fillId="0" borderId="8" xfId="0" applyNumberFormat="1" applyFont="1" applyBorder="1" applyAlignment="1">
      <alignment horizontal="center" vertical="center"/>
    </xf>
    <xf numFmtId="2" fontId="3" fillId="6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5" fontId="3" fillId="5" borderId="0" xfId="0" applyNumberFormat="1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1" fillId="7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smoothMarker"/>
        <c:ser>
          <c:idx val="0"/>
          <c:order val="0"/>
          <c:tx>
            <c:strRef>
              <c:f>RKN_MS!$C$5</c:f>
              <c:strCache>
                <c:ptCount val="1"/>
                <c:pt idx="0">
                  <c:v>yi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RKN_MS!$B$6:$B$31</c:f>
              <c:numCache>
                <c:formatCode>0.0000</c:formatCode>
                <c:ptCount val="2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</c:numCache>
            </c:numRef>
          </c:xVal>
          <c:yVal>
            <c:numRef>
              <c:f>RKN_MS!$C$6:$C$31</c:f>
              <c:numCache>
                <c:formatCode>0.00000</c:formatCode>
                <c:ptCount val="26"/>
                <c:pt idx="0">
                  <c:v>2</c:v>
                </c:pt>
                <c:pt idx="1">
                  <c:v>2.234375</c:v>
                </c:pt>
                <c:pt idx="2">
                  <c:v>1.9219021267361112</c:v>
                </c:pt>
                <c:pt idx="3">
                  <c:v>1.1390848513002749</c:v>
                </c:pt>
                <c:pt idx="4">
                  <c:v>7.7533366503538925E-2</c:v>
                </c:pt>
                <c:pt idx="5">
                  <c:v>-1.0029358409935372</c:v>
                </c:pt>
                <c:pt idx="6">
                  <c:v>-1.8378905059597244</c:v>
                </c:pt>
                <c:pt idx="7">
                  <c:v>-2.2229993035729771</c:v>
                </c:pt>
                <c:pt idx="8">
                  <c:v>-2.0640361086072745</c:v>
                </c:pt>
                <c:pt idx="9">
                  <c:v>-1.3999346799863823</c:v>
                </c:pt>
                <c:pt idx="10">
                  <c:v>-0.39325288895284105</c:v>
                </c:pt>
                <c:pt idx="11">
                  <c:v>0.70961798087167427</c:v>
                </c:pt>
                <c:pt idx="12">
                  <c:v>1.6387589471272905</c:v>
                </c:pt>
                <c:pt idx="13">
                  <c:v>2.1667838786901195</c:v>
                </c:pt>
                <c:pt idx="14">
                  <c:v>2.1644870816449462</c:v>
                </c:pt>
                <c:pt idx="15">
                  <c:v>1.6324594399544112</c:v>
                </c:pt>
                <c:pt idx="16">
                  <c:v>0.70093676213146217</c:v>
                </c:pt>
                <c:pt idx="17">
                  <c:v>-0.40208082732870487</c:v>
                </c:pt>
                <c:pt idx="18">
                  <c:v>-1.4066343526792122</c:v>
                </c:pt>
                <c:pt idx="19">
                  <c:v>-2.0668773247277841</c:v>
                </c:pt>
                <c:pt idx="20">
                  <c:v>-2.2212422664584803</c:v>
                </c:pt>
                <c:pt idx="21">
                  <c:v>-1.8319777469838849</c:v>
                </c:pt>
                <c:pt idx="22">
                  <c:v>-0.99438085163446155</c:v>
                </c:pt>
                <c:pt idx="23">
                  <c:v>8.6532798534173394E-2</c:v>
                </c:pt>
                <c:pt idx="24">
                  <c:v>1.1462099921143847</c:v>
                </c:pt>
                <c:pt idx="25">
                  <c:v>1.9253092260797104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8EA-C54B-AABD-6E383B0CE678}"/>
            </c:ext>
          </c:extLst>
        </c:ser>
        <c:ser>
          <c:idx val="1"/>
          <c:order val="1"/>
          <c:tx>
            <c:strRef>
              <c:f>RKN_MS!$D$5</c:f>
              <c:strCache>
                <c:ptCount val="1"/>
                <c:pt idx="0">
                  <c:v>y'i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RKN_MS!$B$6:$B$31</c:f>
              <c:numCache>
                <c:formatCode>0.0000</c:formatCode>
                <c:ptCount val="2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</c:numCache>
            </c:numRef>
          </c:xVal>
          <c:yVal>
            <c:numRef>
              <c:f>RKN_MS!$D$6:$D$31</c:f>
              <c:numCache>
                <c:formatCode>0.00000</c:formatCode>
                <c:ptCount val="26"/>
                <c:pt idx="0">
                  <c:v>1</c:v>
                </c:pt>
                <c:pt idx="1">
                  <c:v>-8.1380208333333259E-2</c:v>
                </c:pt>
                <c:pt idx="2">
                  <c:v>-1.1427849663628471</c:v>
                </c:pt>
                <c:pt idx="3">
                  <c:v>-1.9244499029936615</c:v>
                </c:pt>
                <c:pt idx="4">
                  <c:v>-2.2350875405065809</c:v>
                </c:pt>
                <c:pt idx="5">
                  <c:v>-1.9986987819223485</c:v>
                </c:pt>
                <c:pt idx="6">
                  <c:v>-1.2731664786065011</c:v>
                </c:pt>
                <c:pt idx="7">
                  <c:v>-0.23608206739728299</c:v>
                </c:pt>
                <c:pt idx="8">
                  <c:v>0.85872419285804713</c:v>
                </c:pt>
                <c:pt idx="9">
                  <c:v>1.743309118464782</c:v>
                </c:pt>
                <c:pt idx="10">
                  <c:v>2.2011930882164692</c:v>
                </c:pt>
                <c:pt idx="11">
                  <c:v>2.1203379138213334</c:v>
                </c:pt>
                <c:pt idx="12">
                  <c:v>1.5205611099734178</c:v>
                </c:pt>
                <c:pt idx="13">
                  <c:v>0.54867865344070166</c:v>
                </c:pt>
                <c:pt idx="14">
                  <c:v>-0.55743326941224425</c:v>
                </c:pt>
                <c:pt idx="15">
                  <c:v>-1.5270604054682344</c:v>
                </c:pt>
                <c:pt idx="16">
                  <c:v>-2.1229061224593773</c:v>
                </c:pt>
                <c:pt idx="17">
                  <c:v>-2.1991649598861085</c:v>
                </c:pt>
                <c:pt idx="18">
                  <c:v>-1.7372017165357312</c:v>
                </c:pt>
                <c:pt idx="19">
                  <c:v>-0.85010528199344138</c:v>
                </c:pt>
                <c:pt idx="20">
                  <c:v>0.24499559214508726</c:v>
                </c:pt>
                <c:pt idx="21">
                  <c:v>1.2800774657931304</c:v>
                </c:pt>
                <c:pt idx="22">
                  <c:v>2.0018203349887833</c:v>
                </c:pt>
                <c:pt idx="23">
                  <c:v>2.2336037166625395</c:v>
                </c:pt>
                <c:pt idx="24">
                  <c:v>1.9187281275655499</c:v>
                </c:pt>
                <c:pt idx="25">
                  <c:v>1.134285062998774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8EA-C54B-AABD-6E383B0CE678}"/>
            </c:ext>
          </c:extLst>
        </c:ser>
        <c:ser>
          <c:idx val="2"/>
          <c:order val="2"/>
          <c:tx>
            <c:strRef>
              <c:f>RKN_MS!$N$5</c:f>
              <c:strCache>
                <c:ptCount val="1"/>
                <c:pt idx="0">
                  <c:v>yExact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RKN_MS!$B$6:$B$31</c:f>
              <c:numCache>
                <c:formatCode>0.0000</c:formatCode>
                <c:ptCount val="2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</c:numCache>
            </c:numRef>
          </c:xVal>
          <c:yVal>
            <c:numRef>
              <c:f>RKN_MS!$N$6:$N$31</c:f>
              <c:numCache>
                <c:formatCode>0.00000</c:formatCode>
                <c:ptCount val="26"/>
                <c:pt idx="0">
                  <c:v>2</c:v>
                </c:pt>
                <c:pt idx="1">
                  <c:v>2.2345906623849485</c:v>
                </c:pt>
                <c:pt idx="2">
                  <c:v>1.922075596544176</c:v>
                </c:pt>
                <c:pt idx="3">
                  <c:v>1.1389693899394602</c:v>
                </c:pt>
                <c:pt idx="4">
                  <c:v>7.7003753731396896E-2</c:v>
                </c:pt>
                <c:pt idx="5">
                  <c:v>-1.0038150869899107</c:v>
                </c:pt>
                <c:pt idx="6">
                  <c:v>-1.8388649851410237</c:v>
                </c:pt>
                <c:pt idx="7">
                  <c:v>-2.2236966022712124</c:v>
                </c:pt>
                <c:pt idx="8">
                  <c:v>-2.0640897370351521</c:v>
                </c:pt>
                <c:pt idx="9">
                  <c:v>-1.3991217165266563</c:v>
                </c:pt>
                <c:pt idx="10">
                  <c:v>-0.39159990373668596</c:v>
                </c:pt>
                <c:pt idx="11">
                  <c:v>0.71179922301212806</c:v>
                </c:pt>
                <c:pt idx="12">
                  <c:v>1.6409250751018061</c:v>
                </c:pt>
                <c:pt idx="13">
                  <c:v>2.1682952395438626</c:v>
                </c:pt>
                <c:pt idx="14">
                  <c:v>2.1647911074053985</c:v>
                </c:pt>
                <c:pt idx="15">
                  <c:v>1.6312706124447907</c:v>
                </c:pt>
                <c:pt idx="16">
                  <c:v>0.69835817900615471</c:v>
                </c:pt>
                <c:pt idx="17">
                  <c:v>-0.405536692746157</c:v>
                </c:pt>
                <c:pt idx="18">
                  <c:v>-1.4101420385275973</c:v>
                </c:pt>
                <c:pt idx="19">
                  <c:v>-2.0694954328545663</c:v>
                </c:pt>
                <c:pt idx="20">
                  <c:v>-2.2221641690422747</c:v>
                </c:pt>
                <c:pt idx="21">
                  <c:v>-1.8307696159636551</c:v>
                </c:pt>
                <c:pt idx="22">
                  <c:v>-0.99113881057460196</c:v>
                </c:pt>
                <c:pt idx="23">
                  <c:v>9.1157342817583253E-2</c:v>
                </c:pt>
                <c:pt idx="24">
                  <c:v>1.1511349994645492</c:v>
                </c:pt>
                <c:pt idx="25">
                  <c:v>1.9292746610059606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D8EA-C54B-AABD-6E383B0CE678}"/>
            </c:ext>
          </c:extLst>
        </c:ser>
        <c:ser>
          <c:idx val="3"/>
          <c:order val="3"/>
          <c:tx>
            <c:strRef>
              <c:f>RKN_MS!$O$5</c:f>
              <c:strCache>
                <c:ptCount val="1"/>
                <c:pt idx="0">
                  <c:v>y'Exact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RKN_MS!$B$6:$B$31</c:f>
              <c:numCache>
                <c:formatCode>0.0000</c:formatCode>
                <c:ptCount val="2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</c:numCache>
            </c:numRef>
          </c:xVal>
          <c:yVal>
            <c:numRef>
              <c:f>RKN_MS!$O$6:$O$31</c:f>
              <c:numCache>
                <c:formatCode>0.00000</c:formatCode>
                <c:ptCount val="26"/>
                <c:pt idx="0">
                  <c:v>1</c:v>
                </c:pt>
                <c:pt idx="1">
                  <c:v>-8.1268515318033252E-2</c:v>
                </c:pt>
                <c:pt idx="2">
                  <c:v>-1.1426396637476532</c:v>
                </c:pt>
                <c:pt idx="3">
                  <c:v>-1.9242527715404061</c:v>
                </c:pt>
                <c:pt idx="4">
                  <c:v>-2.234741690198506</c:v>
                </c:pt>
                <c:pt idx="5">
                  <c:v>-1.9980879037548469</c:v>
                </c:pt>
                <c:pt idx="6">
                  <c:v>-1.2722325127201799</c:v>
                </c:pt>
                <c:pt idx="7">
                  <c:v>-0.23489023191155667</c:v>
                </c:pt>
                <c:pt idx="8">
                  <c:v>0.85996136975224446</c:v>
                </c:pt>
                <c:pt idx="9">
                  <c:v>1.7442644358994144</c:v>
                </c:pt>
                <c:pt idx="10">
                  <c:v>2.2015107347895033</c:v>
                </c:pt>
                <c:pt idx="11">
                  <c:v>2.1197504254320441</c:v>
                </c:pt>
                <c:pt idx="12">
                  <c:v>1.5190012830482176</c:v>
                </c:pt>
                <c:pt idx="13">
                  <c:v>0.54634764955239246</c:v>
                </c:pt>
                <c:pt idx="14">
                  <c:v>-0.56007094309427352</c:v>
                </c:pt>
                <c:pt idx="15">
                  <c:v>-1.5293646357144519</c:v>
                </c:pt>
                <c:pt idx="16">
                  <c:v>-2.1242165270553772</c:v>
                </c:pt>
                <c:pt idx="17">
                  <c:v>-2.1989861279318044</c:v>
                </c:pt>
                <c:pt idx="18">
                  <c:v>-1.7353672323681901</c:v>
                </c:pt>
                <c:pt idx="19">
                  <c:v>-0.8468699152727599</c:v>
                </c:pt>
                <c:pt idx="20">
                  <c:v>0.24897069270228711</c:v>
                </c:pt>
                <c:pt idx="21">
                  <c:v>1.2838545919473476</c:v>
                </c:pt>
                <c:pt idx="22">
                  <c:v>2.0044061110894575</c:v>
                </c:pt>
                <c:pt idx="23">
                  <c:v>2.2342091081298627</c:v>
                </c:pt>
                <c:pt idx="24">
                  <c:v>1.9169997947333619</c:v>
                </c:pt>
                <c:pt idx="25">
                  <c:v>1.1304420738809819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D-D8EA-C54B-AABD-6E383B0CE678}"/>
            </c:ext>
          </c:extLst>
        </c:ser>
        <c:axId val="63465344"/>
        <c:axId val="63472768"/>
      </c:scatterChart>
      <c:valAx>
        <c:axId val="6346534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2768"/>
        <c:crosses val="autoZero"/>
        <c:crossBetween val="midCat"/>
      </c:valAx>
      <c:valAx>
        <c:axId val="634727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Velocity</a:t>
            </a:r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tx>
            <c:strRef>
              <c:f>RKN_SDOF_C3!$O$8</c:f>
              <c:strCache>
                <c:ptCount val="1"/>
                <c:pt idx="0">
                  <c:v>y'Exact</c:v>
                </c:pt>
              </c:strCache>
            </c:strRef>
          </c:tx>
          <c:spPr>
            <a:ln>
              <a:prstDash val="sysDash"/>
            </a:ln>
          </c:spPr>
          <c:marker>
            <c:symbol val="circle"/>
            <c:size val="2"/>
            <c:spPr>
              <a:ln>
                <a:prstDash val="sysDash"/>
              </a:ln>
            </c:spPr>
          </c:marker>
          <c:xVal>
            <c:numRef>
              <c:f>RKN_SDOF_C3!$B$9:$B$59</c:f>
              <c:numCache>
                <c:formatCode>0.0000</c:formatCode>
                <c:ptCount val="5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</c:numCache>
            </c:numRef>
          </c:xVal>
          <c:yVal>
            <c:numRef>
              <c:f>RKN_SDOF_C3!$O$9:$O$59</c:f>
              <c:numCache>
                <c:formatCode>0.00000</c:formatCode>
                <c:ptCount val="51"/>
                <c:pt idx="0">
                  <c:v>1</c:v>
                </c:pt>
                <c:pt idx="1">
                  <c:v>0.10507255092464196</c:v>
                </c:pt>
                <c:pt idx="2">
                  <c:v>-0.32225743544526775</c:v>
                </c:pt>
                <c:pt idx="3">
                  <c:v>-0.51001730963765912</c:v>
                </c:pt>
                <c:pt idx="4">
                  <c:v>-0.57639908900927705</c:v>
                </c:pt>
                <c:pt idx="5">
                  <c:v>-0.58254217563840527</c:v>
                </c:pt>
                <c:pt idx="6">
                  <c:v>-0.5599618013802965</c:v>
                </c:pt>
                <c:pt idx="7">
                  <c:v>-0.52480115902678559</c:v>
                </c:pt>
                <c:pt idx="8">
                  <c:v>-0.48523605201769499</c:v>
                </c:pt>
                <c:pt idx="9">
                  <c:v>-0.44532112109238126</c:v>
                </c:pt>
                <c:pt idx="10">
                  <c:v>-0.40698694527939172</c:v>
                </c:pt>
                <c:pt idx="11">
                  <c:v>-0.37107631851266382</c:v>
                </c:pt>
                <c:pt idx="12">
                  <c:v>-0.33788133506613022</c:v>
                </c:pt>
                <c:pt idx="13">
                  <c:v>-0.30742118002361335</c:v>
                </c:pt>
                <c:pt idx="14">
                  <c:v>-0.27958528608179689</c:v>
                </c:pt>
                <c:pt idx="15">
                  <c:v>-0.25420663179898489</c:v>
                </c:pt>
                <c:pt idx="16">
                  <c:v>-0.23109883471155457</c:v>
                </c:pt>
                <c:pt idx="17">
                  <c:v>-0.21007451979137273</c:v>
                </c:pt>
                <c:pt idx="18">
                  <c:v>-0.19095403950848569</c:v>
                </c:pt>
                <c:pt idx="19">
                  <c:v>-0.17356925487284813</c:v>
                </c:pt>
                <c:pt idx="20">
                  <c:v>-0.15776481805350343</c:v>
                </c:pt>
                <c:pt idx="21">
                  <c:v>-0.14339821872086228</c:v>
                </c:pt>
                <c:pt idx="22">
                  <c:v>-0.13033924438596975</c:v>
                </c:pt>
                <c:pt idx="23">
                  <c:v>-0.11846918753794944</c:v>
                </c:pt>
                <c:pt idx="24">
                  <c:v>-0.10767996785958908</c:v>
                </c:pt>
                <c:pt idx="25">
                  <c:v>-9.7873252725637377E-2</c:v>
                </c:pt>
                <c:pt idx="26">
                  <c:v>-8.8959615361982103E-2</c:v>
                </c:pt>
                <c:pt idx="27">
                  <c:v>-8.0857747619243039E-2</c:v>
                </c:pt>
                <c:pt idx="28">
                  <c:v>-7.3493732980060775E-2</c:v>
                </c:pt>
                <c:pt idx="29">
                  <c:v>-6.680037981963588E-2</c:v>
                </c:pt>
                <c:pt idx="30">
                  <c:v>-6.0716612293095704E-2</c:v>
                </c:pt>
                <c:pt idx="31">
                  <c:v>-5.5186915088282502E-2</c:v>
                </c:pt>
                <c:pt idx="32">
                  <c:v>-5.0160827910964698E-2</c:v>
                </c:pt>
                <c:pt idx="33">
                  <c:v>-4.559248557473055E-2</c:v>
                </c:pt>
                <c:pt idx="34">
                  <c:v>-4.1440199750873694E-2</c:v>
                </c:pt>
                <c:pt idx="35">
                  <c:v>-3.7666078692594786E-2</c:v>
                </c:pt>
                <c:pt idx="36">
                  <c:v>-3.4235681531417039E-2</c:v>
                </c:pt>
                <c:pt idx="37">
                  <c:v>-3.1117704026484276E-2</c:v>
                </c:pt>
                <c:pt idx="38">
                  <c:v>-2.8283692917427217E-2</c:v>
                </c:pt>
                <c:pt idx="39">
                  <c:v>-2.5707786283671808E-2</c:v>
                </c:pt>
                <c:pt idx="40">
                  <c:v>-2.3366477545792956E-2</c:v>
                </c:pt>
                <c:pt idx="41">
                  <c:v>-2.1238400957876501E-2</c:v>
                </c:pt>
                <c:pt idx="42">
                  <c:v>-1.9304136634730157E-2</c:v>
                </c:pt>
                <c:pt idx="43">
                  <c:v>-1.7546033335404977E-2</c:v>
                </c:pt>
                <c:pt idx="44">
                  <c:v>-1.5948047386191055E-2</c:v>
                </c:pt>
                <c:pt idx="45">
                  <c:v>-1.4495596273357812E-2</c:v>
                </c:pt>
                <c:pt idx="46">
                  <c:v>-1.3175425569688929E-2</c:v>
                </c:pt>
                <c:pt idx="47">
                  <c:v>-1.1975487980493242E-2</c:v>
                </c:pt>
                <c:pt idx="48">
                  <c:v>-1.0884833405345361E-2</c:v>
                </c:pt>
                <c:pt idx="49">
                  <c:v>-9.8935090123215882E-3</c:v>
                </c:pt>
                <c:pt idx="50">
                  <c:v>-8.9924684128599615E-3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RKN_SDOF_C3!$D$8</c:f>
              <c:strCache>
                <c:ptCount val="1"/>
                <c:pt idx="0">
                  <c:v>y'i</c:v>
                </c:pt>
              </c:strCache>
            </c:strRef>
          </c:tx>
          <c:spPr>
            <a:ln>
              <a:prstDash val="sysDot"/>
            </a:ln>
          </c:spPr>
          <c:marker>
            <c:symbol val="circle"/>
            <c:size val="2"/>
            <c:spPr>
              <a:ln>
                <a:prstDash val="sysDot"/>
              </a:ln>
            </c:spPr>
          </c:marker>
          <c:xVal>
            <c:numRef>
              <c:f>RKN_SDOF_C3!$B$9:$B$59</c:f>
              <c:numCache>
                <c:formatCode>0.0000</c:formatCode>
                <c:ptCount val="5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</c:numCache>
            </c:numRef>
          </c:xVal>
          <c:yVal>
            <c:numRef>
              <c:f>RKN_SDOF_C3!$D$9:$D$59</c:f>
              <c:numCache>
                <c:formatCode>0.00000</c:formatCode>
                <c:ptCount val="51"/>
                <c:pt idx="0">
                  <c:v>1</c:v>
                </c:pt>
                <c:pt idx="1">
                  <c:v>0.10821406046549475</c:v>
                </c:pt>
                <c:pt idx="2">
                  <c:v>-0.319062908595596</c:v>
                </c:pt>
                <c:pt idx="3">
                  <c:v>-0.50761150981499004</c:v>
                </c:pt>
                <c:pt idx="4">
                  <c:v>-0.57482221228059216</c:v>
                </c:pt>
                <c:pt idx="5">
                  <c:v>-0.58160863397724927</c:v>
                </c:pt>
                <c:pt idx="6">
                  <c:v>-0.55946806438417407</c:v>
                </c:pt>
                <c:pt idx="7">
                  <c:v>-0.52458613583434732</c:v>
                </c:pt>
                <c:pt idx="8">
                  <c:v>-0.48518764495221389</c:v>
                </c:pt>
                <c:pt idx="9">
                  <c:v>-0.4453666936078684</c:v>
                </c:pt>
                <c:pt idx="10">
                  <c:v>-0.40708162753675553</c:v>
                </c:pt>
                <c:pt idx="11">
                  <c:v>-0.37119341954214652</c:v>
                </c:pt>
                <c:pt idx="12">
                  <c:v>-0.33800553340019501</c:v>
                </c:pt>
                <c:pt idx="13">
                  <c:v>-0.30754403570345856</c:v>
                </c:pt>
                <c:pt idx="14">
                  <c:v>-0.27970241619396835</c:v>
                </c:pt>
                <c:pt idx="15">
                  <c:v>-0.25431598858588012</c:v>
                </c:pt>
                <c:pt idx="16">
                  <c:v>-0.23119968054521484</c:v>
                </c:pt>
                <c:pt idx="17">
                  <c:v>-0.21016682866082989</c:v>
                </c:pt>
                <c:pt idx="18">
                  <c:v>-0.19103815352104608</c:v>
                </c:pt>
                <c:pt idx="19">
                  <c:v>-0.17364569049915521</c:v>
                </c:pt>
                <c:pt idx="20">
                  <c:v>-0.15783415900911388</c:v>
                </c:pt>
                <c:pt idx="21">
                  <c:v>-0.14346105832430506</c:v>
                </c:pt>
                <c:pt idx="22">
                  <c:v>-0.13039615582021008</c:v>
                </c:pt>
                <c:pt idx="23">
                  <c:v>-0.11852070963732486</c:v>
                </c:pt>
                <c:pt idx="24">
                  <c:v>-0.10772659939247616</c:v>
                </c:pt>
                <c:pt idx="25">
                  <c:v>-9.7915451218382271E-2</c:v>
                </c:pt>
                <c:pt idx="26">
                  <c:v>-8.8997798261119088E-2</c:v>
                </c:pt>
                <c:pt idx="27">
                  <c:v>-8.0892294578308044E-2</c:v>
                </c:pt>
                <c:pt idx="28">
                  <c:v>-7.3524988611861464E-2</c:v>
                </c:pt>
                <c:pt idx="29">
                  <c:v>-6.6828656563409874E-2</c:v>
                </c:pt>
                <c:pt idx="30">
                  <c:v>-6.0742193216329322E-2</c:v>
                </c:pt>
                <c:pt idx="31">
                  <c:v>-5.5210056536109817E-2</c:v>
                </c:pt>
                <c:pt idx="32">
                  <c:v>-5.01817619663587E-2</c:v>
                </c:pt>
                <c:pt idx="33">
                  <c:v>-4.5611422319345396E-2</c:v>
                </c:pt>
                <c:pt idx="34">
                  <c:v>-4.1457329330075537E-2</c:v>
                </c:pt>
                <c:pt idx="35">
                  <c:v>-3.7681573194852422E-2</c:v>
                </c:pt>
                <c:pt idx="36">
                  <c:v>-3.4249696695069567E-2</c:v>
                </c:pt>
                <c:pt idx="37">
                  <c:v>-3.1130380787746957E-2</c:v>
                </c:pt>
                <c:pt idx="38">
                  <c:v>-2.8295158813317255E-2</c:v>
                </c:pt>
                <c:pt idx="39">
                  <c:v>-2.5718156722855386E-2</c:v>
                </c:pt>
                <c:pt idx="40">
                  <c:v>-2.3375856959458628E-2</c:v>
                </c:pt>
                <c:pt idx="41">
                  <c:v>-2.1246883841776556E-2</c:v>
                </c:pt>
                <c:pt idx="42">
                  <c:v>-1.9311808492575452E-2</c:v>
                </c:pt>
                <c:pt idx="43">
                  <c:v>-1.7552971532889067E-2</c:v>
                </c:pt>
                <c:pt idx="44">
                  <c:v>-1.5954321924070425E-2</c:v>
                </c:pt>
                <c:pt idx="45">
                  <c:v>-1.4501270487234192E-2</c:v>
                </c:pt>
                <c:pt idx="46">
                  <c:v>-1.3180556763424792E-2</c:v>
                </c:pt>
                <c:pt idx="47">
                  <c:v>-1.1980127999540589E-2</c:v>
                </c:pt>
                <c:pt idx="48">
                  <c:v>-1.0889029155676362E-2</c:v>
                </c:pt>
                <c:pt idx="49">
                  <c:v>-9.8973029301130059E-3</c:v>
                </c:pt>
                <c:pt idx="50">
                  <c:v>-8.9958988895966416E-3</c:v>
                </c:pt>
              </c:numCache>
            </c:numRef>
          </c:yVal>
          <c:smooth val="1"/>
        </c:ser>
        <c:axId val="34861056"/>
        <c:axId val="34862976"/>
      </c:scatterChart>
      <c:valAx>
        <c:axId val="3486105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2976"/>
        <c:crosses val="autoZero"/>
        <c:crossBetween val="midCat"/>
      </c:valAx>
      <c:valAx>
        <c:axId val="348629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smoothMarker"/>
        <c:ser>
          <c:idx val="0"/>
          <c:order val="0"/>
          <c:tx>
            <c:strRef>
              <c:f>RKN_P!$C$5</c:f>
              <c:strCache>
                <c:ptCount val="1"/>
                <c:pt idx="0">
                  <c:v>yi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RKN_P!$B$6:$B$31</c:f>
              <c:numCache>
                <c:formatCode>0.0000</c:formatCode>
                <c:ptCount val="2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</c:numCache>
            </c:numRef>
          </c:xVal>
          <c:yVal>
            <c:numRef>
              <c:f>RKN_P!$C$6:$C$31</c:f>
              <c:numCache>
                <c:formatCode>0.00000</c:formatCode>
                <c:ptCount val="26"/>
                <c:pt idx="0">
                  <c:v>2</c:v>
                </c:pt>
                <c:pt idx="1">
                  <c:v>1.9791666666666665</c:v>
                </c:pt>
                <c:pt idx="2">
                  <c:v>1.0108506944444444</c:v>
                </c:pt>
                <c:pt idx="3">
                  <c:v>-0.44097222222222232</c:v>
                </c:pt>
                <c:pt idx="4">
                  <c:v>-1.6810572117934994</c:v>
                </c:pt>
                <c:pt idx="5">
                  <c:v>-2.1158270149073974</c:v>
                </c:pt>
                <c:pt idx="6">
                  <c:v>-1.5374926655707863</c:v>
                </c:pt>
                <c:pt idx="7">
                  <c:v>-0.22336140834561569</c:v>
                </c:pt>
                <c:pt idx="8">
                  <c:v>1.1971298758535085</c:v>
                </c:pt>
                <c:pt idx="9">
                  <c:v>2.0438994828171211</c:v>
                </c:pt>
                <c:pt idx="10">
                  <c:v>1.9118201752172577</c:v>
                </c:pt>
                <c:pt idx="11">
                  <c:v>0.86454747614298655</c:v>
                </c:pt>
                <c:pt idx="12">
                  <c:v>-0.59615777218763877</c:v>
                </c:pt>
                <c:pt idx="13">
                  <c:v>-1.7708288503918332</c:v>
                </c:pt>
                <c:pt idx="14">
                  <c:v>-2.0972365201496754</c:v>
                </c:pt>
                <c:pt idx="15">
                  <c:v>-1.4194869462465582</c:v>
                </c:pt>
                <c:pt idx="16">
                  <c:v>-6.2476802839946721E-2</c:v>
                </c:pt>
                <c:pt idx="17">
                  <c:v>1.3238540451626086</c:v>
                </c:pt>
                <c:pt idx="18">
                  <c:v>2.0758110465235147</c:v>
                </c:pt>
                <c:pt idx="19">
                  <c:v>1.8336831775212272</c:v>
                </c:pt>
                <c:pt idx="20">
                  <c:v>0.71381641227896075</c:v>
                </c:pt>
                <c:pt idx="21">
                  <c:v>-0.74729151441228625</c:v>
                </c:pt>
                <c:pt idx="22">
                  <c:v>-1.85001244096315</c:v>
                </c:pt>
                <c:pt idx="23">
                  <c:v>-2.0665934181611902</c:v>
                </c:pt>
                <c:pt idx="24">
                  <c:v>-1.2937346726122727</c:v>
                </c:pt>
                <c:pt idx="25">
                  <c:v>9.8141644614504253E-2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D13-CE4B-8E9F-3F6BB2E31E4A}"/>
            </c:ext>
          </c:extLst>
        </c:ser>
        <c:ser>
          <c:idx val="1"/>
          <c:order val="1"/>
          <c:tx>
            <c:strRef>
              <c:f>RKN_P!$D$5</c:f>
              <c:strCache>
                <c:ptCount val="1"/>
                <c:pt idx="0">
                  <c:v>y'i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RKN_P!$B$6:$B$31</c:f>
              <c:numCache>
                <c:formatCode>0.0000</c:formatCode>
                <c:ptCount val="2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</c:numCache>
            </c:numRef>
          </c:xVal>
          <c:yVal>
            <c:numRef>
              <c:f>RKN_P!$D$6:$D$31</c:f>
              <c:numCache>
                <c:formatCode>0.00000</c:formatCode>
                <c:ptCount val="26"/>
                <c:pt idx="0">
                  <c:v>1</c:v>
                </c:pt>
                <c:pt idx="1">
                  <c:v>-1.078125</c:v>
                </c:pt>
                <c:pt idx="2">
                  <c:v>-2.6392144097222223</c:v>
                </c:pt>
                <c:pt idx="3">
                  <c:v>-2.9361481843171298</c:v>
                </c:pt>
                <c:pt idx="4">
                  <c:v>-1.8273231129587433</c:v>
                </c:pt>
                <c:pt idx="5">
                  <c:v>0.15581991348737567</c:v>
                </c:pt>
                <c:pt idx="6">
                  <c:v>2.0635061223974613</c:v>
                </c:pt>
                <c:pt idx="7">
                  <c:v>2.982496611162881</c:v>
                </c:pt>
                <c:pt idx="8">
                  <c:v>2.4732697593894883</c:v>
                </c:pt>
                <c:pt idx="9">
                  <c:v>0.78022896761833871</c:v>
                </c:pt>
                <c:pt idx="10">
                  <c:v>-1.2855980700257523</c:v>
                </c:pt>
                <c:pt idx="11">
                  <c:v>-2.7350707247375303</c:v>
                </c:pt>
                <c:pt idx="12">
                  <c:v>-2.8745466424526902</c:v>
                </c:pt>
                <c:pt idx="13">
                  <c:v>-1.637822723994659</c:v>
                </c:pt>
                <c:pt idx="14">
                  <c:v>0.38244361661947068</c:v>
                </c:pt>
                <c:pt idx="15">
                  <c:v>2.2187448637128151</c:v>
                </c:pt>
                <c:pt idx="16">
                  <c:v>2.9920635214301488</c:v>
                </c:pt>
                <c:pt idx="17">
                  <c:v>2.3326480720315224</c:v>
                </c:pt>
                <c:pt idx="18">
                  <c:v>0.55680406013230122</c:v>
                </c:pt>
                <c:pt idx="19">
                  <c:v>-1.4848294631879397</c:v>
                </c:pt>
                <c:pt idx="20">
                  <c:v>-2.8147405336350824</c:v>
                </c:pt>
                <c:pt idx="21">
                  <c:v>-2.7965662222810344</c:v>
                </c:pt>
                <c:pt idx="22">
                  <c:v>-1.4395922716628256</c:v>
                </c:pt>
                <c:pt idx="23">
                  <c:v>0.60597252170428884</c:v>
                </c:pt>
                <c:pt idx="24">
                  <c:v>2.360550658720189</c:v>
                </c:pt>
                <c:pt idx="25">
                  <c:v>2.9842946140063216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D13-CE4B-8E9F-3F6BB2E31E4A}"/>
            </c:ext>
          </c:extLst>
        </c:ser>
        <c:ser>
          <c:idx val="2"/>
          <c:order val="2"/>
          <c:tx>
            <c:strRef>
              <c:f>RKN_P!$N$5</c:f>
              <c:strCache>
                <c:ptCount val="1"/>
                <c:pt idx="0">
                  <c:v>yExact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RKN_P!$B$6:$B$31</c:f>
              <c:numCache>
                <c:formatCode>0.0000</c:formatCode>
                <c:ptCount val="2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</c:numCache>
            </c:numRef>
          </c:xVal>
          <c:yVal>
            <c:numRef>
              <c:f>RKN_P!$N$6:$N$31</c:f>
              <c:numCache>
                <c:formatCode>0.00000</c:formatCode>
                <c:ptCount val="26"/>
                <c:pt idx="0">
                  <c:v>2</c:v>
                </c:pt>
                <c:pt idx="1">
                  <c:v>1.9798518790840443</c:v>
                </c:pt>
                <c:pt idx="2">
                  <c:v>1.0103433881673571</c:v>
                </c:pt>
                <c:pt idx="3">
                  <c:v>-0.44363567499340606</c:v>
                </c:pt>
                <c:pt idx="4">
                  <c:v>-1.6848866381348309</c:v>
                </c:pt>
                <c:pt idx="5">
                  <c:v>-2.1182162516604492</c:v>
                </c:pt>
                <c:pt idx="6">
                  <c:v>-1.5358382833904685</c:v>
                </c:pt>
                <c:pt idx="7">
                  <c:v>-0.21700926219858002</c:v>
                </c:pt>
                <c:pt idx="8">
                  <c:v>1.2058780451867914</c:v>
                </c:pt>
                <c:pt idx="9">
                  <c:v>2.0505337993693411</c:v>
                </c:pt>
                <c:pt idx="10">
                  <c:v>1.9119364389962197</c:v>
                </c:pt>
                <c:pt idx="11">
                  <c:v>0.85654489602845085</c:v>
                </c:pt>
                <c:pt idx="12">
                  <c:v>-0.60956918027954565</c:v>
                </c:pt>
                <c:pt idx="13">
                  <c:v>-1.7833882477311414</c:v>
                </c:pt>
                <c:pt idx="14">
                  <c:v>-2.1020533793720055</c:v>
                </c:pt>
                <c:pt idx="15">
                  <c:v>-1.4127612011331334</c:v>
                </c:pt>
                <c:pt idx="16">
                  <c:v>-4.6034760867078472E-2</c:v>
                </c:pt>
                <c:pt idx="17">
                  <c:v>1.3427658446794033</c:v>
                </c:pt>
                <c:pt idx="18">
                  <c:v>2.0876957179774998</c:v>
                </c:pt>
                <c:pt idx="19">
                  <c:v>1.8315529351812434</c:v>
                </c:pt>
                <c:pt idx="20">
                  <c:v>0.69716072848160404</c:v>
                </c:pt>
                <c:pt idx="21">
                  <c:v>-0.77152758093834384</c:v>
                </c:pt>
                <c:pt idx="22">
                  <c:v>-1.8702600782880177</c:v>
                </c:pt>
                <c:pt idx="23">
                  <c:v>-2.072182658351077</c:v>
                </c:pt>
                <c:pt idx="24">
                  <c:v>-1.2804712620424252</c:v>
                </c:pt>
                <c:pt idx="25">
                  <c:v>0.12523994099433844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D13-CE4B-8E9F-3F6BB2E31E4A}"/>
            </c:ext>
          </c:extLst>
        </c:ser>
        <c:ser>
          <c:idx val="3"/>
          <c:order val="3"/>
          <c:tx>
            <c:strRef>
              <c:f>RKN_P!$O$5</c:f>
              <c:strCache>
                <c:ptCount val="1"/>
                <c:pt idx="0">
                  <c:v>y'Exact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RKN_P!$B$6:$B$31</c:f>
              <c:numCache>
                <c:formatCode>0.0000</c:formatCode>
                <c:ptCount val="2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</c:numCache>
            </c:numRef>
          </c:xVal>
          <c:yVal>
            <c:numRef>
              <c:f>RKN_P!$O$6:$O$31</c:f>
              <c:numCache>
                <c:formatCode>0.00000</c:formatCode>
                <c:ptCount val="26"/>
                <c:pt idx="0">
                  <c:v>1</c:v>
                </c:pt>
                <c:pt idx="1">
                  <c:v>-1.0772061426555068</c:v>
                </c:pt>
                <c:pt idx="2">
                  <c:v>-2.6378802997810595</c:v>
                </c:pt>
                <c:pt idx="3">
                  <c:v>-2.9336623486260804</c:v>
                </c:pt>
                <c:pt idx="4">
                  <c:v>-1.8227216005933036</c:v>
                </c:pt>
                <c:pt idx="5">
                  <c:v>0.16223385097787291</c:v>
                </c:pt>
                <c:pt idx="6">
                  <c:v>2.0693964179307063</c:v>
                </c:pt>
                <c:pt idx="7">
                  <c:v>2.9842610409010897</c:v>
                </c:pt>
                <c:pt idx="8">
                  <c:v>2.4681402472859935</c:v>
                </c:pt>
                <c:pt idx="9">
                  <c:v>0.76851953474708179</c:v>
                </c:pt>
                <c:pt idx="10">
                  <c:v>-1.2996145992088999</c:v>
                </c:pt>
                <c:pt idx="11">
                  <c:v>-2.7445694894054369</c:v>
                </c:pt>
                <c:pt idx="12">
                  <c:v>-2.8734736520293076</c:v>
                </c:pt>
                <c:pt idx="13">
                  <c:v>-1.6245161481834824</c:v>
                </c:pt>
                <c:pt idx="14">
                  <c:v>0.40341440299209053</c:v>
                </c:pt>
                <c:pt idx="15">
                  <c:v>2.2379033886979425</c:v>
                </c:pt>
                <c:pt idx="16">
                  <c:v>2.9992935170776174</c:v>
                </c:pt>
                <c:pt idx="17">
                  <c:v>2.322489994106502</c:v>
                </c:pt>
                <c:pt idx="18">
                  <c:v>0.53202742248574175</c:v>
                </c:pt>
                <c:pt idx="19">
                  <c:v>-1.51354804722478</c:v>
                </c:pt>
                <c:pt idx="20">
                  <c:v>-2.8333608731197653</c:v>
                </c:pt>
                <c:pt idx="21">
                  <c:v>-2.794546543484802</c:v>
                </c:pt>
                <c:pt idx="22">
                  <c:v>-1.4157169488016299</c:v>
                </c:pt>
                <c:pt idx="23">
                  <c:v>0.64196422085512617</c:v>
                </c:pt>
                <c:pt idx="24">
                  <c:v>2.3918166096435907</c:v>
                </c:pt>
                <c:pt idx="25">
                  <c:v>2.9947670884994495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8D13-CE4B-8E9F-3F6BB2E31E4A}"/>
            </c:ext>
          </c:extLst>
        </c:ser>
        <c:axId val="34320384"/>
        <c:axId val="34321920"/>
      </c:scatterChart>
      <c:valAx>
        <c:axId val="3432038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1920"/>
        <c:crosses val="autoZero"/>
        <c:crossBetween val="midCat"/>
      </c:valAx>
      <c:valAx>
        <c:axId val="343219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Displacement</a:t>
            </a:r>
          </a:p>
        </c:rich>
      </c:tx>
      <c:overlay val="1"/>
    </c:title>
    <c:plotArea>
      <c:layout/>
      <c:scatterChart>
        <c:scatterStyle val="smoothMarker"/>
        <c:ser>
          <c:idx val="0"/>
          <c:order val="0"/>
          <c:tx>
            <c:strRef>
              <c:f>RKN_SDOF_C1!$N$8</c:f>
              <c:strCache>
                <c:ptCount val="1"/>
                <c:pt idx="0">
                  <c:v>yExact</c:v>
                </c:pt>
              </c:strCache>
            </c:strRef>
          </c:tx>
          <c:spPr>
            <a:ln>
              <a:prstDash val="sysDash"/>
            </a:ln>
          </c:spPr>
          <c:marker>
            <c:symbol val="circle"/>
            <c:size val="2"/>
            <c:spPr>
              <a:ln>
                <a:prstDash val="sysDash"/>
              </a:ln>
            </c:spPr>
          </c:marker>
          <c:xVal>
            <c:numRef>
              <c:f>RKN_SDOF_C1!$B$9:$B$59</c:f>
              <c:numCache>
                <c:formatCode>0.0000</c:formatCode>
                <c:ptCount val="5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</c:numCache>
            </c:numRef>
          </c:xVal>
          <c:yVal>
            <c:numRef>
              <c:f>RKN_SDOF_C1!$N$9:$N$59</c:f>
              <c:numCache>
                <c:formatCode>0.00000</c:formatCode>
                <c:ptCount val="51"/>
                <c:pt idx="0">
                  <c:v>2</c:v>
                </c:pt>
                <c:pt idx="1">
                  <c:v>2.2038741779371396</c:v>
                </c:pt>
                <c:pt idx="2">
                  <c:v>2.3192203736625761</c:v>
                </c:pt>
                <c:pt idx="3">
                  <c:v>2.3530613279120312</c:v>
                </c:pt>
                <c:pt idx="4">
                  <c:v>2.3139826402235935</c:v>
                </c:pt>
                <c:pt idx="5">
                  <c:v>2.2116975754917125</c:v>
                </c:pt>
                <c:pt idx="6">
                  <c:v>2.056629967209525</c:v>
                </c:pt>
                <c:pt idx="7">
                  <c:v>1.859525311656665</c:v>
                </c:pt>
                <c:pt idx="8">
                  <c:v>1.6310981352061833</c:v>
                </c:pt>
                <c:pt idx="9">
                  <c:v>1.3817217044640386</c:v>
                </c:pt>
                <c:pt idx="10">
                  <c:v>1.1211641951260027</c:v>
                </c:pt>
                <c:pt idx="11">
                  <c:v>0.85837359059623919</c:v>
                </c:pt>
                <c:pt idx="12">
                  <c:v>0.60131188680554915</c:v>
                </c:pt>
                <c:pt idx="13">
                  <c:v>0.35683766729320704</c:v>
                </c:pt>
                <c:pt idx="14">
                  <c:v>0.13063480537325095</c:v>
                </c:pt>
                <c:pt idx="15">
                  <c:v>-7.2816037708144918E-2</c:v>
                </c:pt>
                <c:pt idx="16">
                  <c:v>-0.25022731219957084</c:v>
                </c:pt>
                <c:pt idx="17">
                  <c:v>-0.39946070869943179</c:v>
                </c:pt>
                <c:pt idx="18">
                  <c:v>-0.51945476998305817</c:v>
                </c:pt>
                <c:pt idx="19">
                  <c:v>-0.61012945756916792</c:v>
                </c:pt>
                <c:pt idx="20">
                  <c:v>-0.67227317705508927</c:v>
                </c:pt>
                <c:pt idx="21">
                  <c:v>-0.70741763345676489</c:v>
                </c:pt>
                <c:pt idx="22">
                  <c:v>-0.71770561322591864</c:v>
                </c:pt>
                <c:pt idx="23">
                  <c:v>-0.70575639798592316</c:v>
                </c:pt>
                <c:pt idx="24">
                  <c:v>-0.67453303156010691</c:v>
                </c:pt>
                <c:pt idx="25">
                  <c:v>-0.62721511151793696</c:v>
                </c:pt>
                <c:pt idx="26">
                  <c:v>-0.56708018321924436</c:v>
                </c:pt>
                <c:pt idx="27">
                  <c:v>-0.49739620061663531</c:v>
                </c:pt>
                <c:pt idx="28">
                  <c:v>-0.42132690426894526</c:v>
                </c:pt>
                <c:pt idx="29">
                  <c:v>-0.34185137111844532</c:v>
                </c:pt>
                <c:pt idx="30">
                  <c:v>-0.26169842794686426</c:v>
                </c:pt>
                <c:pt idx="31">
                  <c:v>-0.18329610362664397</c:v>
                </c:pt>
                <c:pt idx="32">
                  <c:v>-0.10873583407982369</c:v>
                </c:pt>
                <c:pt idx="33">
                  <c:v>-3.975073522802134E-2</c:v>
                </c:pt>
                <c:pt idx="34">
                  <c:v>2.2293072510034852E-2</c:v>
                </c:pt>
                <c:pt idx="35">
                  <c:v>7.6393367583896074E-2</c:v>
                </c:pt>
                <c:pt idx="36">
                  <c:v>0.1218984325317328</c:v>
                </c:pt>
                <c:pt idx="37">
                  <c:v>0.15848496357822653</c:v>
                </c:pt>
                <c:pt idx="38">
                  <c:v>0.18612895360755041</c:v>
                </c:pt>
                <c:pt idx="39">
                  <c:v>0.20507122727231089</c:v>
                </c:pt>
                <c:pt idx="40">
                  <c:v>0.21577926642878378</c:v>
                </c:pt>
                <c:pt idx="41">
                  <c:v>0.21890688028746788</c:v>
                </c:pt>
                <c:pt idx="42">
                  <c:v>0.21525315517094043</c:v>
                </c:pt>
                <c:pt idx="43">
                  <c:v>0.20572197127380723</c:v>
                </c:pt>
                <c:pt idx="44">
                  <c:v>0.19128320593385201</c:v>
                </c:pt>
                <c:pt idx="45">
                  <c:v>0.17293656196398444</c:v>
                </c:pt>
                <c:pt idx="46">
                  <c:v>0.15167877239945801</c:v>
                </c:pt>
                <c:pt idx="47">
                  <c:v>0.12847474580149806</c:v>
                </c:pt>
                <c:pt idx="48">
                  <c:v>0.10423303451431097</c:v>
                </c:pt>
                <c:pt idx="49">
                  <c:v>7.9785836679784464E-2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RKN_SDOF_C1!$C$8</c:f>
              <c:strCache>
                <c:ptCount val="1"/>
                <c:pt idx="0">
                  <c:v>yi_RKN</c:v>
                </c:pt>
              </c:strCache>
            </c:strRef>
          </c:tx>
          <c:spPr>
            <a:ln>
              <a:prstDash val="sysDot"/>
            </a:ln>
          </c:spPr>
          <c:marker>
            <c:symbol val="circle"/>
            <c:size val="2"/>
            <c:spPr>
              <a:ln>
                <a:prstDash val="sysDot"/>
              </a:ln>
            </c:spPr>
          </c:marker>
          <c:xVal>
            <c:numRef>
              <c:f>RKN_SDOF_C1!$B$9:$B$59</c:f>
              <c:numCache>
                <c:formatCode>0.0000</c:formatCode>
                <c:ptCount val="5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</c:numCache>
            </c:numRef>
          </c:xVal>
          <c:yVal>
            <c:numRef>
              <c:f>RKN_SDOF_C1!$C$9:$C$59</c:f>
              <c:numCache>
                <c:formatCode>0.00000</c:formatCode>
                <c:ptCount val="51"/>
                <c:pt idx="0">
                  <c:v>2</c:v>
                </c:pt>
                <c:pt idx="1">
                  <c:v>2.2038739522298179</c:v>
                </c:pt>
                <c:pt idx="2">
                  <c:v>2.3192202998524309</c:v>
                </c:pt>
                <c:pt idx="3">
                  <c:v>2.353061808250609</c:v>
                </c:pt>
                <c:pt idx="4">
                  <c:v>2.3139840660497799</c:v>
                </c:pt>
                <c:pt idx="5">
                  <c:v>2.2117002970825386</c:v>
                </c:pt>
                <c:pt idx="6">
                  <c:v>2.0566342697668465</c:v>
                </c:pt>
                <c:pt idx="7">
                  <c:v>1.8595313977932031</c:v>
                </c:pt>
                <c:pt idx="8">
                  <c:v>1.631106113964619</c:v>
                </c:pt>
                <c:pt idx="9">
                  <c:v>1.3817315866138695</c:v>
                </c:pt>
                <c:pt idx="10">
                  <c:v>1.1211758942407304</c:v>
                </c:pt>
                <c:pt idx="11">
                  <c:v>0.85838692922170123</c:v>
                </c:pt>
                <c:pt idx="12">
                  <c:v>0.60132660689004991</c:v>
                </c:pt>
                <c:pt idx="13">
                  <c:v>0.35685344396065261</c:v>
                </c:pt>
                <c:pt idx="14">
                  <c:v>0.13065126307904174</c:v>
                </c:pt>
                <c:pt idx="15">
                  <c:v>-7.2799307596297158E-2</c:v>
                </c:pt>
                <c:pt idx="16">
                  <c:v>-0.25021073331277405</c:v>
                </c:pt>
                <c:pt idx="17">
                  <c:v>-0.39944470191420023</c:v>
                </c:pt>
                <c:pt idx="18">
                  <c:v>-0.51943973674765331</c:v>
                </c:pt>
                <c:pt idx="19">
                  <c:v>-0.61011576493578557</c:v>
                </c:pt>
                <c:pt idx="20">
                  <c:v>-0.67226114491346811</c:v>
                </c:pt>
                <c:pt idx="21">
                  <c:v>-0.70740752432835674</c:v>
                </c:pt>
                <c:pt idx="22">
                  <c:v>-0.71769762484131738</c:v>
                </c:pt>
                <c:pt idx="23">
                  <c:v>-0.70575065873697973</c:v>
                </c:pt>
                <c:pt idx="24">
                  <c:v>-0.67452959879652075</c:v>
                </c:pt>
                <c:pt idx="25">
                  <c:v>-0.62721397254968059</c:v>
                </c:pt>
                <c:pt idx="26">
                  <c:v>-0.56708125879364002</c:v>
                </c:pt>
                <c:pt idx="27">
                  <c:v>-0.49739935056408641</c:v>
                </c:pt>
                <c:pt idx="28">
                  <c:v>-0.42133193495518684</c:v>
                </c:pt>
                <c:pt idx="29">
                  <c:v>-0.34185804430390038</c:v>
                </c:pt>
                <c:pt idx="30">
                  <c:v>-0.261706470634747</c:v>
                </c:pt>
                <c:pt idx="31">
                  <c:v>-0.18330521847968687</c:v>
                </c:pt>
                <c:pt idx="32">
                  <c:v>-0.10874570999929406</c:v>
                </c:pt>
                <c:pt idx="33">
                  <c:v>-3.9761057715998013E-2</c:v>
                </c:pt>
                <c:pt idx="34">
                  <c:v>2.2282611545655216E-2</c:v>
                </c:pt>
                <c:pt idx="35">
                  <c:v>7.6383060874946646E-2</c:v>
                </c:pt>
                <c:pt idx="36">
                  <c:v>0.12188854958571282</c:v>
                </c:pt>
                <c:pt idx="37">
                  <c:v>0.15847574408730516</c:v>
                </c:pt>
                <c:pt idx="38">
                  <c:v>0.18612060225481525</c:v>
                </c:pt>
                <c:pt idx="39">
                  <c:v>0.20506391000177637</c:v>
                </c:pt>
                <c:pt idx="40">
                  <c:v>0.21577310819079726</c:v>
                </c:pt>
                <c:pt idx="41">
                  <c:v>0.21890196422068414</c:v>
                </c:pt>
                <c:pt idx="42">
                  <c:v>0.21524952313732668</c:v>
                </c:pt>
                <c:pt idx="43">
                  <c:v>0.20571962562517521</c:v>
                </c:pt>
                <c:pt idx="44">
                  <c:v>0.19128211235787373</c:v>
                </c:pt>
                <c:pt idx="45">
                  <c:v>0.1729366532348712</c:v>
                </c:pt>
                <c:pt idx="46">
                  <c:v>0.15167995284352881</c:v>
                </c:pt>
                <c:pt idx="47">
                  <c:v>0.12847689628050846</c:v>
                </c:pt>
                <c:pt idx="48">
                  <c:v>0.1042360177292018</c:v>
                </c:pt>
                <c:pt idx="49">
                  <c:v>7.9789502603793749E-2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RKN_SDOF_C1!$P$8</c:f>
              <c:strCache>
                <c:ptCount val="1"/>
                <c:pt idx="0">
                  <c:v>Ae-ζωt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circl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dash"/>
              </a:ln>
            </c:spPr>
          </c:marker>
          <c:xVal>
            <c:numRef>
              <c:f>RKN_SDOF_C1!$B$9:$B$59</c:f>
              <c:numCache>
                <c:formatCode>0.0000</c:formatCode>
                <c:ptCount val="5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</c:numCache>
            </c:numRef>
          </c:xVal>
          <c:yVal>
            <c:numRef>
              <c:f>RKN_SDOF_C1!$P$9:$P$59</c:f>
              <c:numCache>
                <c:formatCode>0.00000</c:formatCode>
                <c:ptCount val="51"/>
                <c:pt idx="0">
                  <c:v>3.0237157840738176</c:v>
                </c:pt>
                <c:pt idx="1">
                  <c:v>2.8405181057942355</c:v>
                </c:pt>
                <c:pt idx="2">
                  <c:v>2.6684198137412953</c:v>
                </c:pt>
                <c:pt idx="3">
                  <c:v>2.5067484300988747</c:v>
                </c:pt>
                <c:pt idx="4">
                  <c:v>2.354872220422056</c:v>
                </c:pt>
                <c:pt idx="5">
                  <c:v>2.2121977251210541</c:v>
                </c:pt>
                <c:pt idx="6">
                  <c:v>2.078167440504973</c:v>
                </c:pt>
                <c:pt idx="7">
                  <c:v>1.9522576403240186</c:v>
                </c:pt>
                <c:pt idx="8">
                  <c:v>1.8339763292977953</c:v>
                </c:pt>
                <c:pt idx="9">
                  <c:v>1.7228613206330574</c:v>
                </c:pt>
                <c:pt idx="10">
                  <c:v>1.6184784300187705</c:v>
                </c:pt>
                <c:pt idx="11">
                  <c:v>1.5204197790414786</c:v>
                </c:pt>
                <c:pt idx="12">
                  <c:v>1.4283022013915436</c:v>
                </c:pt>
                <c:pt idx="13">
                  <c:v>1.3417657456324599</c:v>
                </c:pt>
                <c:pt idx="14">
                  <c:v>1.2604722686827963</c:v>
                </c:pt>
                <c:pt idx="15">
                  <c:v>1.1841041145147559</c:v>
                </c:pt>
                <c:pt idx="16">
                  <c:v>1.1123628729063455</c:v>
                </c:pt>
                <c:pt idx="17">
                  <c:v>1.0449682133969471</c:v>
                </c:pt>
                <c:pt idx="18">
                  <c:v>0.98165678988995198</c:v>
                </c:pt>
                <c:pt idx="19">
                  <c:v>0.92218121162216438</c:v>
                </c:pt>
                <c:pt idx="20">
                  <c:v>0.86630907647901956</c:v>
                </c:pt>
                <c:pt idx="21">
                  <c:v>0.8138220628782693</c:v>
                </c:pt>
                <c:pt idx="22">
                  <c:v>0.76451507667365604</c:v>
                </c:pt>
                <c:pt idx="23">
                  <c:v>0.71819544974507854</c:v>
                </c:pt>
                <c:pt idx="24">
                  <c:v>0.67468218714372596</c:v>
                </c:pt>
                <c:pt idx="25">
                  <c:v>0.63380525985038227</c:v>
                </c:pt>
                <c:pt idx="26">
                  <c:v>0.59540494038333858</c:v>
                </c:pt>
                <c:pt idx="27">
                  <c:v>0.55933117865978699</c:v>
                </c:pt>
                <c:pt idx="28">
                  <c:v>0.52544301567186191</c:v>
                </c:pt>
                <c:pt idx="29">
                  <c:v>0.49360803268625297</c:v>
                </c:pt>
                <c:pt idx="30">
                  <c:v>0.4637018338151272</c:v>
                </c:pt>
                <c:pt idx="31">
                  <c:v>0.43560755993649397</c:v>
                </c:pt>
                <c:pt idx="32">
                  <c:v>0.40921543206464656</c:v>
                </c:pt>
                <c:pt idx="33">
                  <c:v>0.38442232238638946</c:v>
                </c:pt>
                <c:pt idx="34">
                  <c:v>0.36113135128686746</c:v>
                </c:pt>
                <c:pt idx="35">
                  <c:v>0.33925150879036542</c:v>
                </c:pt>
                <c:pt idx="36">
                  <c:v>0.31869729893685</c:v>
                </c:pt>
                <c:pt idx="37">
                  <c:v>0.29938840570464814</c:v>
                </c:pt>
                <c:pt idx="38">
                  <c:v>0.28124937917384701</c:v>
                </c:pt>
                <c:pt idx="39">
                  <c:v>0.26420934070409219</c:v>
                </c:pt>
                <c:pt idx="40">
                  <c:v>0.24820170597476041</c:v>
                </c:pt>
                <c:pt idx="41">
                  <c:v>0.23316392480527942</c:v>
                </c:pt>
                <c:pt idx="42">
                  <c:v>0.21903723673893849</c:v>
                </c:pt>
                <c:pt idx="43">
                  <c:v>0.20576644143512662</c:v>
                </c:pt>
                <c:pt idx="44">
                  <c:v>0.19329968297280198</c:v>
                </c:pt>
                <c:pt idx="45">
                  <c:v>0.18158824722235378</c:v>
                </c:pt>
                <c:pt idx="46">
                  <c:v>0.17058637149408201</c:v>
                </c:pt>
                <c:pt idx="47">
                  <c:v>0.16025106571949296</c:v>
                </c:pt>
                <c:pt idx="48">
                  <c:v>0.15054194446667249</c:v>
                </c:pt>
                <c:pt idx="49">
                  <c:v>0.14142106913333297</c:v>
                </c:pt>
              </c:numCache>
            </c:numRef>
          </c:yVal>
          <c:smooth val="1"/>
        </c:ser>
        <c:axId val="34499200"/>
        <c:axId val="34517760"/>
      </c:scatterChart>
      <c:valAx>
        <c:axId val="3449920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17760"/>
        <c:crosses val="autoZero"/>
        <c:crossBetween val="midCat"/>
      </c:valAx>
      <c:valAx>
        <c:axId val="345177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Velocity</a:t>
            </a:r>
          </a:p>
        </c:rich>
      </c:tx>
      <c:overlay val="1"/>
    </c:title>
    <c:plotArea>
      <c:layout/>
      <c:scatterChart>
        <c:scatterStyle val="smoothMarker"/>
        <c:ser>
          <c:idx val="0"/>
          <c:order val="0"/>
          <c:tx>
            <c:strRef>
              <c:f>RKN_SDOF_C1!$O$8</c:f>
              <c:strCache>
                <c:ptCount val="1"/>
                <c:pt idx="0">
                  <c:v>y'Exact</c:v>
                </c:pt>
              </c:strCache>
            </c:strRef>
          </c:tx>
          <c:spPr>
            <a:ln>
              <a:prstDash val="sysDash"/>
            </a:ln>
          </c:spPr>
          <c:marker>
            <c:symbol val="circle"/>
            <c:size val="2"/>
            <c:spPr>
              <a:ln>
                <a:prstDash val="sysDash"/>
              </a:ln>
            </c:spPr>
          </c:marker>
          <c:xVal>
            <c:numRef>
              <c:f>RKN_SDOF_C1!$B$9:$B$59</c:f>
              <c:numCache>
                <c:formatCode>0.0000</c:formatCode>
                <c:ptCount val="5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</c:numCache>
            </c:numRef>
          </c:xVal>
          <c:yVal>
            <c:numRef>
              <c:f>RKN_SDOF_C1!$O$9:$O$59</c:f>
              <c:numCache>
                <c:formatCode>0.00000</c:formatCode>
                <c:ptCount val="51"/>
                <c:pt idx="0">
                  <c:v>1</c:v>
                </c:pt>
                <c:pt idx="1">
                  <c:v>0.63436822254037017</c:v>
                </c:pt>
                <c:pt idx="2">
                  <c:v>0.29311271934255279</c:v>
                </c:pt>
                <c:pt idx="3">
                  <c:v>-1.6632224544997465E-2</c:v>
                </c:pt>
                <c:pt idx="4">
                  <c:v>-0.28949386434180996</c:v>
                </c:pt>
                <c:pt idx="5">
                  <c:v>-0.52181142715893603</c:v>
                </c:pt>
                <c:pt idx="6">
                  <c:v>-0.71154220835472515</c:v>
                </c:pt>
                <c:pt idx="7">
                  <c:v>-0.85813129347216088</c:v>
                </c:pt>
                <c:pt idx="8">
                  <c:v>-0.96235299693033771</c:v>
                </c:pt>
                <c:pt idx="9">
                  <c:v>-1.0261319865862224</c:v>
                </c:pt>
                <c:pt idx="10">
                  <c:v>-1.0523517220783121</c:v>
                </c:pt>
                <c:pt idx="11">
                  <c:v>-1.0446573102588139</c:v>
                </c:pt>
                <c:pt idx="12">
                  <c:v>-1.0072592099362572</c:v>
                </c:pt>
                <c:pt idx="13">
                  <c:v>-0.94474343746017919</c:v>
                </c:pt>
                <c:pt idx="14">
                  <c:v>-0.86189307013645355</c:v>
                </c:pt>
                <c:pt idx="15">
                  <c:v>-0.76352494978144592</c:v>
                </c:pt>
                <c:pt idx="16">
                  <c:v>-0.65434458483531288</c:v>
                </c:pt>
                <c:pt idx="17">
                  <c:v>-0.5388213639247007</c:v>
                </c:pt>
                <c:pt idx="18">
                  <c:v>-0.42108535038117523</c:v>
                </c:pt>
                <c:pt idx="19">
                  <c:v>-0.30484614574229363</c:v>
                </c:pt>
                <c:pt idx="20">
                  <c:v>-0.19333360631016963</c:v>
                </c:pt>
                <c:pt idx="21">
                  <c:v>-8.9259581933329585E-2</c:v>
                </c:pt>
                <c:pt idx="22">
                  <c:v>5.2006721347211404E-3</c:v>
                </c:pt>
                <c:pt idx="23">
                  <c:v>8.8409177326765898E-2</c:v>
                </c:pt>
                <c:pt idx="24">
                  <c:v>0.15925009183448166</c:v>
                </c:pt>
                <c:pt idx="25">
                  <c:v>0.21710105138898261</c:v>
                </c:pt>
                <c:pt idx="26">
                  <c:v>0.26179341900520259</c:v>
                </c:pt>
                <c:pt idx="27">
                  <c:v>0.29356391157883877</c:v>
                </c:pt>
                <c:pt idx="28">
                  <c:v>0.31300003389284276</c:v>
                </c:pt>
                <c:pt idx="29">
                  <c:v>0.32098164643149385</c:v>
                </c:pt>
                <c:pt idx="30">
                  <c:v>0.31862083331813806</c:v>
                </c:pt>
                <c:pt idx="31">
                  <c:v>0.30720203194913315</c:v>
                </c:pt>
                <c:pt idx="32">
                  <c:v>0.28812414773816347</c:v>
                </c:pt>
                <c:pt idx="33">
                  <c:v>0.26284611671608687</c:v>
                </c:pt>
                <c:pt idx="34">
                  <c:v>0.2328371058343835</c:v>
                </c:pt>
                <c:pt idx="35">
                  <c:v>0.19953226512762501</c:v>
                </c:pt>
                <c:pt idx="36">
                  <c:v>0.16429467580829391</c:v>
                </c:pt>
                <c:pt idx="37">
                  <c:v>0.12838388114973076</c:v>
                </c:pt>
                <c:pt idx="38">
                  <c:v>9.2931148684658571E-2</c:v>
                </c:pt>
                <c:pt idx="39">
                  <c:v>5.8921397570962576E-2</c:v>
                </c:pt>
                <c:pt idx="40">
                  <c:v>2.7181537463807658E-2</c:v>
                </c:pt>
                <c:pt idx="41">
                  <c:v>-1.6251928140095934E-3</c:v>
                </c:pt>
                <c:pt idx="42">
                  <c:v>-2.6999425924931712E-2</c:v>
                </c:pt>
                <c:pt idx="43">
                  <c:v>-4.8601041760168023E-2</c:v>
                </c:pt>
                <c:pt idx="44">
                  <c:v>-6.624042070349101E-2</c:v>
                </c:pt>
                <c:pt idx="45">
                  <c:v>-7.9866315093339857E-2</c:v>
                </c:pt>
                <c:pt idx="46">
                  <c:v>-8.9551091613978867E-2</c:v>
                </c:pt>
                <c:pt idx="47">
                  <c:v>-9.5474085928396485E-2</c:v>
                </c:pt>
                <c:pt idx="48">
                  <c:v>-9.7903779069232283E-2</c:v>
                </c:pt>
                <c:pt idx="49">
                  <c:v>-9.717945625540983E-2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RKN_SDOF_C1!$D$8</c:f>
              <c:strCache>
                <c:ptCount val="1"/>
                <c:pt idx="0">
                  <c:v>y'i_RKN</c:v>
                </c:pt>
              </c:strCache>
            </c:strRef>
          </c:tx>
          <c:spPr>
            <a:ln>
              <a:prstDash val="sysDot"/>
            </a:ln>
          </c:spPr>
          <c:marker>
            <c:symbol val="circle"/>
            <c:size val="2"/>
            <c:spPr>
              <a:ln>
                <a:prstDash val="sysDot"/>
              </a:ln>
            </c:spPr>
          </c:marker>
          <c:xVal>
            <c:numRef>
              <c:f>RKN_SDOF_C1!$B$9:$B$59</c:f>
              <c:numCache>
                <c:formatCode>0.0000</c:formatCode>
                <c:ptCount val="5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</c:numCache>
            </c:numRef>
          </c:xVal>
          <c:yVal>
            <c:numRef>
              <c:f>RKN_SDOF_C1!$D$9:$D$59</c:f>
              <c:numCache>
                <c:formatCode>0.00000</c:formatCode>
                <c:ptCount val="51"/>
                <c:pt idx="0">
                  <c:v>1</c:v>
                </c:pt>
                <c:pt idx="1">
                  <c:v>0.63436849912007642</c:v>
                </c:pt>
                <c:pt idx="2">
                  <c:v>0.29311356818775858</c:v>
                </c:pt>
                <c:pt idx="3">
                  <c:v>-1.6630643864169958E-2</c:v>
                </c:pt>
                <c:pt idx="4">
                  <c:v>-0.28949151448496907</c:v>
                </c:pt>
                <c:pt idx="5">
                  <c:v>-0.52180837507789701</c:v>
                </c:pt>
                <c:pt idx="6">
                  <c:v>-0.71153860468982832</c:v>
                </c:pt>
                <c:pt idx="7">
                  <c:v>-0.85812735058842704</c:v>
                </c:pt>
                <c:pt idx="8">
                  <c:v>-0.96234896677907422</c:v>
                </c:pt>
                <c:pt idx="9">
                  <c:v>-1.0261281394263242</c:v>
                </c:pt>
                <c:pt idx="10">
                  <c:v>-1.0523483269189302</c:v>
                </c:pt>
                <c:pt idx="11">
                  <c:v>-1.0446546177006271</c:v>
                </c:pt>
                <c:pt idx="12">
                  <c:v>-1.0072574379008343</c:v>
                </c:pt>
                <c:pt idx="13">
                  <c:v>-0.94474276011349034</c:v>
                </c:pt>
                <c:pt idx="14">
                  <c:v>-0.86189361013992283</c:v>
                </c:pt>
                <c:pt idx="15">
                  <c:v>-0.76352677384732759</c:v>
                </c:pt>
                <c:pt idx="16">
                  <c:v>-0.65434770242663132</c:v>
                </c:pt>
                <c:pt idx="17">
                  <c:v>-0.53882572882627677</c:v>
                </c:pt>
                <c:pt idx="18">
                  <c:v>-0.42109086477897456</c:v>
                </c:pt>
                <c:pt idx="19">
                  <c:v>-0.30485266638393621</c:v>
                </c:pt>
                <c:pt idx="20">
                  <c:v>-0.1933409522794432</c:v>
                </c:pt>
                <c:pt idx="21">
                  <c:v>-8.92675435546188E-2</c:v>
                </c:pt>
                <c:pt idx="22">
                  <c:v>5.1923237421213214E-3</c:v>
                </c:pt>
                <c:pt idx="23">
                  <c:v>8.8400680501968587E-2</c:v>
                </c:pt>
                <c:pt idx="24">
                  <c:v>0.1592416848555061</c:v>
                </c:pt>
                <c:pt idx="25">
                  <c:v>0.21709296354971938</c:v>
                </c:pt>
                <c:pt idx="26">
                  <c:v>0.26178586259885406</c:v>
                </c:pt>
                <c:pt idx="27">
                  <c:v>0.29355707503279138</c:v>
                </c:pt>
                <c:pt idx="28">
                  <c:v>0.31299407623216424</c:v>
                </c:pt>
                <c:pt idx="29">
                  <c:v>0.32097669318061217</c:v>
                </c:pt>
                <c:pt idx="30">
                  <c:v>0.31861697388525195</c:v>
                </c:pt>
                <c:pt idx="31">
                  <c:v>0.30719931847767357</c:v>
                </c:pt>
                <c:pt idx="32">
                  <c:v>0.28812259535588036</c:v>
                </c:pt>
                <c:pt idx="33">
                  <c:v>0.26284570506639809</c:v>
                </c:pt>
                <c:pt idx="34">
                  <c:v>0.23283778173735703</c:v>
                </c:pt>
                <c:pt idx="35">
                  <c:v>0.19953394618985346</c:v>
                </c:pt>
                <c:pt idx="36">
                  <c:v>0.16429725478205021</c:v>
                </c:pt>
                <c:pt idx="37">
                  <c:v>0.12838723083191689</c:v>
                </c:pt>
                <c:pt idx="38">
                  <c:v>9.2935127144635782E-2</c:v>
                </c:pt>
                <c:pt idx="39">
                  <c:v>5.8925853502591517E-2</c:v>
                </c:pt>
                <c:pt idx="40">
                  <c:v>2.7186315469951636E-2</c:v>
                </c:pt>
                <c:pt idx="41">
                  <c:v>-1.6202471777624593E-3</c:v>
                </c:pt>
                <c:pt idx="42">
                  <c:v>-2.699446149769226E-2</c:v>
                </c:pt>
                <c:pt idx="43">
                  <c:v>-4.8596197638643146E-2</c:v>
                </c:pt>
                <c:pt idx="44">
                  <c:v>-6.6235822716707055E-2</c:v>
                </c:pt>
                <c:pt idx="45">
                  <c:v>-7.9862072956780383E-2</c:v>
                </c:pt>
                <c:pt idx="46">
                  <c:v>-8.9547296802243534E-2</c:v>
                </c:pt>
                <c:pt idx="47">
                  <c:v>-9.5470810278241794E-2</c:v>
                </c:pt>
                <c:pt idx="48">
                  <c:v>-9.7901074099653332E-2</c:v>
                </c:pt>
                <c:pt idx="49">
                  <c:v>-9.7177353168932321E-2</c:v>
                </c:pt>
              </c:numCache>
            </c:numRef>
          </c:yVal>
          <c:smooth val="1"/>
        </c:ser>
        <c:axId val="33817344"/>
        <c:axId val="33819264"/>
      </c:scatterChart>
      <c:valAx>
        <c:axId val="3381734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9264"/>
        <c:crosses val="autoZero"/>
        <c:crossBetween val="midCat"/>
      </c:valAx>
      <c:valAx>
        <c:axId val="338192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RKN_SDOF_C1!$N$8</c:f>
              <c:strCache>
                <c:ptCount val="1"/>
                <c:pt idx="0">
                  <c:v>yExact</c:v>
                </c:pt>
              </c:strCache>
            </c:strRef>
          </c:tx>
          <c:spPr>
            <a:ln>
              <a:prstDash val="sysDash"/>
            </a:ln>
          </c:spPr>
          <c:marker>
            <c:symbol val="circle"/>
            <c:size val="2"/>
            <c:spPr>
              <a:ln>
                <a:prstDash val="sysDash"/>
              </a:ln>
            </c:spPr>
          </c:marker>
          <c:xVal>
            <c:numRef>
              <c:f>RKN_SDOF_C1!$B$9:$B$34</c:f>
              <c:numCache>
                <c:formatCode>0.0000</c:formatCode>
                <c:ptCount val="2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</c:numCache>
            </c:numRef>
          </c:xVal>
          <c:yVal>
            <c:numRef>
              <c:f>RKN_SDOF_C1!$N$9:$N$34</c:f>
              <c:numCache>
                <c:formatCode>0.00000</c:formatCode>
                <c:ptCount val="26"/>
                <c:pt idx="0">
                  <c:v>2</c:v>
                </c:pt>
                <c:pt idx="1">
                  <c:v>2.2038741779371396</c:v>
                </c:pt>
                <c:pt idx="2">
                  <c:v>2.3192203736625761</c:v>
                </c:pt>
                <c:pt idx="3">
                  <c:v>2.3530613279120312</c:v>
                </c:pt>
                <c:pt idx="4">
                  <c:v>2.3139826402235935</c:v>
                </c:pt>
                <c:pt idx="5">
                  <c:v>2.2116975754917125</c:v>
                </c:pt>
                <c:pt idx="6">
                  <c:v>2.056629967209525</c:v>
                </c:pt>
                <c:pt idx="7">
                  <c:v>1.859525311656665</c:v>
                </c:pt>
                <c:pt idx="8">
                  <c:v>1.6310981352061833</c:v>
                </c:pt>
                <c:pt idx="9">
                  <c:v>1.3817217044640386</c:v>
                </c:pt>
                <c:pt idx="10">
                  <c:v>1.1211641951260027</c:v>
                </c:pt>
                <c:pt idx="11">
                  <c:v>0.85837359059623919</c:v>
                </c:pt>
                <c:pt idx="12">
                  <c:v>0.60131188680554915</c:v>
                </c:pt>
                <c:pt idx="13">
                  <c:v>0.35683766729320704</c:v>
                </c:pt>
                <c:pt idx="14">
                  <c:v>0.13063480537325095</c:v>
                </c:pt>
                <c:pt idx="15">
                  <c:v>-7.2816037708144918E-2</c:v>
                </c:pt>
                <c:pt idx="16">
                  <c:v>-0.25022731219957084</c:v>
                </c:pt>
                <c:pt idx="17">
                  <c:v>-0.39946070869943179</c:v>
                </c:pt>
                <c:pt idx="18">
                  <c:v>-0.51945476998305817</c:v>
                </c:pt>
                <c:pt idx="19">
                  <c:v>-0.61012945756916792</c:v>
                </c:pt>
                <c:pt idx="20">
                  <c:v>-0.67227317705508927</c:v>
                </c:pt>
                <c:pt idx="21">
                  <c:v>-0.70741763345676489</c:v>
                </c:pt>
                <c:pt idx="22">
                  <c:v>-0.71770561322591864</c:v>
                </c:pt>
                <c:pt idx="23">
                  <c:v>-0.70575639798592316</c:v>
                </c:pt>
                <c:pt idx="24">
                  <c:v>-0.67453303156010691</c:v>
                </c:pt>
                <c:pt idx="25">
                  <c:v>-0.62721511151793696</c:v>
                </c:pt>
              </c:numCache>
            </c:numRef>
          </c:yVal>
          <c:smooth val="1"/>
        </c:ser>
        <c:axId val="34728960"/>
        <c:axId val="34542336"/>
      </c:scatterChart>
      <c:valAx>
        <c:axId val="3472896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42336"/>
        <c:crosses val="autoZero"/>
        <c:crossBetween val="midCat"/>
      </c:valAx>
      <c:valAx>
        <c:axId val="345423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2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Displacement</a:t>
            </a:r>
          </a:p>
        </c:rich>
      </c:tx>
      <c:overlay val="1"/>
    </c:title>
    <c:plotArea>
      <c:layout/>
      <c:scatterChart>
        <c:scatterStyle val="smoothMarker"/>
        <c:ser>
          <c:idx val="0"/>
          <c:order val="0"/>
          <c:tx>
            <c:strRef>
              <c:f>RKN_SDOF_C2!$N$8</c:f>
              <c:strCache>
                <c:ptCount val="1"/>
                <c:pt idx="0">
                  <c:v>yExact</c:v>
                </c:pt>
              </c:strCache>
            </c:strRef>
          </c:tx>
          <c:spPr>
            <a:ln>
              <a:prstDash val="sysDash"/>
            </a:ln>
          </c:spPr>
          <c:marker>
            <c:symbol val="circle"/>
            <c:size val="2"/>
            <c:spPr>
              <a:ln>
                <a:prstDash val="sysDash"/>
              </a:ln>
            </c:spPr>
          </c:marker>
          <c:xVal>
            <c:numRef>
              <c:f>RKN_SDOF_C2!$B$9:$B$59</c:f>
              <c:numCache>
                <c:formatCode>0.0000</c:formatCode>
                <c:ptCount val="5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</c:numCache>
            </c:numRef>
          </c:xVal>
          <c:yVal>
            <c:numRef>
              <c:f>RKN_SDOF_C2!$N$9:$N$59</c:f>
              <c:numCache>
                <c:formatCode>0.00000</c:formatCode>
                <c:ptCount val="51"/>
                <c:pt idx="0">
                  <c:v>2</c:v>
                </c:pt>
                <c:pt idx="1">
                  <c:v>2.1417021534463636</c:v>
                </c:pt>
                <c:pt idx="2">
                  <c:v>2.1228573089942171</c:v>
                </c:pt>
                <c:pt idx="3">
                  <c:v>2.0075578491493125</c:v>
                </c:pt>
                <c:pt idx="4">
                  <c:v>1.8393972058572117</c:v>
                </c:pt>
                <c:pt idx="5">
                  <c:v>1.6474025819460931</c:v>
                </c:pt>
                <c:pt idx="6">
                  <c:v>1.4503460409647939</c:v>
                </c:pt>
                <c:pt idx="7">
                  <c:v>1.2598610900157272</c:v>
                </c:pt>
                <c:pt idx="8">
                  <c:v>1.0826822658929016</c:v>
                </c:pt>
                <c:pt idx="9">
                  <c:v>0.92224321491631289</c:v>
                </c:pt>
                <c:pt idx="10">
                  <c:v>0.77980748692703861</c:v>
                </c:pt>
                <c:pt idx="11">
                  <c:v>0.65526057736875254</c:v>
                </c:pt>
                <c:pt idx="12">
                  <c:v>0.54765775204650335</c:v>
                </c:pt>
                <c:pt idx="13">
                  <c:v>0.4555969420227336</c:v>
                </c:pt>
                <c:pt idx="14">
                  <c:v>0.37746729277898128</c:v>
                </c:pt>
                <c:pt idx="15">
                  <c:v>0.31161013259212067</c:v>
                </c:pt>
                <c:pt idx="16">
                  <c:v>0.25641894444227853</c:v>
                </c:pt>
                <c:pt idx="17">
                  <c:v>0.21039745015773903</c:v>
                </c:pt>
                <c:pt idx="18">
                  <c:v>0.17218944634275574</c:v>
                </c:pt>
                <c:pt idx="19">
                  <c:v>0.14059004705071029</c:v>
                </c:pt>
                <c:pt idx="20">
                  <c:v>0.11454509898445293</c:v>
                </c:pt>
                <c:pt idx="21">
                  <c:v>9.3143451585469578E-2</c:v>
                </c:pt>
                <c:pt idx="22">
                  <c:v>7.5605271611585229E-2</c:v>
                </c:pt>
                <c:pt idx="23">
                  <c:v>6.1268530332811086E-2</c:v>
                </c:pt>
                <c:pt idx="24">
                  <c:v>4.9575043533327173E-2</c:v>
                </c:pt>
                <c:pt idx="25">
                  <c:v>4.0056923326724968E-2</c:v>
                </c:pt>
                <c:pt idx="26">
                  <c:v>3.2323942649017806E-2</c:v>
                </c:pt>
                <c:pt idx="27">
                  <c:v>2.605207156260363E-2</c:v>
                </c:pt>
                <c:pt idx="28">
                  <c:v>2.0973285207753874E-2</c:v>
                </c:pt>
                <c:pt idx="29">
                  <c:v>1.686664173501054E-2</c:v>
                </c:pt>
                <c:pt idx="30">
                  <c:v>1.3550567068621924E-2</c:v>
                </c:pt>
                <c:pt idx="31">
                  <c:v>1.087624914953611E-2</c:v>
                </c:pt>
                <c:pt idx="32">
                  <c:v>8.7220283254653089E-3</c:v>
                </c:pt>
                <c:pt idx="33">
                  <c:v>6.9886664078196064E-3</c:v>
                </c:pt>
                <c:pt idx="34">
                  <c:v>5.5953801477927143E-3</c:v>
                </c:pt>
                <c:pt idx="35">
                  <c:v>4.476532434519973E-3</c:v>
                </c:pt>
                <c:pt idx="36">
                  <c:v>3.5788843185137072E-3</c:v>
                </c:pt>
                <c:pt idx="37">
                  <c:v>2.8593216488264923E-3</c:v>
                </c:pt>
                <c:pt idx="38">
                  <c:v>2.2829808115748681E-3</c:v>
                </c:pt>
                <c:pt idx="39">
                  <c:v>1.8217082415896504E-3</c:v>
                </c:pt>
                <c:pt idx="40">
                  <c:v>1.4527977523995153E-3</c:v>
                </c:pt>
                <c:pt idx="41">
                  <c:v>1.157958152850927E-3</c:v>
                </c:pt>
                <c:pt idx="42">
                  <c:v>9.2247105321652983E-4</c:v>
                </c:pt>
                <c:pt idx="43">
                  <c:v>7.3450523484317885E-4</c:v>
                </c:pt>
                <c:pt idx="44">
                  <c:v>5.8455952765859803E-4</c:v>
                </c:pt>
                <c:pt idx="45">
                  <c:v>4.6501089113291743E-4</c:v>
                </c:pt>
                <c:pt idx="46">
                  <c:v>3.6974841635002096E-4</c:v>
                </c:pt>
                <c:pt idx="47">
                  <c:v>2.938773498132083E-4</c:v>
                </c:pt>
                <c:pt idx="48">
                  <c:v>2.3348006942647197E-4</c:v>
                </c:pt>
                <c:pt idx="49">
                  <c:v>1.8542329894499909E-4</c:v>
                </c:pt>
                <c:pt idx="50">
                  <c:v>1.4720280029710751E-4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RKN_SDOF_C2!$C$8</c:f>
              <c:strCache>
                <c:ptCount val="1"/>
                <c:pt idx="0">
                  <c:v>yi</c:v>
                </c:pt>
              </c:strCache>
            </c:strRef>
          </c:tx>
          <c:spPr>
            <a:ln>
              <a:prstDash val="sysDot"/>
            </a:ln>
          </c:spPr>
          <c:marker>
            <c:symbol val="circle"/>
            <c:size val="2"/>
            <c:spPr>
              <a:ln>
                <a:prstDash val="sysDot"/>
              </a:ln>
            </c:spPr>
          </c:marker>
          <c:xVal>
            <c:numRef>
              <c:f>RKN_SDOF_C2!$B$9:$B$59</c:f>
              <c:numCache>
                <c:formatCode>0.0000</c:formatCode>
                <c:ptCount val="5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</c:numCache>
            </c:numRef>
          </c:xVal>
          <c:yVal>
            <c:numRef>
              <c:f>RKN_SDOF_C2!$C$9:$C$59</c:f>
              <c:numCache>
                <c:formatCode>0.00000</c:formatCode>
                <c:ptCount val="51"/>
                <c:pt idx="0">
                  <c:v>2</c:v>
                </c:pt>
                <c:pt idx="1">
                  <c:v>2.1415201822916665</c:v>
                </c:pt>
                <c:pt idx="2">
                  <c:v>2.1226602043542595</c:v>
                </c:pt>
                <c:pt idx="3">
                  <c:v>2.0074223907706688</c:v>
                </c:pt>
                <c:pt idx="4">
                  <c:v>1.8393486951786482</c:v>
                </c:pt>
                <c:pt idx="5">
                  <c:v>1.6474389386744932</c:v>
                </c:pt>
                <c:pt idx="6">
                  <c:v>1.450452404436732</c:v>
                </c:pt>
                <c:pt idx="7">
                  <c:v>1.2600182972436247</c:v>
                </c:pt>
                <c:pt idx="8">
                  <c:v>1.0828714623714264</c:v>
                </c:pt>
                <c:pt idx="9">
                  <c:v>0.92244808919009569</c:v>
                </c:pt>
                <c:pt idx="10">
                  <c:v>0.78001509958702264</c:v>
                </c:pt>
                <c:pt idx="11">
                  <c:v>0.65546140460197377</c:v>
                </c:pt>
                <c:pt idx="12">
                  <c:v>0.54784533034911165</c:v>
                </c:pt>
                <c:pt idx="13">
                  <c:v>0.45576734723041967</c:v>
                </c:pt>
                <c:pt idx="14">
                  <c:v>0.3776185874093026</c:v>
                </c:pt>
                <c:pt idx="15">
                  <c:v>0.31174185278281852</c:v>
                </c:pt>
                <c:pt idx="16">
                  <c:v>0.25653165923041577</c:v>
                </c:pt>
                <c:pt idx="17">
                  <c:v>0.2104924030959221</c:v>
                </c:pt>
                <c:pt idx="18">
                  <c:v>0.17226827682337878</c:v>
                </c:pt>
                <c:pt idx="19">
                  <c:v>0.14065458241618747</c:v>
                </c:pt>
                <c:pt idx="20">
                  <c:v>0.11459720603854841</c:v>
                </c:pt>
                <c:pt idx="21">
                  <c:v>9.3184935863439497E-2</c:v>
                </c:pt>
                <c:pt idx="22">
                  <c:v>7.5637813682039173E-2</c:v>
                </c:pt>
                <c:pt idx="23">
                  <c:v>6.1293649853491755E-2</c:v>
                </c:pt>
                <c:pt idx="24">
                  <c:v>4.9594083386991727E-2</c:v>
                </c:pt>
                <c:pt idx="25">
                  <c:v>4.0071047709725083E-2</c:v>
                </c:pt>
                <c:pt idx="26">
                  <c:v>3.2334144367085399E-2</c:v>
                </c:pt>
                <c:pt idx="27">
                  <c:v>2.605918496310437E-2</c:v>
                </c:pt>
                <c:pt idx="28">
                  <c:v>2.0978002140072206E-2</c:v>
                </c:pt>
                <c:pt idx="29">
                  <c:v>1.6869528695836158E-2</c:v>
                </c:pt>
                <c:pt idx="30">
                  <c:v>1.3552082281295775E-2</c:v>
                </c:pt>
                <c:pt idx="31">
                  <c:v>1.0876758773919261E-2</c:v>
                </c:pt>
                <c:pt idx="32">
                  <c:v>8.7218213240259045E-3</c:v>
                </c:pt>
                <c:pt idx="33">
                  <c:v>6.9879678292624654E-3</c:v>
                </c:pt>
                <c:pt idx="34">
                  <c:v>5.5943627526939942E-3</c:v>
                </c:pt>
                <c:pt idx="35">
                  <c:v>4.4753266956578698E-3</c:v>
                </c:pt>
                <c:pt idx="36">
                  <c:v>3.5775868961463011E-3</c:v>
                </c:pt>
                <c:pt idx="37">
                  <c:v>2.8580024793290826E-3</c:v>
                </c:pt>
                <c:pt idx="38">
                  <c:v>2.2816889653440491E-3</c:v>
                </c:pt>
                <c:pt idx="39">
                  <c:v>1.8204767095835244E-3</c:v>
                </c:pt>
                <c:pt idx="40">
                  <c:v>1.4516473150520278E-3</c:v>
                </c:pt>
                <c:pt idx="41">
                  <c:v>1.1569004739731292E-3</c:v>
                </c:pt>
                <c:pt idx="42">
                  <c:v>9.2151112743983437E-4</c:v>
                </c:pt>
                <c:pt idx="43">
                  <c:v>7.3364330193945485E-4</c:v>
                </c:pt>
                <c:pt idx="44">
                  <c:v>5.837925518676788E-4</c:v>
                </c:pt>
                <c:pt idx="45">
                  <c:v>4.6433368918393549E-4</c:v>
                </c:pt>
                <c:pt idx="46">
                  <c:v>3.6915450461113452E-4</c:v>
                </c:pt>
                <c:pt idx="47">
                  <c:v>2.933595691582716E-4</c:v>
                </c:pt>
                <c:pt idx="48">
                  <c:v>2.3303103603197829E-4</c:v>
                </c:pt>
                <c:pt idx="49">
                  <c:v>1.8503572029430834E-4</c:v>
                </c:pt>
                <c:pt idx="50">
                  <c:v>1.4686968808030884E-4</c:v>
                </c:pt>
              </c:numCache>
            </c:numRef>
          </c:yVal>
          <c:smooth val="1"/>
        </c:ser>
        <c:axId val="34570624"/>
        <c:axId val="34572544"/>
      </c:scatterChart>
      <c:valAx>
        <c:axId val="3457062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2544"/>
        <c:crosses val="autoZero"/>
        <c:crossBetween val="midCat"/>
      </c:valAx>
      <c:valAx>
        <c:axId val="345725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Velocity</a:t>
            </a:r>
          </a:p>
        </c:rich>
      </c:tx>
      <c:overlay val="1"/>
    </c:title>
    <c:plotArea>
      <c:layout/>
      <c:scatterChart>
        <c:scatterStyle val="smoothMarker"/>
        <c:ser>
          <c:idx val="0"/>
          <c:order val="0"/>
          <c:tx>
            <c:strRef>
              <c:f>RKN_SDOF_C2!$O$8</c:f>
              <c:strCache>
                <c:ptCount val="1"/>
                <c:pt idx="0">
                  <c:v>y'Exact</c:v>
                </c:pt>
              </c:strCache>
            </c:strRef>
          </c:tx>
          <c:spPr>
            <a:ln>
              <a:prstDash val="sysDash"/>
            </a:ln>
          </c:spPr>
          <c:marker>
            <c:symbol val="circle"/>
            <c:size val="2"/>
            <c:spPr>
              <a:ln>
                <a:prstDash val="sysDash"/>
              </a:ln>
            </c:spPr>
          </c:marker>
          <c:xVal>
            <c:numRef>
              <c:f>RKN_SDOF_C2!$B$9:$B$59</c:f>
              <c:numCache>
                <c:formatCode>0.0000</c:formatCode>
                <c:ptCount val="5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</c:numCache>
            </c:numRef>
          </c:xVal>
          <c:yVal>
            <c:numRef>
              <c:f>RKN_SDOF_C2!$O$9:$O$59</c:f>
              <c:numCache>
                <c:formatCode>0.00000</c:formatCode>
                <c:ptCount val="51"/>
                <c:pt idx="0">
                  <c:v>1</c:v>
                </c:pt>
                <c:pt idx="1">
                  <c:v>0.19470019576785122</c:v>
                </c:pt>
                <c:pt idx="2">
                  <c:v>-0.30326532985631671</c:v>
                </c:pt>
                <c:pt idx="3">
                  <c:v>-0.59045819092626839</c:v>
                </c:pt>
                <c:pt idx="4">
                  <c:v>-0.73575888234288467</c:v>
                </c:pt>
                <c:pt idx="5">
                  <c:v>-0.78788819136552279</c:v>
                </c:pt>
                <c:pt idx="6">
                  <c:v>-0.78095556051950432</c:v>
                </c:pt>
                <c:pt idx="7">
                  <c:v>-0.73853925966439182</c:v>
                </c:pt>
                <c:pt idx="8">
                  <c:v>-0.67667641618306351</c:v>
                </c:pt>
                <c:pt idx="9">
                  <c:v>-0.60604554123071996</c:v>
                </c:pt>
                <c:pt idx="10">
                  <c:v>-0.53355249105534219</c:v>
                </c:pt>
                <c:pt idx="11">
                  <c:v>-0.46347699374862988</c:v>
                </c:pt>
                <c:pt idx="12">
                  <c:v>-0.39829654694291156</c:v>
                </c:pt>
                <c:pt idx="13">
                  <c:v>-0.33927431852756756</c:v>
                </c:pt>
                <c:pt idx="14">
                  <c:v>-0.28687514251202578</c:v>
                </c:pt>
                <c:pt idx="15">
                  <c:v>-0.24105689502409336</c:v>
                </c:pt>
                <c:pt idx="16">
                  <c:v>-0.20147202777607598</c:v>
                </c:pt>
                <c:pt idx="17">
                  <c:v>-0.16760474843074125</c:v>
                </c:pt>
                <c:pt idx="18">
                  <c:v>-0.13886245672802883</c:v>
                </c:pt>
                <c:pt idx="19">
                  <c:v>-0.1146349614413484</c:v>
                </c:pt>
                <c:pt idx="20">
                  <c:v>-9.4331257987196535E-2</c:v>
                </c:pt>
                <c:pt idx="21">
                  <c:v>-7.7400896387925425E-2</c:v>
                </c:pt>
                <c:pt idx="22">
                  <c:v>-6.3344957296193036E-2</c:v>
                </c:pt>
                <c:pt idx="23">
                  <c:v>-5.1720187943282085E-2</c:v>
                </c:pt>
                <c:pt idx="24">
                  <c:v>-4.2138787003328092E-2</c:v>
                </c:pt>
                <c:pt idx="25">
                  <c:v>-3.4265560918041837E-2</c:v>
                </c:pt>
                <c:pt idx="26">
                  <c:v>-2.7813625070085089E-2</c:v>
                </c:pt>
                <c:pt idx="27">
                  <c:v>-2.2539432700230108E-2</c:v>
                </c:pt>
                <c:pt idx="28">
                  <c:v>-1.8237639311090324E-2</c:v>
                </c:pt>
                <c:pt idx="29">
                  <c:v>-1.4736118568482892E-2</c:v>
                </c:pt>
                <c:pt idx="30">
                  <c:v>-1.1891313958178423E-2</c:v>
                </c:pt>
                <c:pt idx="31">
                  <c:v>-9.5840215278090481E-3</c:v>
                </c:pt>
                <c:pt idx="32">
                  <c:v>-7.7156404417577729E-3</c:v>
                </c:pt>
                <c:pt idx="33">
                  <c:v>-6.2048907359146038E-3</c:v>
                </c:pt>
                <c:pt idx="34">
                  <c:v>-4.9849750407607819E-3</c:v>
                </c:pt>
                <c:pt idx="35">
                  <c:v>-4.0011484591727193E-3</c:v>
                </c:pt>
                <c:pt idx="36">
                  <c:v>-3.2086549062536685E-3</c:v>
                </c:pt>
                <c:pt idx="37">
                  <c:v>-2.570986692642308E-3</c:v>
                </c:pt>
                <c:pt idx="38">
                  <c:v>-2.0584253219117664E-3</c:v>
                </c:pt>
                <c:pt idx="39">
                  <c:v>-1.6468242503970439E-3</c:v>
                </c:pt>
                <c:pt idx="40">
                  <c:v>-1.3165979631120607E-3</c:v>
                </c:pt>
                <c:pt idx="41">
                  <c:v>-1.0518856502996969E-3</c:v>
                </c:pt>
                <c:pt idx="42">
                  <c:v>-8.3986170516728829E-4</c:v>
                </c:pt>
                <c:pt idx="43">
                  <c:v>-6.7016900989341137E-4</c:v>
                </c:pt>
                <c:pt idx="44">
                  <c:v>-5.344544252878611E-4</c:v>
                </c:pt>
                <c:pt idx="45">
                  <c:v>-4.2598899817071457E-4</c:v>
                </c:pt>
                <c:pt idx="46">
                  <c:v>-3.3935813555412879E-4</c:v>
                </c:pt>
                <c:pt idx="47">
                  <c:v>-2.7020937533160763E-4</c:v>
                </c:pt>
                <c:pt idx="48">
                  <c:v>-2.1504743236648734E-4</c:v>
                </c:pt>
                <c:pt idx="49">
                  <c:v>-1.7106794676861206E-4</c:v>
                </c:pt>
                <c:pt idx="50">
                  <c:v>-1.3602284078087149E-4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RKN_SDOF_C2!$D$8</c:f>
              <c:strCache>
                <c:ptCount val="1"/>
                <c:pt idx="0">
                  <c:v>y'i</c:v>
                </c:pt>
              </c:strCache>
            </c:strRef>
          </c:tx>
          <c:spPr>
            <a:ln>
              <a:prstDash val="sysDot"/>
            </a:ln>
          </c:spPr>
          <c:marker>
            <c:symbol val="circle"/>
            <c:size val="2"/>
            <c:spPr>
              <a:ln>
                <a:prstDash val="sysDot"/>
              </a:ln>
            </c:spPr>
          </c:marker>
          <c:xVal>
            <c:numRef>
              <c:f>RKN_SDOF_C2!$B$9:$B$59</c:f>
              <c:numCache>
                <c:formatCode>0.0000</c:formatCode>
                <c:ptCount val="5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</c:numCache>
            </c:numRef>
          </c:xVal>
          <c:yVal>
            <c:numRef>
              <c:f>RKN_SDOF_C2!$D$9:$D$59</c:f>
              <c:numCache>
                <c:formatCode>0.00000</c:formatCode>
                <c:ptCount val="51"/>
                <c:pt idx="0">
                  <c:v>1</c:v>
                </c:pt>
                <c:pt idx="1">
                  <c:v>0.19524129231770837</c:v>
                </c:pt>
                <c:pt idx="2">
                  <c:v>-0.30253997978029978</c:v>
                </c:pt>
                <c:pt idx="3">
                  <c:v>-0.58974200980381264</c:v>
                </c:pt>
                <c:pt idx="4">
                  <c:v>-0.73514512904914198</c:v>
                </c:pt>
                <c:pt idx="5">
                  <c:v>-0.78741107211835926</c:v>
                </c:pt>
                <c:pt idx="6">
                  <c:v>-0.78061643831963967</c:v>
                </c:pt>
                <c:pt idx="7">
                  <c:v>-0.73832295104906509</c:v>
                </c:pt>
                <c:pt idx="8">
                  <c:v>-0.67656098475998871</c:v>
                </c:pt>
                <c:pt idx="9">
                  <c:v>-0.60600789761417229</c:v>
                </c:pt>
                <c:pt idx="10">
                  <c:v>-0.53357134757934954</c:v>
                </c:pt>
                <c:pt idx="11">
                  <c:v>-0.4635341991084157</c:v>
                </c:pt>
                <c:pt idx="12">
                  <c:v>-0.39837746917670458</c:v>
                </c:pt>
                <c:pt idx="13">
                  <c:v>-0.33936770380429104</c:v>
                </c:pt>
                <c:pt idx="14">
                  <c:v>-0.28697271626508541</c:v>
                </c:pt>
                <c:pt idx="15">
                  <c:v>-0.24115286594251739</c:v>
                </c:pt>
                <c:pt idx="16">
                  <c:v>-0.20156258647574121</c:v>
                </c:pt>
                <c:pt idx="17">
                  <c:v>-0.16768760908507954</c:v>
                </c:pt>
                <c:pt idx="18">
                  <c:v>-0.13893646312437355</c:v>
                </c:pt>
                <c:pt idx="19">
                  <c:v>-0.11469976308390036</c:v>
                </c:pt>
                <c:pt idx="20">
                  <c:v>-9.4387053080352043E-2</c:v>
                </c:pt>
                <c:pt idx="21">
                  <c:v>-7.7448234179218048E-2</c:v>
                </c:pt>
                <c:pt idx="22">
                  <c:v>-6.3384590596456375E-2</c:v>
                </c:pt>
                <c:pt idx="23">
                  <c:v>-5.1752966538009891E-2</c:v>
                </c:pt>
                <c:pt idx="24">
                  <c:v>-4.2165583398388669E-2</c:v>
                </c:pt>
                <c:pt idx="25">
                  <c:v>-3.4287220973890295E-2</c:v>
                </c:pt>
                <c:pt idx="26">
                  <c:v>-2.7830937301424743E-2</c:v>
                </c:pt>
                <c:pt idx="27">
                  <c:v>-2.2553111200169954E-2</c:v>
                </c:pt>
                <c:pt idx="28">
                  <c:v>-1.8248316322213673E-2</c:v>
                </c:pt>
                <c:pt idx="29">
                  <c:v>-1.4744343635733083E-2</c:v>
                </c:pt>
                <c:pt idx="30">
                  <c:v>-1.1897557354952903E-2</c:v>
                </c:pt>
                <c:pt idx="31">
                  <c:v>-9.5886802568674063E-3</c:v>
                </c:pt>
                <c:pt idx="32">
                  <c:v>-7.7190455934307697E-3</c:v>
                </c:pt>
                <c:pt idx="33">
                  <c:v>-6.2073153571300397E-3</c:v>
                </c:pt>
                <c:pt idx="34">
                  <c:v>-4.9866419488996342E-3</c:v>
                </c:pt>
                <c:pt idx="35">
                  <c:v>-4.0022376424586155E-3</c:v>
                </c:pt>
                <c:pt idx="36">
                  <c:v>-3.209310302731444E-3</c:v>
                </c:pt>
                <c:pt idx="37">
                  <c:v>-2.5713222458569841E-3</c:v>
                </c:pt>
                <c:pt idx="38">
                  <c:v>-2.058530283856086E-3</c:v>
                </c:pt>
                <c:pt idx="39">
                  <c:v>-1.6467677497392459E-3</c:v>
                </c:pt>
                <c:pt idx="40">
                  <c:v>-1.31643288590499E-3</c:v>
                </c:pt>
                <c:pt idx="41">
                  <c:v>-1.0516518965366481E-3</c:v>
                </c:pt>
                <c:pt idx="42">
                  <c:v>-8.3958889166691093E-4</c:v>
                </c:pt>
                <c:pt idx="43">
                  <c:v>-6.6987869104086814E-4</c:v>
                </c:pt>
                <c:pt idx="44">
                  <c:v>-5.3416190031821344E-4</c:v>
                </c:pt>
                <c:pt idx="45">
                  <c:v>-4.2570476852783577E-4</c:v>
                </c:pt>
                <c:pt idx="46">
                  <c:v>-3.3908906950257036E-4</c:v>
                </c:pt>
                <c:pt idx="47">
                  <c:v>-2.6995963019778638E-4</c:v>
                </c:pt>
                <c:pt idx="48">
                  <c:v>-2.1481917803849282E-4</c:v>
                </c:pt>
                <c:pt idx="49">
                  <c:v>-1.7086192770211488E-4</c:v>
                </c:pt>
                <c:pt idx="50">
                  <c:v>-1.358388079195893E-4</c:v>
                </c:pt>
              </c:numCache>
            </c:numRef>
          </c:yVal>
          <c:smooth val="1"/>
        </c:ser>
        <c:axId val="34609408"/>
        <c:axId val="34623872"/>
      </c:scatterChart>
      <c:valAx>
        <c:axId val="3460940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3872"/>
        <c:crosses val="autoZero"/>
        <c:crossBetween val="midCat"/>
      </c:valAx>
      <c:valAx>
        <c:axId val="346238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RKN_SDOF_C1!$N$8</c:f>
              <c:strCache>
                <c:ptCount val="1"/>
                <c:pt idx="0">
                  <c:v>yExact</c:v>
                </c:pt>
              </c:strCache>
            </c:strRef>
          </c:tx>
          <c:spPr>
            <a:ln>
              <a:prstDash val="sysDash"/>
            </a:ln>
          </c:spPr>
          <c:marker>
            <c:symbol val="circle"/>
            <c:size val="2"/>
            <c:spPr>
              <a:ln>
                <a:prstDash val="sysDash"/>
              </a:ln>
            </c:spPr>
          </c:marker>
          <c:xVal>
            <c:numRef>
              <c:f>RKN_SDOF_C1!$B$9:$B$34</c:f>
              <c:numCache>
                <c:formatCode>0.0000</c:formatCode>
                <c:ptCount val="2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</c:numCache>
            </c:numRef>
          </c:xVal>
          <c:yVal>
            <c:numRef>
              <c:f>RKN_SDOF_C1!$N$9:$N$34</c:f>
              <c:numCache>
                <c:formatCode>0.00000</c:formatCode>
                <c:ptCount val="26"/>
                <c:pt idx="0">
                  <c:v>2</c:v>
                </c:pt>
                <c:pt idx="1">
                  <c:v>2.2038741779371396</c:v>
                </c:pt>
                <c:pt idx="2">
                  <c:v>2.3192203736625761</c:v>
                </c:pt>
                <c:pt idx="3">
                  <c:v>2.3530613279120312</c:v>
                </c:pt>
                <c:pt idx="4">
                  <c:v>2.3139826402235935</c:v>
                </c:pt>
                <c:pt idx="5">
                  <c:v>2.2116975754917125</c:v>
                </c:pt>
                <c:pt idx="6">
                  <c:v>2.056629967209525</c:v>
                </c:pt>
                <c:pt idx="7">
                  <c:v>1.859525311656665</c:v>
                </c:pt>
                <c:pt idx="8">
                  <c:v>1.6310981352061833</c:v>
                </c:pt>
                <c:pt idx="9">
                  <c:v>1.3817217044640386</c:v>
                </c:pt>
                <c:pt idx="10">
                  <c:v>1.1211641951260027</c:v>
                </c:pt>
                <c:pt idx="11">
                  <c:v>0.85837359059623919</c:v>
                </c:pt>
                <c:pt idx="12">
                  <c:v>0.60131188680554915</c:v>
                </c:pt>
                <c:pt idx="13">
                  <c:v>0.35683766729320704</c:v>
                </c:pt>
                <c:pt idx="14">
                  <c:v>0.13063480537325095</c:v>
                </c:pt>
                <c:pt idx="15">
                  <c:v>-7.2816037708144918E-2</c:v>
                </c:pt>
                <c:pt idx="16">
                  <c:v>-0.25022731219957084</c:v>
                </c:pt>
                <c:pt idx="17">
                  <c:v>-0.39946070869943179</c:v>
                </c:pt>
                <c:pt idx="18">
                  <c:v>-0.51945476998305817</c:v>
                </c:pt>
                <c:pt idx="19">
                  <c:v>-0.61012945756916792</c:v>
                </c:pt>
                <c:pt idx="20">
                  <c:v>-0.67227317705508927</c:v>
                </c:pt>
                <c:pt idx="21">
                  <c:v>-0.70741763345676489</c:v>
                </c:pt>
                <c:pt idx="22">
                  <c:v>-0.71770561322591864</c:v>
                </c:pt>
                <c:pt idx="23">
                  <c:v>-0.70575639798592316</c:v>
                </c:pt>
                <c:pt idx="24">
                  <c:v>-0.67453303156010691</c:v>
                </c:pt>
                <c:pt idx="25">
                  <c:v>-0.62721511151793696</c:v>
                </c:pt>
              </c:numCache>
            </c:numRef>
          </c:yVal>
          <c:smooth val="1"/>
        </c:ser>
        <c:axId val="34906112"/>
        <c:axId val="34908032"/>
      </c:scatterChart>
      <c:valAx>
        <c:axId val="3490611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08032"/>
        <c:crosses val="autoZero"/>
        <c:crossBetween val="midCat"/>
      </c:valAx>
      <c:valAx>
        <c:axId val="349080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0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Displacement</a:t>
            </a:r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tx>
            <c:strRef>
              <c:f>RKN_SDOF_C3!$N$8</c:f>
              <c:strCache>
                <c:ptCount val="1"/>
                <c:pt idx="0">
                  <c:v>yExact</c:v>
                </c:pt>
              </c:strCache>
            </c:strRef>
          </c:tx>
          <c:spPr>
            <a:ln>
              <a:prstDash val="sysDash"/>
            </a:ln>
          </c:spPr>
          <c:marker>
            <c:symbol val="circle"/>
            <c:size val="2"/>
            <c:spPr>
              <a:ln>
                <a:prstDash val="sysDash"/>
              </a:ln>
            </c:spPr>
          </c:marker>
          <c:xVal>
            <c:numRef>
              <c:f>RKN_SDOF_C3!$B$9:$B$59</c:f>
              <c:numCache>
                <c:formatCode>0.0000</c:formatCode>
                <c:ptCount val="5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</c:numCache>
            </c:numRef>
          </c:xVal>
          <c:yVal>
            <c:numRef>
              <c:f>RKN_SDOF_C3!$N$9:$N$59</c:f>
              <c:numCache>
                <c:formatCode>0.00000</c:formatCode>
                <c:ptCount val="51"/>
                <c:pt idx="0">
                  <c:v>1.9999999999999998</c:v>
                </c:pt>
                <c:pt idx="1">
                  <c:v>2.1248968978880991</c:v>
                </c:pt>
                <c:pt idx="2">
                  <c:v>2.0909445751256941</c:v>
                </c:pt>
                <c:pt idx="3">
                  <c:v>1.983442371249772</c:v>
                </c:pt>
                <c:pt idx="4">
                  <c:v>1.8459001362692655</c:v>
                </c:pt>
                <c:pt idx="5">
                  <c:v>1.7001845101821105</c:v>
                </c:pt>
                <c:pt idx="6">
                  <c:v>1.5569820912792929</c:v>
                </c:pt>
                <c:pt idx="7">
                  <c:v>1.4212309358456472</c:v>
                </c:pt>
                <c:pt idx="8">
                  <c:v>1.2949376756252373</c:v>
                </c:pt>
                <c:pt idx="9">
                  <c:v>1.1786364592941059</c:v>
                </c:pt>
                <c:pt idx="10">
                  <c:v>1.0721425184931324</c:v>
                </c:pt>
                <c:pt idx="11">
                  <c:v>0.97493957483043037</c:v>
                </c:pt>
                <c:pt idx="12">
                  <c:v>0.88637733924662221</c:v>
                </c:pt>
                <c:pt idx="13">
                  <c:v>0.80577066614253157</c:v>
                </c:pt>
                <c:pt idx="14">
                  <c:v>0.73244791520352004</c:v>
                </c:pt>
                <c:pt idx="15">
                  <c:v>0.66577320514559568</c:v>
                </c:pt>
                <c:pt idx="16">
                  <c:v>0.60515536143220938</c:v>
                </c:pt>
                <c:pt idx="17">
                  <c:v>0.55005018726756749</c:v>
                </c:pt>
                <c:pt idx="18">
                  <c:v>0.49995948138894281</c:v>
                </c:pt>
                <c:pt idx="19">
                  <c:v>0.45442856212039057</c:v>
                </c:pt>
                <c:pt idx="20">
                  <c:v>0.41304319413972157</c:v>
                </c:pt>
                <c:pt idx="21">
                  <c:v>0.37542636753973363</c:v>
                </c:pt>
                <c:pt idx="22">
                  <c:v>0.34123514801182925</c:v>
                </c:pt>
                <c:pt idx="23">
                  <c:v>0.31015769840799878</c:v>
                </c:pt>
                <c:pt idx="24">
                  <c:v>0.28191051154213104</c:v>
                </c:pt>
                <c:pt idx="25">
                  <c:v>0.25623586381938712</c:v>
                </c:pt>
                <c:pt idx="26">
                  <c:v>0.23289948456334308</c:v>
                </c:pt>
                <c:pt idx="27">
                  <c:v>0.21168842918225028</c:v>
                </c:pt>
                <c:pt idx="28">
                  <c:v>0.19240914165624093</c:v>
                </c:pt>
                <c:pt idx="29">
                  <c:v>0.17488569120610578</c:v>
                </c:pt>
                <c:pt idx="30">
                  <c:v>0.15895816837307961</c:v>
                </c:pt>
                <c:pt idx="31">
                  <c:v>0.14448122655939319</c:v>
                </c:pt>
                <c:pt idx="32">
                  <c:v>0.13132275607707242</c:v>
                </c:pt>
                <c:pt idx="33">
                  <c:v>0.11936267879032653</c:v>
                </c:pt>
                <c:pt idx="34">
                  <c:v>0.10849185244831829</c:v>
                </c:pt>
                <c:pt idx="35">
                  <c:v>9.8611074759810721E-2</c:v>
                </c:pt>
                <c:pt idx="36">
                  <c:v>8.9630178147337675E-2</c:v>
                </c:pt>
                <c:pt idx="37">
                  <c:v>8.146720693355039E-2</c:v>
                </c:pt>
                <c:pt idx="38">
                  <c:v>7.4047669458131377E-2</c:v>
                </c:pt>
                <c:pt idx="39">
                  <c:v>6.7303858304079062E-2</c:v>
                </c:pt>
                <c:pt idx="40">
                  <c:v>6.1174232431947848E-2</c:v>
                </c:pt>
                <c:pt idx="41">
                  <c:v>5.5602855584657385E-2</c:v>
                </c:pt>
                <c:pt idx="42">
                  <c:v>5.0538885838516373E-2</c:v>
                </c:pt>
                <c:pt idx="43">
                  <c:v>4.5936111642594153E-2</c:v>
                </c:pt>
                <c:pt idx="44">
                  <c:v>4.1752530112679202E-2</c:v>
                </c:pt>
                <c:pt idx="45">
                  <c:v>3.7949963731593907E-2</c:v>
                </c:pt>
                <c:pt idx="46">
                  <c:v>3.449371195807819E-2</c:v>
                </c:pt>
                <c:pt idx="47">
                  <c:v>3.1352234564998846E-2</c:v>
                </c:pt>
                <c:pt idx="48">
                  <c:v>2.8496863817179252E-2</c:v>
                </c:pt>
                <c:pt idx="49">
                  <c:v>2.5901542862315798E-2</c:v>
                </c:pt>
                <c:pt idx="50">
                  <c:v>2.354258794765552E-2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RKN_SDOF_C3!$C$8</c:f>
              <c:strCache>
                <c:ptCount val="1"/>
                <c:pt idx="0">
                  <c:v>yi</c:v>
                </c:pt>
              </c:strCache>
            </c:strRef>
          </c:tx>
          <c:spPr>
            <a:ln>
              <a:prstDash val="sysDot"/>
            </a:ln>
          </c:spPr>
          <c:marker>
            <c:symbol val="circle"/>
            <c:size val="2"/>
            <c:spPr>
              <a:ln>
                <a:prstDash val="sysDot"/>
              </a:ln>
            </c:spPr>
          </c:marker>
          <c:xVal>
            <c:numRef>
              <c:f>RKN_SDOF_C3!$B$9:$B$59</c:f>
              <c:numCache>
                <c:formatCode>0.0000</c:formatCode>
                <c:ptCount val="5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</c:numCache>
            </c:numRef>
          </c:xVal>
          <c:yVal>
            <c:numRef>
              <c:f>RKN_SDOF_C3!$C$9:$C$59</c:f>
              <c:numCache>
                <c:formatCode>0.00000</c:formatCode>
                <c:ptCount val="51"/>
                <c:pt idx="0">
                  <c:v>2</c:v>
                </c:pt>
                <c:pt idx="1">
                  <c:v>2.1240336100260415</c:v>
                </c:pt>
                <c:pt idx="2">
                  <c:v>2.0902042101370171</c:v>
                </c:pt>
                <c:pt idx="3">
                  <c:v>1.9830486756618146</c:v>
                </c:pt>
                <c:pt idx="4">
                  <c:v>1.8458202951563449</c:v>
                </c:pt>
                <c:pt idx="5">
                  <c:v>1.7003250576599109</c:v>
                </c:pt>
                <c:pt idx="6">
                  <c:v>1.557255806795697</c:v>
                </c:pt>
                <c:pt idx="7">
                  <c:v>1.4215734187734936</c:v>
                </c:pt>
                <c:pt idx="8">
                  <c:v>1.2953064864975443</c:v>
                </c:pt>
                <c:pt idx="9">
                  <c:v>1.1790057451193587</c:v>
                </c:pt>
                <c:pt idx="10">
                  <c:v>1.0724976591574782</c:v>
                </c:pt>
                <c:pt idx="11">
                  <c:v>0.9752730740876121</c:v>
                </c:pt>
                <c:pt idx="12">
                  <c:v>0.88668600486305382</c:v>
                </c:pt>
                <c:pt idx="13">
                  <c:v>0.80605379418750589</c:v>
                </c:pt>
                <c:pt idx="14">
                  <c:v>0.73270616977695602</c:v>
                </c:pt>
                <c:pt idx="15">
                  <c:v>0.66600794945098185</c:v>
                </c:pt>
                <c:pt idx="16">
                  <c:v>0.60536826978226022</c:v>
                </c:pt>
                <c:pt idx="17">
                  <c:v>0.55024302680066428</c:v>
                </c:pt>
                <c:pt idx="18">
                  <c:v>0.50013399392611846</c:v>
                </c:pt>
                <c:pt idx="19">
                  <c:v>0.45458640391208333</c:v>
                </c:pt>
                <c:pt idx="20">
                  <c:v>0.41318590840312125</c:v>
                </c:pt>
                <c:pt idx="21">
                  <c:v>0.37555537513759685</c:v>
                </c:pt>
                <c:pt idx="22">
                  <c:v>0.34135174785236261</c:v>
                </c:pt>
                <c:pt idx="23">
                  <c:v>0.31026307279559229</c:v>
                </c:pt>
                <c:pt idx="24">
                  <c:v>0.28200573381855226</c:v>
                </c:pt>
                <c:pt idx="25">
                  <c:v>0.25632190684017908</c:v>
                </c:pt>
                <c:pt idx="26">
                  <c:v>0.23297722923504507</c:v>
                </c:pt>
                <c:pt idx="27">
                  <c:v>0.21175867266647402</c:v>
                </c:pt>
                <c:pt idx="28">
                  <c:v>0.19247260505648323</c:v>
                </c:pt>
                <c:pt idx="29">
                  <c:v>0.17494302666703082</c:v>
                </c:pt>
                <c:pt idx="30">
                  <c:v>0.15900996558227656</c:v>
                </c:pt>
                <c:pt idx="31">
                  <c:v>0.14452801867225185</c:v>
                </c:pt>
                <c:pt idx="32">
                  <c:v>0.13136502509983797</c:v>
                </c:pt>
                <c:pt idx="33">
                  <c:v>0.11940086046208076</c:v>
                </c:pt>
                <c:pt idx="34">
                  <c:v>0.10852634066369862</c:v>
                </c:pt>
                <c:pt idx="35">
                  <c:v>9.8642225573008668E-2</c:v>
                </c:pt>
                <c:pt idx="36">
                  <c:v>8.9658313395538342E-2</c:v>
                </c:pt>
                <c:pt idx="37">
                  <c:v>8.1492617515145804E-2</c:v>
                </c:pt>
                <c:pt idx="38">
                  <c:v>7.4070618298117952E-2</c:v>
                </c:pt>
                <c:pt idx="39">
                  <c:v>6.7324583036200328E-2</c:v>
                </c:pt>
                <c:pt idx="40">
                  <c:v>6.1192947824456868E-2</c:v>
                </c:pt>
                <c:pt idx="41">
                  <c:v>5.5619755734086229E-2</c:v>
                </c:pt>
                <c:pt idx="42">
                  <c:v>5.0554146153553053E-2</c:v>
                </c:pt>
                <c:pt idx="43">
                  <c:v>4.5949890638083524E-2</c:v>
                </c:pt>
                <c:pt idx="44">
                  <c:v>4.1764971031867909E-2</c:v>
                </c:pt>
                <c:pt idx="45">
                  <c:v>3.7961196013018096E-2</c:v>
                </c:pt>
                <c:pt idx="46">
                  <c:v>3.4503852561933945E-2</c:v>
                </c:pt>
                <c:pt idx="47">
                  <c:v>3.1361389172421553E-2</c:v>
                </c:pt>
                <c:pt idx="48">
                  <c:v>2.850512791457846E-2</c:v>
                </c:pt>
                <c:pt idx="49">
                  <c:v>2.5909002721755132E-2</c:v>
                </c:pt>
                <c:pt idx="50">
                  <c:v>2.3549321513218431E-2</c:v>
                </c:pt>
              </c:numCache>
            </c:numRef>
          </c:yVal>
          <c:smooth val="1"/>
        </c:ser>
        <c:axId val="34924416"/>
        <c:axId val="34832384"/>
      </c:scatterChart>
      <c:valAx>
        <c:axId val="3492441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32384"/>
        <c:crosses val="autoZero"/>
        <c:crossBetween val="midCat"/>
      </c:valAx>
      <c:valAx>
        <c:axId val="348323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25400</xdr:colOff>
      <xdr:row>4</xdr:row>
      <xdr:rowOff>12700</xdr:rowOff>
    </xdr:from>
    <xdr:to>
      <xdr:col>21</xdr:col>
      <xdr:colOff>0</xdr:colOff>
      <xdr:row>18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1DB6326-FA98-3B40-B701-00EBB4207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25400</xdr:colOff>
      <xdr:row>4</xdr:row>
      <xdr:rowOff>0</xdr:rowOff>
    </xdr:from>
    <xdr:to>
      <xdr:col>20</xdr:col>
      <xdr:colOff>819150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1BB45AD8-991B-694B-A949-AB3217CE7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25400</xdr:colOff>
      <xdr:row>7</xdr:row>
      <xdr:rowOff>12700</xdr:rowOff>
    </xdr:from>
    <xdr:to>
      <xdr:col>22</xdr:col>
      <xdr:colOff>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1DB6326-FA98-3B40-B701-00EBB4207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23</xdr:row>
      <xdr:rowOff>0</xdr:rowOff>
    </xdr:from>
    <xdr:to>
      <xdr:col>21</xdr:col>
      <xdr:colOff>812800</xdr:colOff>
      <xdr:row>37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1DB6326-FA98-3B40-B701-00EBB4207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25400</xdr:colOff>
      <xdr:row>7</xdr:row>
      <xdr:rowOff>12700</xdr:rowOff>
    </xdr:from>
    <xdr:to>
      <xdr:col>21</xdr:col>
      <xdr:colOff>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1DB6326-FA98-3B40-B701-00EBB4207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25400</xdr:colOff>
      <xdr:row>7</xdr:row>
      <xdr:rowOff>12700</xdr:rowOff>
    </xdr:from>
    <xdr:to>
      <xdr:col>21</xdr:col>
      <xdr:colOff>0</xdr:colOff>
      <xdr:row>21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1DB6326-FA98-3B40-B701-00EBB4207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23</xdr:row>
      <xdr:rowOff>0</xdr:rowOff>
    </xdr:from>
    <xdr:to>
      <xdr:col>20</xdr:col>
      <xdr:colOff>812800</xdr:colOff>
      <xdr:row>37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1DB6326-FA98-3B40-B701-00EBB4207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25400</xdr:colOff>
      <xdr:row>7</xdr:row>
      <xdr:rowOff>12700</xdr:rowOff>
    </xdr:from>
    <xdr:to>
      <xdr:col>21</xdr:col>
      <xdr:colOff>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1DB6326-FA98-3B40-B701-00EBB4207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25400</xdr:colOff>
      <xdr:row>7</xdr:row>
      <xdr:rowOff>12700</xdr:rowOff>
    </xdr:from>
    <xdr:to>
      <xdr:col>21</xdr:col>
      <xdr:colOff>0</xdr:colOff>
      <xdr:row>21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1DB6326-FA98-3B40-B701-00EBB4207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23</xdr:row>
      <xdr:rowOff>0</xdr:rowOff>
    </xdr:from>
    <xdr:to>
      <xdr:col>20</xdr:col>
      <xdr:colOff>812800</xdr:colOff>
      <xdr:row>37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1DB6326-FA98-3B40-B701-00EBB4207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1"/>
  <sheetViews>
    <sheetView workbookViewId="0">
      <selection sqref="A1:XFD1048576"/>
    </sheetView>
  </sheetViews>
  <sheetFormatPr defaultColWidth="11" defaultRowHeight="15.75"/>
  <sheetData>
    <row r="1" spans="1:15">
      <c r="A1" s="23" t="s">
        <v>16</v>
      </c>
      <c r="B1" s="23"/>
      <c r="C1" s="23"/>
      <c r="D1" s="23"/>
      <c r="E1" s="24"/>
    </row>
    <row r="3" spans="1:15">
      <c r="A3" s="1" t="s">
        <v>0</v>
      </c>
      <c r="B3" s="2">
        <f>0.5</f>
        <v>0.5</v>
      </c>
      <c r="C3" s="3"/>
      <c r="D3" s="22" t="s">
        <v>15</v>
      </c>
      <c r="E3" s="22"/>
      <c r="F3" s="3"/>
      <c r="G3" s="3"/>
      <c r="H3" s="3"/>
      <c r="I3" s="3"/>
      <c r="J3" s="3"/>
      <c r="K3" s="3"/>
      <c r="L3" s="3"/>
    </row>
    <row r="4" spans="1:15" ht="16.5" thickBo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5">
      <c r="A5" s="4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6" t="s">
        <v>12</v>
      </c>
      <c r="N5" s="7" t="s">
        <v>13</v>
      </c>
      <c r="O5" s="7" t="s">
        <v>14</v>
      </c>
    </row>
    <row r="6" spans="1:15">
      <c r="A6" s="8">
        <v>0</v>
      </c>
      <c r="B6" s="13">
        <f>0</f>
        <v>0</v>
      </c>
      <c r="C6" s="14">
        <v>2</v>
      </c>
      <c r="D6" s="14">
        <f>1</f>
        <v>1</v>
      </c>
      <c r="E6" s="14">
        <f>0.5*$B$3*(-C6)</f>
        <v>-0.5</v>
      </c>
      <c r="F6" s="14">
        <f>0.5*$B$3*(D6+0.5*E6)</f>
        <v>0.1875</v>
      </c>
      <c r="G6" s="14">
        <f>0.5*$B$3*(-(C6+F6))</f>
        <v>-0.546875</v>
      </c>
      <c r="H6" s="14">
        <f>0.5*$B$3*(-(C6+F6))</f>
        <v>-0.546875</v>
      </c>
      <c r="I6" s="14">
        <f>$B$3*(D6+H6)</f>
        <v>0.2265625</v>
      </c>
      <c r="J6" s="14">
        <f>0.5*$B$3*(-(C6+I6))</f>
        <v>-0.556640625</v>
      </c>
      <c r="K6" s="14">
        <f>C6+$B$3*(D6+(E6+G6+H6)/3)</f>
        <v>2.234375</v>
      </c>
      <c r="L6" s="10">
        <f>D6+(E6+2*G6+2*H6+J6)/3</f>
        <v>-8.1380208333333259E-2</v>
      </c>
      <c r="N6" s="9">
        <f>2*COS(B6)+1*SIN(B6)</f>
        <v>2</v>
      </c>
      <c r="O6" s="9">
        <f>-2*SIN(B6)+COS(B6)</f>
        <v>1</v>
      </c>
    </row>
    <row r="7" spans="1:15">
      <c r="A7" s="8">
        <v>1</v>
      </c>
      <c r="B7" s="13">
        <f>B6+$B$3</f>
        <v>0.5</v>
      </c>
      <c r="C7" s="14">
        <f>K6</f>
        <v>2.234375</v>
      </c>
      <c r="D7" s="14">
        <f>L6</f>
        <v>-8.1380208333333259E-2</v>
      </c>
      <c r="E7" s="14">
        <f t="shared" ref="E7:E11" si="0">0.5*$B$3*(-C7)</f>
        <v>-0.55859375</v>
      </c>
      <c r="F7" s="14">
        <f t="shared" ref="F7:F11" si="1">0.5*$B$3*(D7+0.5*E7)</f>
        <v>-9.0169270833333315E-2</v>
      </c>
      <c r="G7" s="14">
        <f t="shared" ref="G7:G11" si="2">0.5*$B$3*(-(C7+F7))</f>
        <v>-0.53605143229166663</v>
      </c>
      <c r="H7" s="14">
        <f t="shared" ref="H7:H11" si="3">0.5*$B$3*(-(C7+F7))</f>
        <v>-0.53605143229166663</v>
      </c>
      <c r="I7" s="14">
        <f t="shared" ref="I7:I11" si="4">$B$3*(D7+H7)</f>
        <v>-0.30871582031249994</v>
      </c>
      <c r="J7" s="14">
        <f t="shared" ref="J7:J11" si="5">0.5*$B$3*(-(C7+I7))</f>
        <v>-0.481414794921875</v>
      </c>
      <c r="K7" s="14">
        <f t="shared" ref="K7:K11" si="6">C7+$B$3*(D7+(E7+G7+H7)/3)</f>
        <v>1.9219021267361112</v>
      </c>
      <c r="L7" s="10">
        <f t="shared" ref="L7:L11" si="7">D7+(E7+2*G7+2*H7+J7)/3</f>
        <v>-1.1427849663628471</v>
      </c>
      <c r="N7" s="9">
        <f t="shared" ref="N7:N11" si="8">2*COS(B7)+1*SIN(B7)</f>
        <v>2.2345906623849485</v>
      </c>
      <c r="O7" s="9">
        <f t="shared" ref="O7:O11" si="9">-2*SIN(B7)+COS(B7)</f>
        <v>-8.1268515318033252E-2</v>
      </c>
    </row>
    <row r="8" spans="1:15">
      <c r="A8" s="8">
        <v>2</v>
      </c>
      <c r="B8" s="13">
        <f t="shared" ref="B8:B11" si="10">B7+$B$3</f>
        <v>1</v>
      </c>
      <c r="C8" s="14">
        <f t="shared" ref="C8:D11" si="11">K7</f>
        <v>1.9219021267361112</v>
      </c>
      <c r="D8" s="14">
        <f t="shared" si="11"/>
        <v>-1.1427849663628471</v>
      </c>
      <c r="E8" s="14">
        <f t="shared" si="0"/>
        <v>-0.48047553168402779</v>
      </c>
      <c r="F8" s="14">
        <f t="shared" si="1"/>
        <v>-0.34575568305121523</v>
      </c>
      <c r="G8" s="14">
        <f t="shared" si="2"/>
        <v>-0.394036610921224</v>
      </c>
      <c r="H8" s="14">
        <f t="shared" si="3"/>
        <v>-0.394036610921224</v>
      </c>
      <c r="I8" s="14">
        <f t="shared" si="4"/>
        <v>-0.76841078864203549</v>
      </c>
      <c r="J8" s="14">
        <f t="shared" si="5"/>
        <v>-0.28837283452351892</v>
      </c>
      <c r="K8" s="14">
        <f t="shared" si="6"/>
        <v>1.1390848513002749</v>
      </c>
      <c r="L8" s="10">
        <f t="shared" si="7"/>
        <v>-1.9244499029936615</v>
      </c>
      <c r="N8" s="9">
        <f t="shared" si="8"/>
        <v>1.922075596544176</v>
      </c>
      <c r="O8" s="9">
        <f t="shared" si="9"/>
        <v>-1.1426396637476532</v>
      </c>
    </row>
    <row r="9" spans="1:15">
      <c r="A9" s="8">
        <v>3</v>
      </c>
      <c r="B9" s="13">
        <f t="shared" si="10"/>
        <v>1.5</v>
      </c>
      <c r="C9" s="14">
        <f t="shared" si="11"/>
        <v>1.1390848513002749</v>
      </c>
      <c r="D9" s="14">
        <f t="shared" si="11"/>
        <v>-1.9244499029936615</v>
      </c>
      <c r="E9" s="14">
        <f t="shared" si="0"/>
        <v>-0.28477121282506873</v>
      </c>
      <c r="F9" s="14">
        <f t="shared" si="1"/>
        <v>-0.51670887735154891</v>
      </c>
      <c r="G9" s="14">
        <f t="shared" si="2"/>
        <v>-0.1555939934871815</v>
      </c>
      <c r="H9" s="14">
        <f t="shared" si="3"/>
        <v>-0.1555939934871815</v>
      </c>
      <c r="I9" s="14">
        <f t="shared" si="4"/>
        <v>-1.0400219482404216</v>
      </c>
      <c r="J9" s="14">
        <f t="shared" si="5"/>
        <v>-2.4765725764963331E-2</v>
      </c>
      <c r="K9" s="14">
        <f t="shared" si="6"/>
        <v>7.7533366503538925E-2</v>
      </c>
      <c r="L9" s="10">
        <f t="shared" si="7"/>
        <v>-2.2350875405065809</v>
      </c>
      <c r="N9" s="9">
        <f t="shared" si="8"/>
        <v>1.1389693899394602</v>
      </c>
      <c r="O9" s="9">
        <f t="shared" si="9"/>
        <v>-1.9242527715404061</v>
      </c>
    </row>
    <row r="10" spans="1:15">
      <c r="A10" s="8">
        <v>4</v>
      </c>
      <c r="B10" s="13">
        <f t="shared" si="10"/>
        <v>2</v>
      </c>
      <c r="C10" s="14">
        <f t="shared" si="11"/>
        <v>7.7533366503538925E-2</v>
      </c>
      <c r="D10" s="14">
        <f t="shared" si="11"/>
        <v>-2.2350875405065809</v>
      </c>
      <c r="E10" s="14">
        <f t="shared" si="0"/>
        <v>-1.9383341625884731E-2</v>
      </c>
      <c r="F10" s="14">
        <f t="shared" si="1"/>
        <v>-0.56119480282988077</v>
      </c>
      <c r="G10" s="14">
        <f t="shared" si="2"/>
        <v>0.12091535908158546</v>
      </c>
      <c r="H10" s="14">
        <f t="shared" si="3"/>
        <v>0.12091535908158546</v>
      </c>
      <c r="I10" s="14">
        <f t="shared" si="4"/>
        <v>-1.0570860907124977</v>
      </c>
      <c r="J10" s="14">
        <f t="shared" si="5"/>
        <v>0.2448881810522397</v>
      </c>
      <c r="K10" s="14">
        <f t="shared" si="6"/>
        <v>-1.0029358409935372</v>
      </c>
      <c r="L10" s="10">
        <f t="shared" si="7"/>
        <v>-1.9986987819223485</v>
      </c>
      <c r="N10" s="9">
        <f t="shared" si="8"/>
        <v>7.7003753731396896E-2</v>
      </c>
      <c r="O10" s="9">
        <f t="shared" si="9"/>
        <v>-2.234741690198506</v>
      </c>
    </row>
    <row r="11" spans="1:15">
      <c r="A11" s="8">
        <v>5</v>
      </c>
      <c r="B11" s="13">
        <f t="shared" si="10"/>
        <v>2.5</v>
      </c>
      <c r="C11" s="14">
        <f t="shared" si="11"/>
        <v>-1.0029358409935372</v>
      </c>
      <c r="D11" s="14">
        <f t="shared" si="11"/>
        <v>-1.9986987819223485</v>
      </c>
      <c r="E11" s="14">
        <f t="shared" si="0"/>
        <v>0.25073396024838429</v>
      </c>
      <c r="F11" s="14">
        <f t="shared" si="1"/>
        <v>-0.4683329504495391</v>
      </c>
      <c r="G11" s="14">
        <f t="shared" si="2"/>
        <v>0.36781719786076905</v>
      </c>
      <c r="H11" s="14">
        <f t="shared" si="3"/>
        <v>0.36781719786076905</v>
      </c>
      <c r="I11" s="14">
        <f t="shared" si="4"/>
        <v>-0.81544079203078979</v>
      </c>
      <c r="J11" s="14">
        <f t="shared" si="5"/>
        <v>0.45459415825608174</v>
      </c>
      <c r="K11" s="14">
        <f t="shared" si="6"/>
        <v>-1.8378905059597244</v>
      </c>
      <c r="L11" s="10">
        <f t="shared" si="7"/>
        <v>-1.2731664786065011</v>
      </c>
      <c r="N11" s="9">
        <f t="shared" si="8"/>
        <v>-1.0038150869899107</v>
      </c>
      <c r="O11" s="9">
        <f t="shared" si="9"/>
        <v>-1.9980879037548469</v>
      </c>
    </row>
    <row r="12" spans="1:15">
      <c r="A12" s="8">
        <v>6</v>
      </c>
      <c r="B12" s="13">
        <f t="shared" ref="B12:B31" si="12">B11+$B$3</f>
        <v>3</v>
      </c>
      <c r="C12" s="14">
        <f t="shared" ref="C12:C13" si="13">K11</f>
        <v>-1.8378905059597244</v>
      </c>
      <c r="D12" s="14">
        <f t="shared" ref="D12:D13" si="14">L11</f>
        <v>-1.2731664786065011</v>
      </c>
      <c r="E12" s="14">
        <f t="shared" ref="E12:E13" si="15">0.5*$B$3*(-C12)</f>
        <v>0.45947262648993109</v>
      </c>
      <c r="F12" s="14">
        <f t="shared" ref="F12:F13" si="16">0.5*$B$3*(D12+0.5*E12)</f>
        <v>-0.26085754134038391</v>
      </c>
      <c r="G12" s="14">
        <f t="shared" ref="G12:G13" si="17">0.5*$B$3*(-(C12+F12))</f>
        <v>0.52468701182502708</v>
      </c>
      <c r="H12" s="14">
        <f t="shared" ref="H12:H13" si="18">0.5*$B$3*(-(C12+F12))</f>
        <v>0.52468701182502708</v>
      </c>
      <c r="I12" s="14">
        <f t="shared" ref="I12:I13" si="19">$B$3*(D12+H12)</f>
        <v>-0.37423973339073702</v>
      </c>
      <c r="J12" s="14">
        <f t="shared" ref="J12:J13" si="20">0.5*$B$3*(-(C12+I12))</f>
        <v>0.55303255983761535</v>
      </c>
      <c r="K12" s="14">
        <f t="shared" ref="K12:K13" si="21">C12+$B$3*(D12+(E12+G12+H12)/3)</f>
        <v>-2.2229993035729771</v>
      </c>
      <c r="L12" s="10">
        <f t="shared" ref="L12:L13" si="22">D12+(E12+2*G12+2*H12+J12)/3</f>
        <v>-0.23608206739728299</v>
      </c>
      <c r="N12" s="9">
        <f t="shared" ref="N12:N16" si="23">2*COS(B12)+1*SIN(B12)</f>
        <v>-1.8388649851410237</v>
      </c>
      <c r="O12" s="9">
        <f t="shared" ref="O12:O16" si="24">-2*SIN(B12)+COS(B12)</f>
        <v>-1.2722325127201799</v>
      </c>
    </row>
    <row r="13" spans="1:15">
      <c r="A13" s="8">
        <v>7</v>
      </c>
      <c r="B13" s="13">
        <f t="shared" si="12"/>
        <v>3.5</v>
      </c>
      <c r="C13" s="14">
        <f t="shared" si="13"/>
        <v>-2.2229993035729771</v>
      </c>
      <c r="D13" s="14">
        <f t="shared" si="14"/>
        <v>-0.23608206739728299</v>
      </c>
      <c r="E13" s="14">
        <f t="shared" si="15"/>
        <v>0.55574982589324429</v>
      </c>
      <c r="F13" s="14">
        <f t="shared" si="16"/>
        <v>1.0448211387334788E-2</v>
      </c>
      <c r="G13" s="14">
        <f t="shared" si="17"/>
        <v>0.55313777304641054</v>
      </c>
      <c r="H13" s="14">
        <f t="shared" si="18"/>
        <v>0.55313777304641054</v>
      </c>
      <c r="I13" s="14">
        <f t="shared" si="19"/>
        <v>0.15852785282456378</v>
      </c>
      <c r="J13" s="14">
        <f t="shared" si="20"/>
        <v>0.51611786268710336</v>
      </c>
      <c r="K13" s="14">
        <f t="shared" si="21"/>
        <v>-2.0640361086072745</v>
      </c>
      <c r="L13" s="10">
        <f t="shared" si="22"/>
        <v>0.85872419285804713</v>
      </c>
      <c r="N13" s="9">
        <f t="shared" si="23"/>
        <v>-2.2236966022712124</v>
      </c>
      <c r="O13" s="9">
        <f t="shared" si="24"/>
        <v>-0.23489023191155667</v>
      </c>
    </row>
    <row r="14" spans="1:15">
      <c r="A14" s="8">
        <v>8</v>
      </c>
      <c r="B14" s="13">
        <f t="shared" si="12"/>
        <v>4</v>
      </c>
      <c r="C14" s="14">
        <f t="shared" ref="C14:C31" si="25">K13</f>
        <v>-2.0640361086072745</v>
      </c>
      <c r="D14" s="14">
        <f t="shared" ref="D14:D31" si="26">L13</f>
        <v>0.85872419285804713</v>
      </c>
      <c r="E14" s="14">
        <f t="shared" ref="E14:E31" si="27">0.5*$B$3*(-C14)</f>
        <v>0.51600902715181862</v>
      </c>
      <c r="F14" s="14">
        <f t="shared" ref="F14:F31" si="28">0.5*$B$3*(D14+0.5*E14)</f>
        <v>0.2791821766084891</v>
      </c>
      <c r="G14" s="14">
        <f t="shared" ref="G14:G31" si="29">0.5*$B$3*(-(C14+F14))</f>
        <v>0.44621348299969632</v>
      </c>
      <c r="H14" s="14">
        <f t="shared" ref="H14:H31" si="30">0.5*$B$3*(-(C14+F14))</f>
        <v>0.44621348299969632</v>
      </c>
      <c r="I14" s="14">
        <f t="shared" ref="I14:I31" si="31">$B$3*(D14+H14)</f>
        <v>0.65246883792887167</v>
      </c>
      <c r="J14" s="14">
        <f t="shared" ref="J14:J31" si="32">0.5*$B$3*(-(C14+I14))</f>
        <v>0.3528918176696007</v>
      </c>
      <c r="K14" s="14">
        <f t="shared" ref="K14:K31" si="33">C14+$B$3*(D14+(E14+G14+H14)/3)</f>
        <v>-1.3999346799863823</v>
      </c>
      <c r="L14" s="10">
        <f t="shared" ref="L14:L31" si="34">D14+(E14+2*G14+2*H14+J14)/3</f>
        <v>1.743309118464782</v>
      </c>
      <c r="N14" s="9">
        <f t="shared" si="23"/>
        <v>-2.0640897370351521</v>
      </c>
      <c r="O14" s="9">
        <f t="shared" si="24"/>
        <v>0.85996136975224446</v>
      </c>
    </row>
    <row r="15" spans="1:15">
      <c r="A15" s="8">
        <v>9</v>
      </c>
      <c r="B15" s="13">
        <f t="shared" si="12"/>
        <v>4.5</v>
      </c>
      <c r="C15" s="14">
        <f t="shared" si="25"/>
        <v>-1.3999346799863823</v>
      </c>
      <c r="D15" s="14">
        <f t="shared" si="26"/>
        <v>1.743309118464782</v>
      </c>
      <c r="E15" s="14">
        <f t="shared" si="27"/>
        <v>0.34998366999659558</v>
      </c>
      <c r="F15" s="14">
        <f t="shared" si="28"/>
        <v>0.47957523836576993</v>
      </c>
      <c r="G15" s="14">
        <f t="shared" si="29"/>
        <v>0.23008986040515311</v>
      </c>
      <c r="H15" s="14">
        <f t="shared" si="30"/>
        <v>0.23008986040515311</v>
      </c>
      <c r="I15" s="14">
        <f t="shared" si="31"/>
        <v>0.98669948943496755</v>
      </c>
      <c r="J15" s="14">
        <f t="shared" si="32"/>
        <v>0.10330879763785369</v>
      </c>
      <c r="K15" s="14">
        <f t="shared" si="33"/>
        <v>-0.39325288895284105</v>
      </c>
      <c r="L15" s="10">
        <f t="shared" si="34"/>
        <v>2.2011930882164692</v>
      </c>
      <c r="N15" s="9">
        <f t="shared" si="23"/>
        <v>-1.3991217165266563</v>
      </c>
      <c r="O15" s="9">
        <f t="shared" si="24"/>
        <v>1.7442644358994144</v>
      </c>
    </row>
    <row r="16" spans="1:15">
      <c r="A16" s="8">
        <v>10</v>
      </c>
      <c r="B16" s="13">
        <f t="shared" si="12"/>
        <v>5</v>
      </c>
      <c r="C16" s="14">
        <f t="shared" si="25"/>
        <v>-0.39325288895284105</v>
      </c>
      <c r="D16" s="14">
        <f t="shared" si="26"/>
        <v>2.2011930882164692</v>
      </c>
      <c r="E16" s="14">
        <f t="shared" si="27"/>
        <v>9.8313222238210263E-2</v>
      </c>
      <c r="F16" s="14">
        <f t="shared" si="28"/>
        <v>0.56258742483389357</v>
      </c>
      <c r="G16" s="14">
        <f t="shared" si="29"/>
        <v>-4.2333633970263129E-2</v>
      </c>
      <c r="H16" s="14">
        <f t="shared" si="30"/>
        <v>-4.2333633970263129E-2</v>
      </c>
      <c r="I16" s="14">
        <f t="shared" si="31"/>
        <v>1.079429727123103</v>
      </c>
      <c r="J16" s="14">
        <f t="shared" si="32"/>
        <v>-0.1715442095425655</v>
      </c>
      <c r="K16" s="14">
        <f t="shared" si="33"/>
        <v>0.70961798087167427</v>
      </c>
      <c r="L16" s="10">
        <f t="shared" si="34"/>
        <v>2.1203379138213334</v>
      </c>
      <c r="N16" s="9">
        <f t="shared" si="23"/>
        <v>-0.39159990373668596</v>
      </c>
      <c r="O16" s="9">
        <f t="shared" si="24"/>
        <v>2.2015107347895033</v>
      </c>
    </row>
    <row r="17" spans="1:15">
      <c r="A17" s="8">
        <v>11</v>
      </c>
      <c r="B17" s="13">
        <f t="shared" si="12"/>
        <v>5.5</v>
      </c>
      <c r="C17" s="14">
        <f t="shared" si="25"/>
        <v>0.70961798087167427</v>
      </c>
      <c r="D17" s="14">
        <f t="shared" si="26"/>
        <v>2.1203379138213334</v>
      </c>
      <c r="E17" s="14">
        <f t="shared" si="27"/>
        <v>-0.17740449521791857</v>
      </c>
      <c r="F17" s="14">
        <f t="shared" si="28"/>
        <v>0.50790891655309356</v>
      </c>
      <c r="G17" s="14">
        <f t="shared" si="29"/>
        <v>-0.30438172435619193</v>
      </c>
      <c r="H17" s="14">
        <f t="shared" si="30"/>
        <v>-0.30438172435619193</v>
      </c>
      <c r="I17" s="14">
        <f t="shared" si="31"/>
        <v>0.90797809473257074</v>
      </c>
      <c r="J17" s="14">
        <f t="shared" si="32"/>
        <v>-0.40439901890106122</v>
      </c>
      <c r="K17" s="14">
        <f t="shared" si="33"/>
        <v>1.6387589471272905</v>
      </c>
      <c r="L17" s="10">
        <f t="shared" si="34"/>
        <v>1.5205611099734178</v>
      </c>
      <c r="N17" s="9">
        <f t="shared" ref="N17:N31" si="35">2*COS(B17)+1*SIN(B17)</f>
        <v>0.71179922301212806</v>
      </c>
      <c r="O17" s="9">
        <f t="shared" ref="O17:O31" si="36">-2*SIN(B17)+COS(B17)</f>
        <v>2.1197504254320441</v>
      </c>
    </row>
    <row r="18" spans="1:15">
      <c r="A18" s="8">
        <v>12</v>
      </c>
      <c r="B18" s="13">
        <f t="shared" si="12"/>
        <v>6</v>
      </c>
      <c r="C18" s="14">
        <f t="shared" si="25"/>
        <v>1.6387589471272905</v>
      </c>
      <c r="D18" s="14">
        <f t="shared" si="26"/>
        <v>1.5205611099734178</v>
      </c>
      <c r="E18" s="14">
        <f t="shared" si="27"/>
        <v>-0.40968973678182263</v>
      </c>
      <c r="F18" s="14">
        <f t="shared" si="28"/>
        <v>0.32892906039562664</v>
      </c>
      <c r="G18" s="14">
        <f t="shared" si="29"/>
        <v>-0.49192200188072932</v>
      </c>
      <c r="H18" s="14">
        <f t="shared" si="30"/>
        <v>-0.49192200188072932</v>
      </c>
      <c r="I18" s="14">
        <f t="shared" si="31"/>
        <v>0.51431955404634422</v>
      </c>
      <c r="J18" s="14">
        <f t="shared" si="32"/>
        <v>-0.53826962529340872</v>
      </c>
      <c r="K18" s="14">
        <f t="shared" si="33"/>
        <v>2.1667838786901195</v>
      </c>
      <c r="L18" s="10">
        <f t="shared" si="34"/>
        <v>0.54867865344070166</v>
      </c>
      <c r="N18" s="9">
        <f t="shared" si="35"/>
        <v>1.6409250751018061</v>
      </c>
      <c r="O18" s="9">
        <f t="shared" si="36"/>
        <v>1.5190012830482176</v>
      </c>
    </row>
    <row r="19" spans="1:15">
      <c r="A19" s="8">
        <v>13</v>
      </c>
      <c r="B19" s="13">
        <f t="shared" si="12"/>
        <v>6.5</v>
      </c>
      <c r="C19" s="14">
        <f t="shared" si="25"/>
        <v>2.1667838786901195</v>
      </c>
      <c r="D19" s="14">
        <f t="shared" si="26"/>
        <v>0.54867865344070166</v>
      </c>
      <c r="E19" s="14">
        <f t="shared" si="27"/>
        <v>-0.54169596967252986</v>
      </c>
      <c r="F19" s="14">
        <f t="shared" si="28"/>
        <v>6.9457667151109181E-2</v>
      </c>
      <c r="G19" s="14">
        <f t="shared" si="29"/>
        <v>-0.5590603864603072</v>
      </c>
      <c r="H19" s="14">
        <f t="shared" si="30"/>
        <v>-0.5590603864603072</v>
      </c>
      <c r="I19" s="14">
        <f t="shared" si="31"/>
        <v>-5.1908665098027718E-3</v>
      </c>
      <c r="J19" s="14">
        <f t="shared" si="32"/>
        <v>-0.54039825304507916</v>
      </c>
      <c r="K19" s="14">
        <f t="shared" si="33"/>
        <v>2.1644870816449462</v>
      </c>
      <c r="L19" s="10">
        <f t="shared" si="34"/>
        <v>-0.55743326941224425</v>
      </c>
      <c r="N19" s="9">
        <f t="shared" si="35"/>
        <v>2.1682952395438626</v>
      </c>
      <c r="O19" s="9">
        <f t="shared" si="36"/>
        <v>0.54634764955239246</v>
      </c>
    </row>
    <row r="20" spans="1:15">
      <c r="A20" s="8">
        <v>14</v>
      </c>
      <c r="B20" s="13">
        <f t="shared" si="12"/>
        <v>7</v>
      </c>
      <c r="C20" s="14">
        <f t="shared" si="25"/>
        <v>2.1644870816449462</v>
      </c>
      <c r="D20" s="14">
        <f t="shared" si="26"/>
        <v>-0.55743326941224425</v>
      </c>
      <c r="E20" s="14">
        <f t="shared" si="27"/>
        <v>-0.54112177041123655</v>
      </c>
      <c r="F20" s="14">
        <f t="shared" si="28"/>
        <v>-0.20699853865446563</v>
      </c>
      <c r="G20" s="14">
        <f t="shared" si="29"/>
        <v>-0.48937213574762012</v>
      </c>
      <c r="H20" s="14">
        <f t="shared" si="30"/>
        <v>-0.48937213574762012</v>
      </c>
      <c r="I20" s="14">
        <f t="shared" si="31"/>
        <v>-0.52340270257993216</v>
      </c>
      <c r="J20" s="14">
        <f t="shared" si="32"/>
        <v>-0.41027109476625351</v>
      </c>
      <c r="K20" s="14">
        <f t="shared" si="33"/>
        <v>1.6324594399544112</v>
      </c>
      <c r="L20" s="10">
        <f t="shared" si="34"/>
        <v>-1.5270604054682344</v>
      </c>
      <c r="N20" s="9">
        <f t="shared" si="35"/>
        <v>2.1647911074053985</v>
      </c>
      <c r="O20" s="9">
        <f t="shared" si="36"/>
        <v>-0.56007094309427352</v>
      </c>
    </row>
    <row r="21" spans="1:15">
      <c r="A21" s="8">
        <v>15</v>
      </c>
      <c r="B21" s="13">
        <f t="shared" si="12"/>
        <v>7.5</v>
      </c>
      <c r="C21" s="14">
        <f t="shared" si="25"/>
        <v>1.6324594399544112</v>
      </c>
      <c r="D21" s="14">
        <f t="shared" si="26"/>
        <v>-1.5270604054682344</v>
      </c>
      <c r="E21" s="14">
        <f t="shared" si="27"/>
        <v>-0.40811485998860281</v>
      </c>
      <c r="F21" s="14">
        <f t="shared" si="28"/>
        <v>-0.43277945886563396</v>
      </c>
      <c r="G21" s="14">
        <f t="shared" si="29"/>
        <v>-0.29991999527219432</v>
      </c>
      <c r="H21" s="14">
        <f t="shared" si="30"/>
        <v>-0.29991999527219432</v>
      </c>
      <c r="I21" s="14">
        <f t="shared" si="31"/>
        <v>-0.91349020037021433</v>
      </c>
      <c r="J21" s="14">
        <f t="shared" si="32"/>
        <v>-0.17974230989604922</v>
      </c>
      <c r="K21" s="14">
        <f t="shared" si="33"/>
        <v>0.70093676213146217</v>
      </c>
      <c r="L21" s="10">
        <f t="shared" si="34"/>
        <v>-2.1229061224593773</v>
      </c>
      <c r="N21" s="9">
        <f t="shared" si="35"/>
        <v>1.6312706124447907</v>
      </c>
      <c r="O21" s="9">
        <f t="shared" si="36"/>
        <v>-1.5293646357144519</v>
      </c>
    </row>
    <row r="22" spans="1:15">
      <c r="A22" s="8">
        <v>16</v>
      </c>
      <c r="B22" s="13">
        <f t="shared" si="12"/>
        <v>8</v>
      </c>
      <c r="C22" s="14">
        <f t="shared" si="25"/>
        <v>0.70093676213146217</v>
      </c>
      <c r="D22" s="14">
        <f t="shared" si="26"/>
        <v>-2.1229061224593773</v>
      </c>
      <c r="E22" s="14">
        <f t="shared" si="27"/>
        <v>-0.17523419053286554</v>
      </c>
      <c r="F22" s="14">
        <f t="shared" si="28"/>
        <v>-0.55263080443145252</v>
      </c>
      <c r="G22" s="14">
        <f t="shared" si="29"/>
        <v>-3.7076489425002412E-2</v>
      </c>
      <c r="H22" s="14">
        <f t="shared" si="30"/>
        <v>-3.7076489425002412E-2</v>
      </c>
      <c r="I22" s="14">
        <f t="shared" si="31"/>
        <v>-1.0799913059421899</v>
      </c>
      <c r="J22" s="14">
        <f t="shared" si="32"/>
        <v>9.4763635952681946E-2</v>
      </c>
      <c r="K22" s="14">
        <f t="shared" si="33"/>
        <v>-0.40208082732870487</v>
      </c>
      <c r="L22" s="10">
        <f t="shared" si="34"/>
        <v>-2.1991649598861085</v>
      </c>
      <c r="N22" s="9">
        <f t="shared" si="35"/>
        <v>0.69835817900615471</v>
      </c>
      <c r="O22" s="9">
        <f t="shared" si="36"/>
        <v>-2.1242165270553772</v>
      </c>
    </row>
    <row r="23" spans="1:15">
      <c r="A23" s="8">
        <v>17</v>
      </c>
      <c r="B23" s="13">
        <f t="shared" si="12"/>
        <v>8.5</v>
      </c>
      <c r="C23" s="14">
        <f t="shared" si="25"/>
        <v>-0.40208082732870487</v>
      </c>
      <c r="D23" s="14">
        <f t="shared" si="26"/>
        <v>-2.1991649598861085</v>
      </c>
      <c r="E23" s="14">
        <f t="shared" si="27"/>
        <v>0.10052020683217622</v>
      </c>
      <c r="F23" s="14">
        <f t="shared" si="28"/>
        <v>-0.53722621411750504</v>
      </c>
      <c r="G23" s="14">
        <f t="shared" si="29"/>
        <v>0.23482676036155248</v>
      </c>
      <c r="H23" s="14">
        <f t="shared" si="30"/>
        <v>0.23482676036155248</v>
      </c>
      <c r="I23" s="14">
        <f t="shared" si="31"/>
        <v>-0.98216909976227806</v>
      </c>
      <c r="J23" s="14">
        <f t="shared" si="32"/>
        <v>0.34606248177274573</v>
      </c>
      <c r="K23" s="14">
        <f t="shared" si="33"/>
        <v>-1.4066343526792122</v>
      </c>
      <c r="L23" s="10">
        <f t="shared" si="34"/>
        <v>-1.7372017165357312</v>
      </c>
      <c r="N23" s="9">
        <f t="shared" si="35"/>
        <v>-0.405536692746157</v>
      </c>
      <c r="O23" s="9">
        <f t="shared" si="36"/>
        <v>-2.1989861279318044</v>
      </c>
    </row>
    <row r="24" spans="1:15">
      <c r="A24" s="8">
        <v>18</v>
      </c>
      <c r="B24" s="13">
        <f t="shared" si="12"/>
        <v>9</v>
      </c>
      <c r="C24" s="14">
        <f t="shared" si="25"/>
        <v>-1.4066343526792122</v>
      </c>
      <c r="D24" s="14">
        <f t="shared" si="26"/>
        <v>-1.7372017165357312</v>
      </c>
      <c r="E24" s="14">
        <f t="shared" si="27"/>
        <v>0.35165858816980305</v>
      </c>
      <c r="F24" s="14">
        <f t="shared" si="28"/>
        <v>-0.39034310561270741</v>
      </c>
      <c r="G24" s="14">
        <f t="shared" si="29"/>
        <v>0.44924436457297989</v>
      </c>
      <c r="H24" s="14">
        <f t="shared" si="30"/>
        <v>0.44924436457297989</v>
      </c>
      <c r="I24" s="14">
        <f t="shared" si="31"/>
        <v>-0.6439786759813757</v>
      </c>
      <c r="J24" s="14">
        <f t="shared" si="32"/>
        <v>0.51265325716514698</v>
      </c>
      <c r="K24" s="14">
        <f t="shared" si="33"/>
        <v>-2.0668773247277841</v>
      </c>
      <c r="L24" s="10">
        <f t="shared" si="34"/>
        <v>-0.85010528199344138</v>
      </c>
      <c r="N24" s="9">
        <f t="shared" si="35"/>
        <v>-1.4101420385275973</v>
      </c>
      <c r="O24" s="9">
        <f t="shared" si="36"/>
        <v>-1.7353672323681901</v>
      </c>
    </row>
    <row r="25" spans="1:15">
      <c r="A25" s="8">
        <v>19</v>
      </c>
      <c r="B25" s="13">
        <f t="shared" si="12"/>
        <v>9.5</v>
      </c>
      <c r="C25" s="14">
        <f t="shared" si="25"/>
        <v>-2.0668773247277841</v>
      </c>
      <c r="D25" s="14">
        <f t="shared" si="26"/>
        <v>-0.85010528199344138</v>
      </c>
      <c r="E25" s="14">
        <f t="shared" si="27"/>
        <v>0.51671933118194602</v>
      </c>
      <c r="F25" s="14">
        <f t="shared" si="28"/>
        <v>-0.14793640410061709</v>
      </c>
      <c r="G25" s="14">
        <f t="shared" si="29"/>
        <v>0.55370343220710028</v>
      </c>
      <c r="H25" s="14">
        <f t="shared" si="30"/>
        <v>0.55370343220710028</v>
      </c>
      <c r="I25" s="14">
        <f t="shared" si="31"/>
        <v>-0.14820092489317055</v>
      </c>
      <c r="J25" s="14">
        <f t="shared" si="32"/>
        <v>0.55376956240523867</v>
      </c>
      <c r="K25" s="14">
        <f t="shared" si="33"/>
        <v>-2.2212422664584803</v>
      </c>
      <c r="L25" s="10">
        <f t="shared" si="34"/>
        <v>0.24499559214508726</v>
      </c>
      <c r="N25" s="9">
        <f t="shared" si="35"/>
        <v>-2.0694954328545663</v>
      </c>
      <c r="O25" s="9">
        <f t="shared" si="36"/>
        <v>-0.8468699152727599</v>
      </c>
    </row>
    <row r="26" spans="1:15">
      <c r="A26" s="8">
        <v>20</v>
      </c>
      <c r="B26" s="13">
        <f t="shared" si="12"/>
        <v>10</v>
      </c>
      <c r="C26" s="14">
        <f t="shared" si="25"/>
        <v>-2.2212422664584803</v>
      </c>
      <c r="D26" s="14">
        <f t="shared" si="26"/>
        <v>0.24499559214508726</v>
      </c>
      <c r="E26" s="14">
        <f t="shared" si="27"/>
        <v>0.55531056661462008</v>
      </c>
      <c r="F26" s="14">
        <f t="shared" si="28"/>
        <v>0.13066271886309933</v>
      </c>
      <c r="G26" s="14">
        <f t="shared" si="29"/>
        <v>0.52264488689884525</v>
      </c>
      <c r="H26" s="14">
        <f t="shared" si="30"/>
        <v>0.52264488689884525</v>
      </c>
      <c r="I26" s="14">
        <f t="shared" si="31"/>
        <v>0.38382023952196626</v>
      </c>
      <c r="J26" s="14">
        <f t="shared" si="32"/>
        <v>0.4593555067341285</v>
      </c>
      <c r="K26" s="14">
        <f t="shared" si="33"/>
        <v>-1.8319777469838849</v>
      </c>
      <c r="L26" s="10">
        <f t="shared" si="34"/>
        <v>1.2800774657931304</v>
      </c>
      <c r="N26" s="9">
        <f t="shared" si="35"/>
        <v>-2.2221641690422747</v>
      </c>
      <c r="O26" s="9">
        <f t="shared" si="36"/>
        <v>0.24897069270228711</v>
      </c>
    </row>
    <row r="27" spans="1:15">
      <c r="A27" s="8">
        <v>21</v>
      </c>
      <c r="B27" s="13">
        <f t="shared" si="12"/>
        <v>10.5</v>
      </c>
      <c r="C27" s="14">
        <f t="shared" si="25"/>
        <v>-1.8319777469838849</v>
      </c>
      <c r="D27" s="14">
        <f t="shared" si="26"/>
        <v>1.2800774657931304</v>
      </c>
      <c r="E27" s="14">
        <f t="shared" si="27"/>
        <v>0.45799443674597123</v>
      </c>
      <c r="F27" s="14">
        <f t="shared" si="28"/>
        <v>0.377268671041529</v>
      </c>
      <c r="G27" s="14">
        <f t="shared" si="29"/>
        <v>0.363677268985589</v>
      </c>
      <c r="H27" s="14">
        <f t="shared" si="30"/>
        <v>0.363677268985589</v>
      </c>
      <c r="I27" s="14">
        <f t="shared" si="31"/>
        <v>0.82187736738935968</v>
      </c>
      <c r="J27" s="14">
        <f t="shared" si="32"/>
        <v>0.25252509489863129</v>
      </c>
      <c r="K27" s="14">
        <f t="shared" si="33"/>
        <v>-0.99438085163446155</v>
      </c>
      <c r="L27" s="10">
        <f t="shared" si="34"/>
        <v>2.0018203349887833</v>
      </c>
      <c r="N27" s="9">
        <f t="shared" si="35"/>
        <v>-1.8307696159636551</v>
      </c>
      <c r="O27" s="9">
        <f t="shared" si="36"/>
        <v>1.2838545919473476</v>
      </c>
    </row>
    <row r="28" spans="1:15">
      <c r="A28" s="8">
        <v>22</v>
      </c>
      <c r="B28" s="13">
        <f t="shared" si="12"/>
        <v>11</v>
      </c>
      <c r="C28" s="14">
        <f t="shared" si="25"/>
        <v>-0.99438085163446155</v>
      </c>
      <c r="D28" s="14">
        <f t="shared" si="26"/>
        <v>2.0018203349887833</v>
      </c>
      <c r="E28" s="14">
        <f t="shared" si="27"/>
        <v>0.24859521290861539</v>
      </c>
      <c r="F28" s="14">
        <f t="shared" si="28"/>
        <v>0.53152948536077271</v>
      </c>
      <c r="G28" s="14">
        <f t="shared" si="29"/>
        <v>0.11571284156842221</v>
      </c>
      <c r="H28" s="14">
        <f t="shared" si="30"/>
        <v>0.11571284156842221</v>
      </c>
      <c r="I28" s="14">
        <f t="shared" si="31"/>
        <v>1.0587665882786028</v>
      </c>
      <c r="J28" s="14">
        <f t="shared" si="32"/>
        <v>-1.6096434161035317E-2</v>
      </c>
      <c r="K28" s="14">
        <f t="shared" si="33"/>
        <v>8.6532798534173394E-2</v>
      </c>
      <c r="L28" s="10">
        <f t="shared" si="34"/>
        <v>2.2336037166625395</v>
      </c>
      <c r="N28" s="9">
        <f t="shared" si="35"/>
        <v>-0.99113881057460196</v>
      </c>
      <c r="O28" s="9">
        <f t="shared" si="36"/>
        <v>2.0044061110894575</v>
      </c>
    </row>
    <row r="29" spans="1:15">
      <c r="A29" s="8">
        <v>23</v>
      </c>
      <c r="B29" s="13">
        <f t="shared" si="12"/>
        <v>11.5</v>
      </c>
      <c r="C29" s="14">
        <f t="shared" si="25"/>
        <v>8.6532798534173394E-2</v>
      </c>
      <c r="D29" s="14">
        <f t="shared" si="26"/>
        <v>2.2336037166625395</v>
      </c>
      <c r="E29" s="14">
        <f t="shared" si="27"/>
        <v>-2.1633199633543349E-2</v>
      </c>
      <c r="F29" s="14">
        <f t="shared" si="28"/>
        <v>0.555696779211442</v>
      </c>
      <c r="G29" s="14">
        <f t="shared" si="29"/>
        <v>-0.16055739443640385</v>
      </c>
      <c r="H29" s="14">
        <f t="shared" si="30"/>
        <v>-0.16055739443640385</v>
      </c>
      <c r="I29" s="14">
        <f t="shared" si="31"/>
        <v>1.0365231611130679</v>
      </c>
      <c r="J29" s="14">
        <f t="shared" si="32"/>
        <v>-0.28076398991181029</v>
      </c>
      <c r="K29" s="14">
        <f t="shared" si="33"/>
        <v>1.1462099921143847</v>
      </c>
      <c r="L29" s="10">
        <f t="shared" si="34"/>
        <v>1.9187281275655499</v>
      </c>
      <c r="N29" s="9">
        <f t="shared" si="35"/>
        <v>9.1157342817583253E-2</v>
      </c>
      <c r="O29" s="9">
        <f t="shared" si="36"/>
        <v>2.2342091081298627</v>
      </c>
    </row>
    <row r="30" spans="1:15">
      <c r="A30" s="8">
        <v>24</v>
      </c>
      <c r="B30" s="13">
        <f t="shared" si="12"/>
        <v>12</v>
      </c>
      <c r="C30" s="14">
        <f t="shared" si="25"/>
        <v>1.1462099921143847</v>
      </c>
      <c r="D30" s="14">
        <f t="shared" si="26"/>
        <v>1.9187281275655499</v>
      </c>
      <c r="E30" s="14">
        <f t="shared" si="27"/>
        <v>-0.28655249802859617</v>
      </c>
      <c r="F30" s="14">
        <f t="shared" si="28"/>
        <v>0.44386296963781297</v>
      </c>
      <c r="G30" s="14">
        <f t="shared" si="29"/>
        <v>-0.3975182404380494</v>
      </c>
      <c r="H30" s="14">
        <f t="shared" si="30"/>
        <v>-0.3975182404380494</v>
      </c>
      <c r="I30" s="14">
        <f t="shared" si="31"/>
        <v>0.7606049435637503</v>
      </c>
      <c r="J30" s="14">
        <f t="shared" si="32"/>
        <v>-0.47670373391953375</v>
      </c>
      <c r="K30" s="14">
        <f t="shared" si="33"/>
        <v>1.9253092260797104</v>
      </c>
      <c r="L30" s="10">
        <f t="shared" si="34"/>
        <v>1.134285062998774</v>
      </c>
      <c r="N30" s="9">
        <f t="shared" si="35"/>
        <v>1.1511349994645492</v>
      </c>
      <c r="O30" s="9">
        <f t="shared" si="36"/>
        <v>1.9169997947333619</v>
      </c>
    </row>
    <row r="31" spans="1:15" ht="16.5" thickBot="1">
      <c r="A31" s="11">
        <v>25</v>
      </c>
      <c r="B31" s="12">
        <f t="shared" si="12"/>
        <v>12.5</v>
      </c>
      <c r="C31" s="15">
        <f t="shared" si="25"/>
        <v>1.9253092260797104</v>
      </c>
      <c r="D31" s="15">
        <f t="shared" si="26"/>
        <v>1.134285062998774</v>
      </c>
      <c r="E31" s="15">
        <f t="shared" si="27"/>
        <v>-0.48132730651992761</v>
      </c>
      <c r="F31" s="15">
        <f t="shared" si="28"/>
        <v>0.22340535243470255</v>
      </c>
      <c r="G31" s="15">
        <f t="shared" si="29"/>
        <v>-0.53717864462860321</v>
      </c>
      <c r="H31" s="15">
        <f t="shared" si="30"/>
        <v>-0.53717864462860321</v>
      </c>
      <c r="I31" s="15">
        <f t="shared" si="31"/>
        <v>0.29855320918508538</v>
      </c>
      <c r="J31" s="15">
        <f t="shared" si="32"/>
        <v>-0.55596560881619894</v>
      </c>
      <c r="K31" s="15">
        <f t="shared" si="33"/>
        <v>2.2331709916162419</v>
      </c>
      <c r="L31" s="16">
        <f t="shared" si="34"/>
        <v>7.2282565048594316E-2</v>
      </c>
      <c r="N31" s="9">
        <f t="shared" si="35"/>
        <v>1.9292746610059606</v>
      </c>
      <c r="O31" s="9">
        <f t="shared" si="36"/>
        <v>1.1304420738809819</v>
      </c>
    </row>
  </sheetData>
  <mergeCells count="2">
    <mergeCell ref="D3:E3"/>
    <mergeCell ref="A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1"/>
  <sheetViews>
    <sheetView workbookViewId="0">
      <selection activeCell="Q23" sqref="Q23"/>
    </sheetView>
  </sheetViews>
  <sheetFormatPr defaultColWidth="11" defaultRowHeight="15.75"/>
  <sheetData>
    <row r="1" spans="1:15">
      <c r="A1" s="23" t="s">
        <v>17</v>
      </c>
      <c r="B1" s="23"/>
      <c r="C1" s="23"/>
      <c r="D1" s="23"/>
      <c r="E1" s="24"/>
    </row>
    <row r="3" spans="1:15">
      <c r="A3" s="1" t="s">
        <v>0</v>
      </c>
      <c r="B3" s="2">
        <f>0.5</f>
        <v>0.5</v>
      </c>
      <c r="C3" s="3"/>
      <c r="D3" s="22" t="s">
        <v>18</v>
      </c>
      <c r="E3" s="22"/>
      <c r="F3" s="3"/>
      <c r="G3" s="3"/>
      <c r="H3" s="3"/>
      <c r="I3" s="3"/>
      <c r="J3" s="3"/>
      <c r="K3" s="3"/>
      <c r="L3" s="3"/>
    </row>
    <row r="4" spans="1:15" ht="16.5" thickBo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5">
      <c r="A5" s="4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6" t="s">
        <v>12</v>
      </c>
      <c r="N5" s="7" t="s">
        <v>13</v>
      </c>
      <c r="O5" s="7" t="s">
        <v>14</v>
      </c>
    </row>
    <row r="6" spans="1:15">
      <c r="A6" s="8">
        <v>0</v>
      </c>
      <c r="B6" s="13">
        <f>0</f>
        <v>0</v>
      </c>
      <c r="C6" s="14">
        <v>2</v>
      </c>
      <c r="D6" s="14">
        <f>1</f>
        <v>1</v>
      </c>
      <c r="E6" s="14">
        <f>0.5*$B$3*(-2*C6)</f>
        <v>-1</v>
      </c>
      <c r="F6" s="14">
        <f>0.5*$B$3*(D6+0.5*E6)</f>
        <v>0.125</v>
      </c>
      <c r="G6" s="14">
        <f>0.5*$B$3*(-2*(C6+F6))</f>
        <v>-1.0625</v>
      </c>
      <c r="H6" s="14">
        <f>0.5*$B$3*(-2*(C6+F6))</f>
        <v>-1.0625</v>
      </c>
      <c r="I6" s="14">
        <f>$B$3*(D6+H6)</f>
        <v>-3.125E-2</v>
      </c>
      <c r="J6" s="14">
        <f>0.5*$B$3*(-2*(C6+I6))</f>
        <v>-0.984375</v>
      </c>
      <c r="K6" s="14">
        <f>C6+$B$3*(D6+(E6+G6+H6)/3)</f>
        <v>1.9791666666666665</v>
      </c>
      <c r="L6" s="10">
        <f>D6+(E6+2*G6+2*H6+J6)/3</f>
        <v>-1.078125</v>
      </c>
      <c r="N6" s="9">
        <f>2*COS(SQRT(2)*B6)+(1/SQRT(2))*SIN(SQRT(2)*B6)</f>
        <v>2</v>
      </c>
      <c r="O6" s="9">
        <f>-2*SQRT(2)*SIN(SQRT(2)*B6)+COS(SQRT(2)*B6)</f>
        <v>1</v>
      </c>
    </row>
    <row r="7" spans="1:15">
      <c r="A7" s="8">
        <v>1</v>
      </c>
      <c r="B7" s="13">
        <f>B6+$B$3</f>
        <v>0.5</v>
      </c>
      <c r="C7" s="14">
        <f>K6</f>
        <v>1.9791666666666665</v>
      </c>
      <c r="D7" s="14">
        <f>L6</f>
        <v>-1.078125</v>
      </c>
      <c r="E7" s="14">
        <f t="shared" ref="E7:E14" si="0">0.5*$B$3*(-2*C7)</f>
        <v>-0.98958333333333326</v>
      </c>
      <c r="F7" s="14">
        <f t="shared" ref="F7:F14" si="1">0.5*$B$3*(D7+0.5*E7)</f>
        <v>-0.39322916666666663</v>
      </c>
      <c r="G7" s="14">
        <f t="shared" ref="G7:G14" si="2">0.5*$B$3*(-2*(C7+F7))</f>
        <v>-0.79296875</v>
      </c>
      <c r="H7" s="14">
        <f t="shared" ref="H7:H14" si="3">0.5*$B$3*(-2*(C7+F7))</f>
        <v>-0.79296875</v>
      </c>
      <c r="I7" s="14">
        <f t="shared" ref="I7:I14" si="4">$B$3*(D7+H7)</f>
        <v>-0.935546875</v>
      </c>
      <c r="J7" s="14">
        <f t="shared" ref="J7:J14" si="5">0.5*$B$3*(-2*(C7+I7))</f>
        <v>-0.52180989583333326</v>
      </c>
      <c r="K7" s="14">
        <f t="shared" ref="K7:K14" si="6">C7+$B$3*(D7+(E7+G7+H7)/3)</f>
        <v>1.0108506944444444</v>
      </c>
      <c r="L7" s="10">
        <f t="shared" ref="L7:L14" si="7">D7+(E7+2*G7+2*H7+J7)/3</f>
        <v>-2.6392144097222223</v>
      </c>
      <c r="N7" s="9">
        <f t="shared" ref="N7:N16" si="8">2*COS(SQRT(2)*B7)+(1/SQRT(2))*SIN(SQRT(2)*B7)</f>
        <v>1.9798518790840443</v>
      </c>
      <c r="O7" s="9">
        <f t="shared" ref="O7:O16" si="9">-2*SQRT(2)*SIN(SQRT(2)*B7)+COS(SQRT(2)*B7)</f>
        <v>-1.0772061426555068</v>
      </c>
    </row>
    <row r="8" spans="1:15">
      <c r="A8" s="8">
        <v>2</v>
      </c>
      <c r="B8" s="13">
        <f t="shared" ref="B8:B31" si="10">B7+$B$3</f>
        <v>1</v>
      </c>
      <c r="C8" s="14">
        <f t="shared" ref="C8:D14" si="11">K7</f>
        <v>1.0108506944444444</v>
      </c>
      <c r="D8" s="14">
        <f t="shared" si="11"/>
        <v>-2.6392144097222223</v>
      </c>
      <c r="E8" s="14">
        <f t="shared" si="0"/>
        <v>-0.50542534722222221</v>
      </c>
      <c r="F8" s="14">
        <f t="shared" si="1"/>
        <v>-0.72298177083333337</v>
      </c>
      <c r="G8" s="14">
        <f t="shared" si="2"/>
        <v>-0.14393446180555552</v>
      </c>
      <c r="H8" s="14">
        <f t="shared" si="3"/>
        <v>-0.14393446180555552</v>
      </c>
      <c r="I8" s="14">
        <f t="shared" si="4"/>
        <v>-1.3915744357638888</v>
      </c>
      <c r="J8" s="14">
        <f t="shared" si="5"/>
        <v>0.19036187065972221</v>
      </c>
      <c r="K8" s="14">
        <f t="shared" si="6"/>
        <v>-0.44097222222222232</v>
      </c>
      <c r="L8" s="10">
        <f t="shared" si="7"/>
        <v>-2.9361481843171298</v>
      </c>
      <c r="N8" s="9">
        <f t="shared" si="8"/>
        <v>1.0103433881673571</v>
      </c>
      <c r="O8" s="9">
        <f t="shared" si="9"/>
        <v>-2.6378802997810595</v>
      </c>
    </row>
    <row r="9" spans="1:15">
      <c r="A9" s="8">
        <v>3</v>
      </c>
      <c r="B9" s="13">
        <f t="shared" si="10"/>
        <v>1.5</v>
      </c>
      <c r="C9" s="14">
        <f t="shared" si="11"/>
        <v>-0.44097222222222232</v>
      </c>
      <c r="D9" s="14">
        <f t="shared" si="11"/>
        <v>-2.9361481843171298</v>
      </c>
      <c r="E9" s="14">
        <f t="shared" si="0"/>
        <v>0.22048611111111116</v>
      </c>
      <c r="F9" s="14">
        <f t="shared" si="1"/>
        <v>-0.7064762821903936</v>
      </c>
      <c r="G9" s="14">
        <f t="shared" si="2"/>
        <v>0.57372425220630796</v>
      </c>
      <c r="H9" s="14">
        <f t="shared" si="3"/>
        <v>0.57372425220630796</v>
      </c>
      <c r="I9" s="14">
        <f t="shared" si="4"/>
        <v>-1.181211966055411</v>
      </c>
      <c r="J9" s="14">
        <f t="shared" si="5"/>
        <v>0.81109209413881667</v>
      </c>
      <c r="K9" s="14">
        <f t="shared" si="6"/>
        <v>-1.6810572117934994</v>
      </c>
      <c r="L9" s="10">
        <f t="shared" si="7"/>
        <v>-1.8273231129587433</v>
      </c>
      <c r="N9" s="9">
        <f t="shared" si="8"/>
        <v>-0.44363567499340606</v>
      </c>
      <c r="O9" s="9">
        <f t="shared" si="9"/>
        <v>-2.9336623486260804</v>
      </c>
    </row>
    <row r="10" spans="1:15">
      <c r="A10" s="8">
        <v>4</v>
      </c>
      <c r="B10" s="13">
        <f t="shared" si="10"/>
        <v>2</v>
      </c>
      <c r="C10" s="14">
        <f t="shared" si="11"/>
        <v>-1.6810572117934994</v>
      </c>
      <c r="D10" s="14">
        <f t="shared" si="11"/>
        <v>-1.8273231129587433</v>
      </c>
      <c r="E10" s="14">
        <f t="shared" si="0"/>
        <v>0.84052860589674971</v>
      </c>
      <c r="F10" s="14">
        <f t="shared" si="1"/>
        <v>-0.35176470250259212</v>
      </c>
      <c r="G10" s="14">
        <f t="shared" si="2"/>
        <v>1.0164109571480457</v>
      </c>
      <c r="H10" s="14">
        <f t="shared" si="3"/>
        <v>1.0164109571480457</v>
      </c>
      <c r="I10" s="14">
        <f t="shared" si="4"/>
        <v>-0.40545607790534877</v>
      </c>
      <c r="J10" s="14">
        <f t="shared" si="5"/>
        <v>1.043256644849424</v>
      </c>
      <c r="K10" s="14">
        <f t="shared" si="6"/>
        <v>-2.1158270149073974</v>
      </c>
      <c r="L10" s="10">
        <f t="shared" si="7"/>
        <v>0.15581991348737567</v>
      </c>
      <c r="N10" s="9">
        <f t="shared" si="8"/>
        <v>-1.6848866381348309</v>
      </c>
      <c r="O10" s="9">
        <f t="shared" si="9"/>
        <v>-1.8227216005933036</v>
      </c>
    </row>
    <row r="11" spans="1:15">
      <c r="A11" s="8">
        <v>5</v>
      </c>
      <c r="B11" s="13">
        <f t="shared" si="10"/>
        <v>2.5</v>
      </c>
      <c r="C11" s="14">
        <f t="shared" si="11"/>
        <v>-2.1158270149073974</v>
      </c>
      <c r="D11" s="14">
        <f t="shared" si="11"/>
        <v>0.15581991348737567</v>
      </c>
      <c r="E11" s="14">
        <f t="shared" si="0"/>
        <v>1.0579135074536987</v>
      </c>
      <c r="F11" s="14">
        <f t="shared" si="1"/>
        <v>0.17119416680355626</v>
      </c>
      <c r="G11" s="14">
        <f t="shared" si="2"/>
        <v>0.97231642405192065</v>
      </c>
      <c r="H11" s="14">
        <f t="shared" si="3"/>
        <v>0.97231642405192065</v>
      </c>
      <c r="I11" s="14">
        <f t="shared" si="4"/>
        <v>0.56406816876964816</v>
      </c>
      <c r="J11" s="14">
        <f t="shared" si="5"/>
        <v>0.77587942306887459</v>
      </c>
      <c r="K11" s="14">
        <f t="shared" si="6"/>
        <v>-1.5374926655707863</v>
      </c>
      <c r="L11" s="10">
        <f t="shared" si="7"/>
        <v>2.0635061223974613</v>
      </c>
      <c r="N11" s="9">
        <f t="shared" si="8"/>
        <v>-2.1182162516604492</v>
      </c>
      <c r="O11" s="9">
        <f t="shared" si="9"/>
        <v>0.16223385097787291</v>
      </c>
    </row>
    <row r="12" spans="1:15">
      <c r="A12" s="8">
        <v>6</v>
      </c>
      <c r="B12" s="13">
        <f t="shared" si="10"/>
        <v>3</v>
      </c>
      <c r="C12" s="14">
        <f t="shared" si="11"/>
        <v>-1.5374926655707863</v>
      </c>
      <c r="D12" s="14">
        <f t="shared" si="11"/>
        <v>2.0635061223974613</v>
      </c>
      <c r="E12" s="14">
        <f t="shared" si="0"/>
        <v>0.76874633278539317</v>
      </c>
      <c r="F12" s="14">
        <f t="shared" si="1"/>
        <v>0.61196982219753948</v>
      </c>
      <c r="G12" s="14">
        <f t="shared" si="2"/>
        <v>0.46276142168662343</v>
      </c>
      <c r="H12" s="14">
        <f t="shared" si="3"/>
        <v>0.46276142168662343</v>
      </c>
      <c r="I12" s="14">
        <f t="shared" si="4"/>
        <v>1.2631337720420424</v>
      </c>
      <c r="J12" s="14">
        <f t="shared" si="5"/>
        <v>0.13717944676437199</v>
      </c>
      <c r="K12" s="14">
        <f t="shared" si="6"/>
        <v>-0.22336140834561569</v>
      </c>
      <c r="L12" s="10">
        <f t="shared" si="7"/>
        <v>2.982496611162881</v>
      </c>
      <c r="N12" s="9">
        <f t="shared" si="8"/>
        <v>-1.5358382833904685</v>
      </c>
      <c r="O12" s="9">
        <f t="shared" si="9"/>
        <v>2.0693964179307063</v>
      </c>
    </row>
    <row r="13" spans="1:15">
      <c r="A13" s="8">
        <v>7</v>
      </c>
      <c r="B13" s="13">
        <f t="shared" si="10"/>
        <v>3.5</v>
      </c>
      <c r="C13" s="14">
        <f t="shared" si="11"/>
        <v>-0.22336140834561569</v>
      </c>
      <c r="D13" s="14">
        <f t="shared" si="11"/>
        <v>2.982496611162881</v>
      </c>
      <c r="E13" s="14">
        <f t="shared" si="0"/>
        <v>0.11168070417280784</v>
      </c>
      <c r="F13" s="14">
        <f t="shared" si="1"/>
        <v>0.75958424081232123</v>
      </c>
      <c r="G13" s="14">
        <f t="shared" si="2"/>
        <v>-0.26811141623335277</v>
      </c>
      <c r="H13" s="14">
        <f t="shared" si="3"/>
        <v>-0.26811141623335277</v>
      </c>
      <c r="I13" s="14">
        <f t="shared" si="4"/>
        <v>1.3571925974647641</v>
      </c>
      <c r="J13" s="14">
        <f t="shared" si="5"/>
        <v>-0.56691559455957419</v>
      </c>
      <c r="K13" s="14">
        <f t="shared" si="6"/>
        <v>1.1971298758535085</v>
      </c>
      <c r="L13" s="10">
        <f t="shared" si="7"/>
        <v>2.4732697593894883</v>
      </c>
      <c r="N13" s="9">
        <f t="shared" si="8"/>
        <v>-0.21700926219858002</v>
      </c>
      <c r="O13" s="9">
        <f t="shared" si="9"/>
        <v>2.9842610409010897</v>
      </c>
    </row>
    <row r="14" spans="1:15">
      <c r="A14" s="8">
        <v>8</v>
      </c>
      <c r="B14" s="13">
        <f t="shared" si="10"/>
        <v>4</v>
      </c>
      <c r="C14" s="14">
        <f t="shared" si="11"/>
        <v>1.1971298758535085</v>
      </c>
      <c r="D14" s="14">
        <f t="shared" si="11"/>
        <v>2.4732697593894883</v>
      </c>
      <c r="E14" s="14">
        <f t="shared" si="0"/>
        <v>-0.59856493792675425</v>
      </c>
      <c r="F14" s="14">
        <f t="shared" si="1"/>
        <v>0.54349682260652776</v>
      </c>
      <c r="G14" s="14">
        <f t="shared" si="2"/>
        <v>-0.87031334923001813</v>
      </c>
      <c r="H14" s="14">
        <f t="shared" si="3"/>
        <v>-0.87031334923001813</v>
      </c>
      <c r="I14" s="14">
        <f t="shared" si="4"/>
        <v>0.80147820507973511</v>
      </c>
      <c r="J14" s="14">
        <f t="shared" si="5"/>
        <v>-0.9993040404666218</v>
      </c>
      <c r="K14" s="14">
        <f t="shared" si="6"/>
        <v>2.0438994828171211</v>
      </c>
      <c r="L14" s="10">
        <f t="shared" si="7"/>
        <v>0.78022896761833871</v>
      </c>
      <c r="N14" s="9">
        <f t="shared" si="8"/>
        <v>1.2058780451867914</v>
      </c>
      <c r="O14" s="9">
        <f t="shared" si="9"/>
        <v>2.4681402472859935</v>
      </c>
    </row>
    <row r="15" spans="1:15">
      <c r="A15" s="8">
        <v>9</v>
      </c>
      <c r="B15" s="13">
        <f t="shared" si="10"/>
        <v>4.5</v>
      </c>
      <c r="C15" s="14">
        <f t="shared" ref="C15:C31" si="12">K14</f>
        <v>2.0438994828171211</v>
      </c>
      <c r="D15" s="14">
        <f t="shared" ref="D15:D31" si="13">L14</f>
        <v>0.78022896761833871</v>
      </c>
      <c r="E15" s="14">
        <f t="shared" ref="E15:E31" si="14">0.5*$B$3*(-2*C15)</f>
        <v>-1.0219497414085605</v>
      </c>
      <c r="F15" s="14">
        <f t="shared" ref="F15:F31" si="15">0.5*$B$3*(D15+0.5*E15)</f>
        <v>6.731352422851461E-2</v>
      </c>
      <c r="G15" s="14">
        <f t="shared" ref="G15:G31" si="16">0.5*$B$3*(-2*(C15+F15))</f>
        <v>-1.0556065035228179</v>
      </c>
      <c r="H15" s="14">
        <f t="shared" ref="H15:H31" si="17">0.5*$B$3*(-2*(C15+F15))</f>
        <v>-1.0556065035228179</v>
      </c>
      <c r="I15" s="14">
        <f t="shared" ref="I15:I31" si="18">$B$3*(D15+H15)</f>
        <v>-0.13768876795223961</v>
      </c>
      <c r="J15" s="14">
        <f t="shared" ref="J15:J31" si="19">0.5*$B$3*(-2*(C15+I15))</f>
        <v>-0.95310535743244074</v>
      </c>
      <c r="K15" s="14">
        <f t="shared" ref="K15:K31" si="20">C15+$B$3*(D15+(E15+G15+H15)/3)</f>
        <v>1.9118201752172577</v>
      </c>
      <c r="L15" s="10">
        <f t="shared" ref="L15:L31" si="21">D15+(E15+2*G15+2*H15+J15)/3</f>
        <v>-1.2855980700257523</v>
      </c>
      <c r="N15" s="9">
        <f t="shared" si="8"/>
        <v>2.0505337993693411</v>
      </c>
      <c r="O15" s="9">
        <f t="shared" si="9"/>
        <v>0.76851953474708179</v>
      </c>
    </row>
    <row r="16" spans="1:15">
      <c r="A16" s="8">
        <v>10</v>
      </c>
      <c r="B16" s="13">
        <f t="shared" si="10"/>
        <v>5</v>
      </c>
      <c r="C16" s="14">
        <f t="shared" si="12"/>
        <v>1.9118201752172577</v>
      </c>
      <c r="D16" s="14">
        <f t="shared" si="13"/>
        <v>-1.2855980700257523</v>
      </c>
      <c r="E16" s="14">
        <f t="shared" si="14"/>
        <v>-0.95591008760862883</v>
      </c>
      <c r="F16" s="14">
        <f t="shared" si="15"/>
        <v>-0.44088827845751666</v>
      </c>
      <c r="G16" s="14">
        <f t="shared" si="16"/>
        <v>-0.73546594837987045</v>
      </c>
      <c r="H16" s="14">
        <f t="shared" si="17"/>
        <v>-0.73546594837987045</v>
      </c>
      <c r="I16" s="14">
        <f t="shared" si="18"/>
        <v>-1.0105320092028114</v>
      </c>
      <c r="J16" s="14">
        <f t="shared" si="19"/>
        <v>-0.45064408300722314</v>
      </c>
      <c r="K16" s="14">
        <f t="shared" si="20"/>
        <v>0.86454747614298655</v>
      </c>
      <c r="L16" s="10">
        <f t="shared" si="21"/>
        <v>-2.7350707247375303</v>
      </c>
      <c r="N16" s="9">
        <f t="shared" si="8"/>
        <v>1.9119364389962197</v>
      </c>
      <c r="O16" s="9">
        <f t="shared" si="9"/>
        <v>-1.2996145992088999</v>
      </c>
    </row>
    <row r="17" spans="1:15">
      <c r="A17" s="8">
        <v>11</v>
      </c>
      <c r="B17" s="13">
        <f t="shared" si="10"/>
        <v>5.5</v>
      </c>
      <c r="C17" s="14">
        <f t="shared" si="12"/>
        <v>0.86454747614298655</v>
      </c>
      <c r="D17" s="14">
        <f t="shared" si="13"/>
        <v>-2.7350707247375303</v>
      </c>
      <c r="E17" s="14">
        <f t="shared" si="14"/>
        <v>-0.43227373807149327</v>
      </c>
      <c r="F17" s="14">
        <f t="shared" si="15"/>
        <v>-0.73780189844331923</v>
      </c>
      <c r="G17" s="14">
        <f t="shared" si="16"/>
        <v>-6.3372788849833661E-2</v>
      </c>
      <c r="H17" s="14">
        <f t="shared" si="17"/>
        <v>-6.3372788849833661E-2</v>
      </c>
      <c r="I17" s="14">
        <f t="shared" si="18"/>
        <v>-1.399221756793682</v>
      </c>
      <c r="J17" s="14">
        <f t="shared" si="19"/>
        <v>0.26733714032534772</v>
      </c>
      <c r="K17" s="14">
        <f t="shared" si="20"/>
        <v>-0.59615777218763877</v>
      </c>
      <c r="L17" s="10">
        <f t="shared" si="21"/>
        <v>-2.8745466424526902</v>
      </c>
      <c r="N17" s="9">
        <f t="shared" ref="N17:N31" si="22">2*COS(SQRT(2)*B17)+(1/SQRT(2))*SIN(SQRT(2)*B17)</f>
        <v>0.85654489602845085</v>
      </c>
      <c r="O17" s="9">
        <f t="shared" ref="O17:O31" si="23">-2*SQRT(2)*SIN(SQRT(2)*B17)+COS(SQRT(2)*B17)</f>
        <v>-2.7445694894054369</v>
      </c>
    </row>
    <row r="18" spans="1:15">
      <c r="A18" s="8">
        <v>12</v>
      </c>
      <c r="B18" s="13">
        <f t="shared" si="10"/>
        <v>6</v>
      </c>
      <c r="C18" s="14">
        <f t="shared" si="12"/>
        <v>-0.59615777218763877</v>
      </c>
      <c r="D18" s="14">
        <f t="shared" si="13"/>
        <v>-2.8745466424526902</v>
      </c>
      <c r="E18" s="14">
        <f t="shared" si="14"/>
        <v>0.29807888609381938</v>
      </c>
      <c r="F18" s="14">
        <f t="shared" si="15"/>
        <v>-0.68137679985144517</v>
      </c>
      <c r="G18" s="14">
        <f t="shared" si="16"/>
        <v>0.63876728601954191</v>
      </c>
      <c r="H18" s="14">
        <f t="shared" si="17"/>
        <v>0.63876728601954191</v>
      </c>
      <c r="I18" s="14">
        <f t="shared" si="18"/>
        <v>-1.1178896782165741</v>
      </c>
      <c r="J18" s="14">
        <f t="shared" si="19"/>
        <v>0.85702372520210646</v>
      </c>
      <c r="K18" s="14">
        <f t="shared" si="20"/>
        <v>-1.7708288503918332</v>
      </c>
      <c r="L18" s="10">
        <f t="shared" si="21"/>
        <v>-1.637822723994659</v>
      </c>
      <c r="N18" s="9">
        <f t="shared" si="22"/>
        <v>-0.60956918027954565</v>
      </c>
      <c r="O18" s="9">
        <f t="shared" si="23"/>
        <v>-2.8734736520293076</v>
      </c>
    </row>
    <row r="19" spans="1:15">
      <c r="A19" s="8">
        <v>13</v>
      </c>
      <c r="B19" s="13">
        <f t="shared" si="10"/>
        <v>6.5</v>
      </c>
      <c r="C19" s="14">
        <f t="shared" si="12"/>
        <v>-1.7708288503918332</v>
      </c>
      <c r="D19" s="14">
        <f t="shared" si="13"/>
        <v>-1.637822723994659</v>
      </c>
      <c r="E19" s="14">
        <f t="shared" si="14"/>
        <v>0.88541442519591662</v>
      </c>
      <c r="F19" s="14">
        <f t="shared" si="15"/>
        <v>-0.29877887784917517</v>
      </c>
      <c r="G19" s="14">
        <f t="shared" si="16"/>
        <v>1.0348038641205042</v>
      </c>
      <c r="H19" s="14">
        <f t="shared" si="17"/>
        <v>1.0348038641205042</v>
      </c>
      <c r="I19" s="14">
        <f t="shared" si="18"/>
        <v>-0.30150942993707741</v>
      </c>
      <c r="J19" s="14">
        <f t="shared" si="19"/>
        <v>1.0361691401644553</v>
      </c>
      <c r="K19" s="14">
        <f t="shared" si="20"/>
        <v>-2.0972365201496754</v>
      </c>
      <c r="L19" s="10">
        <f t="shared" si="21"/>
        <v>0.38244361661947068</v>
      </c>
      <c r="N19" s="9">
        <f t="shared" si="22"/>
        <v>-1.7833882477311414</v>
      </c>
      <c r="O19" s="9">
        <f t="shared" si="23"/>
        <v>-1.6245161481834824</v>
      </c>
    </row>
    <row r="20" spans="1:15">
      <c r="A20" s="8">
        <v>14</v>
      </c>
      <c r="B20" s="13">
        <f t="shared" si="10"/>
        <v>7</v>
      </c>
      <c r="C20" s="14">
        <f t="shared" si="12"/>
        <v>-2.0972365201496754</v>
      </c>
      <c r="D20" s="14">
        <f t="shared" si="13"/>
        <v>0.38244361661947068</v>
      </c>
      <c r="E20" s="14">
        <f t="shared" si="14"/>
        <v>1.0486182600748377</v>
      </c>
      <c r="F20" s="14">
        <f t="shared" si="15"/>
        <v>0.22668818666422239</v>
      </c>
      <c r="G20" s="14">
        <f t="shared" si="16"/>
        <v>0.93527416674272656</v>
      </c>
      <c r="H20" s="14">
        <f t="shared" si="17"/>
        <v>0.93527416674272656</v>
      </c>
      <c r="I20" s="14">
        <f t="shared" si="18"/>
        <v>0.65885889168109868</v>
      </c>
      <c r="J20" s="14">
        <f t="shared" si="19"/>
        <v>0.71918881423428838</v>
      </c>
      <c r="K20" s="14">
        <f t="shared" si="20"/>
        <v>-1.4194869462465582</v>
      </c>
      <c r="L20" s="10">
        <f t="shared" si="21"/>
        <v>2.2187448637128151</v>
      </c>
      <c r="N20" s="9">
        <f t="shared" si="22"/>
        <v>-2.1020533793720055</v>
      </c>
      <c r="O20" s="9">
        <f t="shared" si="23"/>
        <v>0.40341440299209053</v>
      </c>
    </row>
    <row r="21" spans="1:15">
      <c r="A21" s="8">
        <v>15</v>
      </c>
      <c r="B21" s="13">
        <f t="shared" si="10"/>
        <v>7.5</v>
      </c>
      <c r="C21" s="14">
        <f t="shared" si="12"/>
        <v>-1.4194869462465582</v>
      </c>
      <c r="D21" s="14">
        <f t="shared" si="13"/>
        <v>2.2187448637128151</v>
      </c>
      <c r="E21" s="14">
        <f t="shared" si="14"/>
        <v>0.70974347312327912</v>
      </c>
      <c r="F21" s="14">
        <f t="shared" si="15"/>
        <v>0.64340415006861362</v>
      </c>
      <c r="G21" s="14">
        <f t="shared" si="16"/>
        <v>0.38804139808897231</v>
      </c>
      <c r="H21" s="14">
        <f t="shared" si="17"/>
        <v>0.38804139808897231</v>
      </c>
      <c r="I21" s="14">
        <f t="shared" si="18"/>
        <v>1.3033931309008937</v>
      </c>
      <c r="J21" s="14">
        <f t="shared" si="19"/>
        <v>5.8046907672832271E-2</v>
      </c>
      <c r="K21" s="14">
        <f t="shared" si="20"/>
        <v>-6.2476802839946721E-2</v>
      </c>
      <c r="L21" s="10">
        <f t="shared" si="21"/>
        <v>2.9920635214301488</v>
      </c>
      <c r="N21" s="9">
        <f t="shared" si="22"/>
        <v>-1.4127612011331334</v>
      </c>
      <c r="O21" s="9">
        <f t="shared" si="23"/>
        <v>2.2379033886979425</v>
      </c>
    </row>
    <row r="22" spans="1:15">
      <c r="A22" s="8">
        <v>16</v>
      </c>
      <c r="B22" s="13">
        <f t="shared" si="10"/>
        <v>8</v>
      </c>
      <c r="C22" s="14">
        <f t="shared" si="12"/>
        <v>-6.2476802839946721E-2</v>
      </c>
      <c r="D22" s="14">
        <f t="shared" si="13"/>
        <v>2.9920635214301488</v>
      </c>
      <c r="E22" s="14">
        <f t="shared" si="14"/>
        <v>3.1238401419973361E-2</v>
      </c>
      <c r="F22" s="14">
        <f t="shared" si="15"/>
        <v>0.7519206805350338</v>
      </c>
      <c r="G22" s="14">
        <f t="shared" si="16"/>
        <v>-0.34472193884754354</v>
      </c>
      <c r="H22" s="14">
        <f t="shared" si="17"/>
        <v>-0.34472193884754354</v>
      </c>
      <c r="I22" s="14">
        <f t="shared" si="18"/>
        <v>1.3236707912913026</v>
      </c>
      <c r="J22" s="14">
        <f t="shared" si="19"/>
        <v>-0.63059699422567794</v>
      </c>
      <c r="K22" s="14">
        <f t="shared" si="20"/>
        <v>1.3238540451626086</v>
      </c>
      <c r="L22" s="10">
        <f t="shared" si="21"/>
        <v>2.3326480720315224</v>
      </c>
      <c r="N22" s="9">
        <f t="shared" si="22"/>
        <v>-4.6034760867078472E-2</v>
      </c>
      <c r="O22" s="9">
        <f t="shared" si="23"/>
        <v>2.9992935170776174</v>
      </c>
    </row>
    <row r="23" spans="1:15">
      <c r="A23" s="8">
        <v>17</v>
      </c>
      <c r="B23" s="13">
        <f t="shared" si="10"/>
        <v>8.5</v>
      </c>
      <c r="C23" s="14">
        <f t="shared" si="12"/>
        <v>1.3238540451626086</v>
      </c>
      <c r="D23" s="14">
        <f t="shared" si="13"/>
        <v>2.3326480720315224</v>
      </c>
      <c r="E23" s="14">
        <f t="shared" si="14"/>
        <v>-0.66192702258130431</v>
      </c>
      <c r="F23" s="14">
        <f t="shared" si="15"/>
        <v>0.50042114018521755</v>
      </c>
      <c r="G23" s="14">
        <f t="shared" si="16"/>
        <v>-0.91213759267391303</v>
      </c>
      <c r="H23" s="14">
        <f t="shared" si="17"/>
        <v>-0.91213759267391303</v>
      </c>
      <c r="I23" s="14">
        <f t="shared" si="18"/>
        <v>0.71025523967880466</v>
      </c>
      <c r="J23" s="14">
        <f t="shared" si="19"/>
        <v>-1.0170546424207068</v>
      </c>
      <c r="K23" s="14">
        <f t="shared" si="20"/>
        <v>2.0758110465235147</v>
      </c>
      <c r="L23" s="10">
        <f t="shared" si="21"/>
        <v>0.55680406013230122</v>
      </c>
      <c r="N23" s="9">
        <f t="shared" si="22"/>
        <v>1.3427658446794033</v>
      </c>
      <c r="O23" s="9">
        <f t="shared" si="23"/>
        <v>2.322489994106502</v>
      </c>
    </row>
    <row r="24" spans="1:15">
      <c r="A24" s="8">
        <v>18</v>
      </c>
      <c r="B24" s="13">
        <f t="shared" si="10"/>
        <v>9</v>
      </c>
      <c r="C24" s="14">
        <f t="shared" si="12"/>
        <v>2.0758110465235147</v>
      </c>
      <c r="D24" s="14">
        <f t="shared" si="13"/>
        <v>0.55680406013230122</v>
      </c>
      <c r="E24" s="14">
        <f t="shared" si="14"/>
        <v>-1.0379055232617573</v>
      </c>
      <c r="F24" s="14">
        <f t="shared" si="15"/>
        <v>9.462824625355637E-3</v>
      </c>
      <c r="G24" s="14">
        <f t="shared" si="16"/>
        <v>-1.0426369355744352</v>
      </c>
      <c r="H24" s="14">
        <f t="shared" si="17"/>
        <v>-1.0426369355744352</v>
      </c>
      <c r="I24" s="14">
        <f t="shared" si="18"/>
        <v>-0.24291643772106697</v>
      </c>
      <c r="J24" s="14">
        <f t="shared" si="19"/>
        <v>-0.91644730440122379</v>
      </c>
      <c r="K24" s="14">
        <f t="shared" si="20"/>
        <v>1.8336831775212272</v>
      </c>
      <c r="L24" s="10">
        <f t="shared" si="21"/>
        <v>-1.4848294631879397</v>
      </c>
      <c r="N24" s="9">
        <f t="shared" si="22"/>
        <v>2.0876957179774998</v>
      </c>
      <c r="O24" s="9">
        <f t="shared" si="23"/>
        <v>0.53202742248574175</v>
      </c>
    </row>
    <row r="25" spans="1:15">
      <c r="A25" s="8">
        <v>19</v>
      </c>
      <c r="B25" s="13">
        <f t="shared" si="10"/>
        <v>9.5</v>
      </c>
      <c r="C25" s="14">
        <f t="shared" si="12"/>
        <v>1.8336831775212272</v>
      </c>
      <c r="D25" s="14">
        <f t="shared" si="13"/>
        <v>-1.4848294631879397</v>
      </c>
      <c r="E25" s="14">
        <f t="shared" si="14"/>
        <v>-0.91684158876061361</v>
      </c>
      <c r="F25" s="14">
        <f t="shared" si="15"/>
        <v>-0.48581256439206166</v>
      </c>
      <c r="G25" s="14">
        <f t="shared" si="16"/>
        <v>-0.67393530656458278</v>
      </c>
      <c r="H25" s="14">
        <f t="shared" si="17"/>
        <v>-0.67393530656458278</v>
      </c>
      <c r="I25" s="14">
        <f t="shared" si="18"/>
        <v>-1.0793823848762614</v>
      </c>
      <c r="J25" s="14">
        <f t="shared" si="19"/>
        <v>-0.37715039632248293</v>
      </c>
      <c r="K25" s="14">
        <f t="shared" si="20"/>
        <v>0.71381641227896075</v>
      </c>
      <c r="L25" s="10">
        <f t="shared" si="21"/>
        <v>-2.8147405336350824</v>
      </c>
      <c r="N25" s="9">
        <f t="shared" si="22"/>
        <v>1.8315529351812434</v>
      </c>
      <c r="O25" s="9">
        <f t="shared" si="23"/>
        <v>-1.51354804722478</v>
      </c>
    </row>
    <row r="26" spans="1:15">
      <c r="A26" s="8">
        <v>20</v>
      </c>
      <c r="B26" s="13">
        <f t="shared" si="10"/>
        <v>10</v>
      </c>
      <c r="C26" s="14">
        <f t="shared" si="12"/>
        <v>0.71381641227896075</v>
      </c>
      <c r="D26" s="14">
        <f t="shared" si="13"/>
        <v>-2.8147405336350824</v>
      </c>
      <c r="E26" s="14">
        <f t="shared" si="14"/>
        <v>-0.35690820613948038</v>
      </c>
      <c r="F26" s="14">
        <f t="shared" si="15"/>
        <v>-0.74829865917620564</v>
      </c>
      <c r="G26" s="14">
        <f t="shared" si="16"/>
        <v>1.7241123448622442E-2</v>
      </c>
      <c r="H26" s="14">
        <f t="shared" si="17"/>
        <v>1.7241123448622442E-2</v>
      </c>
      <c r="I26" s="14">
        <f t="shared" si="18"/>
        <v>-1.39874970509323</v>
      </c>
      <c r="J26" s="14">
        <f t="shared" si="19"/>
        <v>0.34246664640713465</v>
      </c>
      <c r="K26" s="14">
        <f t="shared" si="20"/>
        <v>-0.74729151441228625</v>
      </c>
      <c r="L26" s="10">
        <f t="shared" si="21"/>
        <v>-2.7965662222810344</v>
      </c>
      <c r="N26" s="9">
        <f t="shared" si="22"/>
        <v>0.69716072848160404</v>
      </c>
      <c r="O26" s="9">
        <f t="shared" si="23"/>
        <v>-2.8333608731197653</v>
      </c>
    </row>
    <row r="27" spans="1:15">
      <c r="A27" s="8">
        <v>21</v>
      </c>
      <c r="B27" s="13">
        <f t="shared" si="10"/>
        <v>10.5</v>
      </c>
      <c r="C27" s="14">
        <f t="shared" si="12"/>
        <v>-0.74729151441228625</v>
      </c>
      <c r="D27" s="14">
        <f t="shared" si="13"/>
        <v>-2.7965662222810344</v>
      </c>
      <c r="E27" s="14">
        <f t="shared" si="14"/>
        <v>0.37364575720614313</v>
      </c>
      <c r="F27" s="14">
        <f t="shared" si="15"/>
        <v>-0.65243583591949073</v>
      </c>
      <c r="G27" s="14">
        <f t="shared" si="16"/>
        <v>0.69986367516588843</v>
      </c>
      <c r="H27" s="14">
        <f t="shared" si="17"/>
        <v>0.69986367516588843</v>
      </c>
      <c r="I27" s="14">
        <f t="shared" si="18"/>
        <v>-1.0483512735575728</v>
      </c>
      <c r="J27" s="14">
        <f t="shared" si="19"/>
        <v>0.89782139398492955</v>
      </c>
      <c r="K27" s="14">
        <f t="shared" si="20"/>
        <v>-1.85001244096315</v>
      </c>
      <c r="L27" s="10">
        <f t="shared" si="21"/>
        <v>-1.4395922716628256</v>
      </c>
      <c r="N27" s="9">
        <f t="shared" si="22"/>
        <v>-0.77152758093834384</v>
      </c>
      <c r="O27" s="9">
        <f t="shared" si="23"/>
        <v>-2.794546543484802</v>
      </c>
    </row>
    <row r="28" spans="1:15">
      <c r="A28" s="8">
        <v>22</v>
      </c>
      <c r="B28" s="13">
        <f t="shared" si="10"/>
        <v>11</v>
      </c>
      <c r="C28" s="14">
        <f t="shared" si="12"/>
        <v>-1.85001244096315</v>
      </c>
      <c r="D28" s="14">
        <f t="shared" si="13"/>
        <v>-1.4395922716628256</v>
      </c>
      <c r="E28" s="14">
        <f t="shared" si="14"/>
        <v>0.92500622048157499</v>
      </c>
      <c r="F28" s="14">
        <f t="shared" si="15"/>
        <v>-0.24427229035550951</v>
      </c>
      <c r="G28" s="14">
        <f t="shared" si="16"/>
        <v>1.0471423656593297</v>
      </c>
      <c r="H28" s="14">
        <f t="shared" si="17"/>
        <v>1.0471423656593297</v>
      </c>
      <c r="I28" s="14">
        <f t="shared" si="18"/>
        <v>-0.19622495300174791</v>
      </c>
      <c r="J28" s="14">
        <f t="shared" si="19"/>
        <v>1.0231186969824488</v>
      </c>
      <c r="K28" s="14">
        <f t="shared" si="20"/>
        <v>-2.0665934181611902</v>
      </c>
      <c r="L28" s="10">
        <f t="shared" si="21"/>
        <v>0.60597252170428884</v>
      </c>
      <c r="N28" s="9">
        <f t="shared" si="22"/>
        <v>-1.8702600782880177</v>
      </c>
      <c r="O28" s="9">
        <f t="shared" si="23"/>
        <v>-1.4157169488016299</v>
      </c>
    </row>
    <row r="29" spans="1:15">
      <c r="A29" s="8">
        <v>23</v>
      </c>
      <c r="B29" s="13">
        <f t="shared" si="10"/>
        <v>11.5</v>
      </c>
      <c r="C29" s="14">
        <f t="shared" si="12"/>
        <v>-2.0665934181611902</v>
      </c>
      <c r="D29" s="14">
        <f t="shared" si="13"/>
        <v>0.60597252170428884</v>
      </c>
      <c r="E29" s="14">
        <f t="shared" si="14"/>
        <v>1.0332967090805951</v>
      </c>
      <c r="F29" s="14">
        <f t="shared" si="15"/>
        <v>0.2806552190611466</v>
      </c>
      <c r="G29" s="14">
        <f t="shared" si="16"/>
        <v>0.89296909955002179</v>
      </c>
      <c r="H29" s="14">
        <f t="shared" si="17"/>
        <v>0.89296909955002179</v>
      </c>
      <c r="I29" s="14">
        <f t="shared" si="18"/>
        <v>0.74947081062715526</v>
      </c>
      <c r="J29" s="14">
        <f t="shared" si="19"/>
        <v>0.65856130376701749</v>
      </c>
      <c r="K29" s="14">
        <f t="shared" si="20"/>
        <v>-1.2937346726122727</v>
      </c>
      <c r="L29" s="10">
        <f t="shared" si="21"/>
        <v>2.360550658720189</v>
      </c>
      <c r="N29" s="9">
        <f t="shared" si="22"/>
        <v>-2.072182658351077</v>
      </c>
      <c r="O29" s="9">
        <f t="shared" si="23"/>
        <v>0.64196422085512617</v>
      </c>
    </row>
    <row r="30" spans="1:15">
      <c r="A30" s="8">
        <v>24</v>
      </c>
      <c r="B30" s="13">
        <f t="shared" si="10"/>
        <v>12</v>
      </c>
      <c r="C30" s="14">
        <f t="shared" si="12"/>
        <v>-1.2937346726122727</v>
      </c>
      <c r="D30" s="14">
        <f t="shared" si="13"/>
        <v>2.360550658720189</v>
      </c>
      <c r="E30" s="14">
        <f t="shared" si="14"/>
        <v>0.64686733630613635</v>
      </c>
      <c r="F30" s="14">
        <f t="shared" si="15"/>
        <v>0.67099608171831426</v>
      </c>
      <c r="G30" s="14">
        <f t="shared" si="16"/>
        <v>0.31136929544697922</v>
      </c>
      <c r="H30" s="14">
        <f t="shared" si="17"/>
        <v>0.31136929544697922</v>
      </c>
      <c r="I30" s="14">
        <f t="shared" si="18"/>
        <v>1.3359599770835842</v>
      </c>
      <c r="J30" s="14">
        <f t="shared" si="19"/>
        <v>-2.1112652235655727E-2</v>
      </c>
      <c r="K30" s="14">
        <f t="shared" si="20"/>
        <v>9.8141644614504253E-2</v>
      </c>
      <c r="L30" s="10">
        <f t="shared" si="21"/>
        <v>2.9842946140063216</v>
      </c>
      <c r="N30" s="9">
        <f t="shared" si="22"/>
        <v>-1.2804712620424252</v>
      </c>
      <c r="O30" s="9">
        <f t="shared" si="23"/>
        <v>2.3918166096435907</v>
      </c>
    </row>
    <row r="31" spans="1:15" ht="16.5" thickBot="1">
      <c r="A31" s="11">
        <v>25</v>
      </c>
      <c r="B31" s="12">
        <f t="shared" si="10"/>
        <v>12.5</v>
      </c>
      <c r="C31" s="15">
        <f t="shared" si="12"/>
        <v>9.8141644614504253E-2</v>
      </c>
      <c r="D31" s="15">
        <f t="shared" si="13"/>
        <v>2.9842946140063216</v>
      </c>
      <c r="E31" s="15">
        <f t="shared" si="14"/>
        <v>-4.9070822307252127E-2</v>
      </c>
      <c r="F31" s="15">
        <f t="shared" si="15"/>
        <v>0.73993980071317389</v>
      </c>
      <c r="G31" s="15">
        <f t="shared" si="16"/>
        <v>-0.41904072266383907</v>
      </c>
      <c r="H31" s="15">
        <f t="shared" si="17"/>
        <v>-0.41904072266383907</v>
      </c>
      <c r="I31" s="15">
        <f t="shared" si="18"/>
        <v>1.2826269456712414</v>
      </c>
      <c r="J31" s="15">
        <f t="shared" si="19"/>
        <v>-0.69038429514287281</v>
      </c>
      <c r="K31" s="15">
        <f t="shared" si="20"/>
        <v>1.4424302403451768</v>
      </c>
      <c r="L31" s="16">
        <f t="shared" si="21"/>
        <v>2.1790886113044947</v>
      </c>
      <c r="N31" s="9">
        <f t="shared" si="22"/>
        <v>0.12523994099433844</v>
      </c>
      <c r="O31" s="9">
        <f t="shared" si="23"/>
        <v>2.9947670884994495</v>
      </c>
    </row>
  </sheetData>
  <mergeCells count="2">
    <mergeCell ref="A1:E1"/>
    <mergeCell ref="D3:E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59"/>
  <sheetViews>
    <sheetView zoomScale="90" zoomScaleNormal="90" workbookViewId="0">
      <selection activeCell="B4" sqref="B4"/>
    </sheetView>
  </sheetViews>
  <sheetFormatPr defaultColWidth="11" defaultRowHeight="15.75"/>
  <cols>
    <col min="1" max="1" width="12.625" customWidth="1"/>
  </cols>
  <sheetData>
    <row r="1" spans="1:16">
      <c r="A1" s="23" t="s">
        <v>19</v>
      </c>
      <c r="B1" s="23"/>
      <c r="C1" s="23"/>
      <c r="D1" s="23"/>
      <c r="E1" s="24"/>
      <c r="F1" s="24"/>
      <c r="G1" s="25" t="s">
        <v>25</v>
      </c>
      <c r="H1" s="25"/>
      <c r="I1" s="25"/>
    </row>
    <row r="3" spans="1:16" ht="20.100000000000001" customHeight="1">
      <c r="A3" s="21" t="s">
        <v>32</v>
      </c>
      <c r="B3" s="2">
        <f>0.25</f>
        <v>0.25</v>
      </c>
      <c r="C3" s="3"/>
      <c r="D3" s="22" t="s">
        <v>20</v>
      </c>
      <c r="E3" s="22"/>
      <c r="F3" s="3"/>
      <c r="G3" s="3"/>
      <c r="H3" s="3"/>
      <c r="I3" s="3"/>
      <c r="J3" s="3"/>
      <c r="K3" s="3"/>
      <c r="L3" s="3"/>
    </row>
    <row r="4" spans="1:16">
      <c r="A4" s="21" t="s">
        <v>30</v>
      </c>
      <c r="B4" s="17">
        <v>2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6">
      <c r="A5" s="21" t="s">
        <v>29</v>
      </c>
      <c r="B5" s="17">
        <v>1</v>
      </c>
      <c r="C5" s="3"/>
      <c r="D5" s="18" t="s">
        <v>21</v>
      </c>
      <c r="E5" s="19">
        <f>SQRT(B6/B4)</f>
        <v>0.70710678118654757</v>
      </c>
      <c r="F5" s="3"/>
      <c r="G5" s="1" t="s">
        <v>23</v>
      </c>
      <c r="H5" s="17">
        <v>2</v>
      </c>
      <c r="I5" s="3"/>
      <c r="J5" s="3"/>
      <c r="K5" s="3"/>
      <c r="L5" s="3"/>
    </row>
    <row r="6" spans="1:16">
      <c r="A6" s="21" t="s">
        <v>31</v>
      </c>
      <c r="B6" s="17">
        <v>1</v>
      </c>
      <c r="C6" s="3"/>
      <c r="D6" s="18" t="s">
        <v>22</v>
      </c>
      <c r="E6" s="19">
        <f>B5/(2*B4*E5)</f>
        <v>0.35355339059327373</v>
      </c>
      <c r="F6" s="3"/>
      <c r="G6" s="1" t="s">
        <v>24</v>
      </c>
      <c r="H6" s="17">
        <v>1</v>
      </c>
      <c r="I6" s="3"/>
      <c r="J6" s="3"/>
      <c r="K6" s="3"/>
      <c r="L6" s="3"/>
    </row>
    <row r="7" spans="1:16" ht="16.5" thickBo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N7" s="26" t="s">
        <v>33</v>
      </c>
      <c r="O7" s="26"/>
      <c r="P7" s="26"/>
    </row>
    <row r="8" spans="1:16">
      <c r="A8" s="4" t="s">
        <v>1</v>
      </c>
      <c r="B8" s="5" t="s">
        <v>2</v>
      </c>
      <c r="C8" s="5" t="s">
        <v>26</v>
      </c>
      <c r="D8" s="5" t="s">
        <v>27</v>
      </c>
      <c r="E8" s="5" t="s">
        <v>5</v>
      </c>
      <c r="F8" s="5" t="s">
        <v>6</v>
      </c>
      <c r="G8" s="5" t="s">
        <v>7</v>
      </c>
      <c r="H8" s="5" t="s">
        <v>8</v>
      </c>
      <c r="I8" s="5" t="s">
        <v>9</v>
      </c>
      <c r="J8" s="5" t="s">
        <v>10</v>
      </c>
      <c r="K8" s="5" t="s">
        <v>11</v>
      </c>
      <c r="L8" s="6" t="s">
        <v>12</v>
      </c>
      <c r="N8" s="7" t="s">
        <v>13</v>
      </c>
      <c r="O8" s="7" t="s">
        <v>14</v>
      </c>
      <c r="P8" s="20" t="s">
        <v>28</v>
      </c>
    </row>
    <row r="9" spans="1:16">
      <c r="A9" s="8">
        <v>0</v>
      </c>
      <c r="B9" s="13">
        <f>0</f>
        <v>0</v>
      </c>
      <c r="C9" s="14">
        <f>H5</f>
        <v>2</v>
      </c>
      <c r="D9" s="14">
        <f>H6</f>
        <v>1</v>
      </c>
      <c r="E9" s="14">
        <f>0.5*$B$3*(-2*$E$6*$E$5*D9-$E$5^2*C9)</f>
        <v>-0.18750000000000003</v>
      </c>
      <c r="F9" s="14">
        <f>0.5*$B$3*(D9+0.5*E9)</f>
        <v>0.11328125</v>
      </c>
      <c r="G9" s="14">
        <f>0.5*$B$3*(-2*$E$6*$E$5*(D9+E9)-$E$5^2*(C9+F9))</f>
        <v>-0.18286132812500003</v>
      </c>
      <c r="H9" s="14">
        <f>0.5*$B$3*(-2*$E$6*$E$5*(D9+G9)-$E$5^2*(C9+F9))</f>
        <v>-0.18315124511718753</v>
      </c>
      <c r="I9" s="14">
        <f>$B$3*(D9+H9)</f>
        <v>0.20421218872070313</v>
      </c>
      <c r="J9" s="14">
        <f>0.5*$B$3*(-2*$E$6*$E$5*(D9+2*H9)-$E$5^2*(C9+I9))</f>
        <v>-0.17736935615539554</v>
      </c>
      <c r="K9" s="14">
        <f>C9+$B$3*(D9+(E9+G9+H9)/3)</f>
        <v>2.2038739522298179</v>
      </c>
      <c r="L9" s="10">
        <f>D9+(E9+2*G9+2*H9+J9)/3</f>
        <v>0.63436849912007642</v>
      </c>
      <c r="N9" s="9">
        <f>EXP(-$E$6*$E$5*B9)*($H$5*COS($E$5*SQRT(1-$E$6^2)*B9)+(($H$6+$H$5*$E$6*$E$5)/($E$5*SQRT(1-$E$6^2)))*SIN($E$5*SQRT(1-$E$6^2)*B9))</f>
        <v>2</v>
      </c>
      <c r="O9" s="9">
        <f>EXP(-$E$6*$E$5*B9)*(-$E$6*$E$5)*($H$5*COS($E$5*SQRT(1-$E$6^2)*B9)+(($H$6+$H$5*$E$6*$E$5)/($E$5*SQRT(1-$E$6^2)))*SIN($E$5*SQRT(1-$E$6^2)*B9))+EXP(-$E$6*$E$5*B9)*($E$5*SQRT(1-$E$6^2))*(-$H$5*SIN($E$5*SQRT(1-$E$6^2)*B9)+(($H$6+$H$5*$E$6*$E$5)/($E$5*SQRT(1-$E$6^2)))*COS($E$5*SQRT(1-$E$6^2)*B9))</f>
        <v>1</v>
      </c>
      <c r="P9" s="9">
        <f>SQRT($H$5^2+(($H$6+$E$6*$E$5*$H$5)/($E$5*SQRT(1-$E$6^2)))^2)*EXP(-$E$6*$E$5*B9)</f>
        <v>3.0237157840738176</v>
      </c>
    </row>
    <row r="10" spans="1:16">
      <c r="A10" s="8">
        <v>1</v>
      </c>
      <c r="B10" s="13">
        <f>B9+$B$3</f>
        <v>0.25</v>
      </c>
      <c r="C10" s="14">
        <f>K9</f>
        <v>2.2038739522298179</v>
      </c>
      <c r="D10" s="14">
        <f>L9</f>
        <v>0.63436849912007642</v>
      </c>
      <c r="E10" s="14">
        <f t="shared" ref="E10" si="0">0.5*$B$3*(-2*$E$6*$E$5*D10-$E$5^2*C10)</f>
        <v>-0.17739015320936841</v>
      </c>
      <c r="F10" s="14">
        <f t="shared" ref="F10" si="1">0.5*$B$3*(D10+0.5*E10)</f>
        <v>6.8209177814424024E-2</v>
      </c>
      <c r="G10" s="14">
        <f t="shared" ref="G10" si="2">0.5*$B$3*(-2*$E$6*$E$5*(D10+E10)-$E$5^2*(C10+F10))</f>
        <v>-0.17056634224718439</v>
      </c>
      <c r="H10" s="14">
        <f t="shared" ref="H10" si="3">0.5*$B$3*(-2*$E$6*$E$5*(D10+G10)-$E$5^2*(C10+F10))</f>
        <v>-0.17099283043232089</v>
      </c>
      <c r="I10" s="14">
        <f t="shared" ref="I10" si="4">$B$3*(D10+H10)</f>
        <v>0.11584391717193888</v>
      </c>
      <c r="J10" s="14">
        <f t="shared" ref="J10" si="5">0.5*$B$3*(-2*$E$6*$E$5*(D10+2*H10)-$E$5^2*(C10+I10))</f>
        <v>-0.16325629422857449</v>
      </c>
      <c r="K10" s="14">
        <f t="shared" ref="K10" si="6">C10+$B$3*(D10+(E10+G10+H10)/3)</f>
        <v>2.3192202998524309</v>
      </c>
      <c r="L10" s="10">
        <f t="shared" ref="L10" si="7">D10+(E10+2*G10+2*H10+J10)/3</f>
        <v>0.29311356818775858</v>
      </c>
      <c r="N10" s="9">
        <f t="shared" ref="N10:N58" si="8">EXP(-$E$6*$E$5*B10)*($H$5*COS($E$5*SQRT(1-$E$6^2)*B10)+(($H$6+$H$5*$E$6*$E$5)/($E$5*SQRT(1-$E$6^2)))*SIN($E$5*SQRT(1-$E$6^2)*B10))</f>
        <v>2.2038741779371396</v>
      </c>
      <c r="O10" s="9">
        <f t="shared" ref="O10:O58" si="9">EXP(-$E$6*$E$5*B10)*(-$E$6*$E$5)*($H$5*COS($E$5*SQRT(1-$E$6^2)*B10)+(($H$6+$H$5*$E$6*$E$5)/($E$5*SQRT(1-$E$6^2)))*SIN($E$5*SQRT(1-$E$6^2)*B10))+EXP(-$E$6*$E$5*B10)*($E$5*SQRT(1-$E$6^2))*(-$H$5*SIN($E$5*SQRT(1-$E$6^2)*B10)+(($H$6+$H$5*$E$6*$E$5)/($E$5*SQRT(1-$E$6^2)))*COS($E$5*SQRT(1-$E$6^2)*B10))</f>
        <v>0.63436822254037017</v>
      </c>
      <c r="P10" s="9">
        <f t="shared" ref="P10:P58" si="10">SQRT($H$5^2+(($H$6+$E$6*$E$5*$H$5)/($E$5*SQRT(1-$E$6^2)))^2)*EXP(-$E$6*$E$5*B10)</f>
        <v>2.8405181057942355</v>
      </c>
    </row>
    <row r="11" spans="1:16">
      <c r="A11" s="8">
        <v>2</v>
      </c>
      <c r="B11" s="13">
        <f t="shared" ref="B11:B59" si="11">B10+$B$3</f>
        <v>0.5</v>
      </c>
      <c r="C11" s="14">
        <f t="shared" ref="C11:C58" si="12">K10</f>
        <v>2.3192202998524309</v>
      </c>
      <c r="D11" s="14">
        <f t="shared" ref="D11:D58" si="13">L10</f>
        <v>0.29311356818775858</v>
      </c>
      <c r="E11" s="14">
        <f t="shared" ref="E11:E58" si="14">0.5*$B$3*(-2*$E$6*$E$5*D11-$E$5^2*C11)</f>
        <v>-0.16327086675251187</v>
      </c>
      <c r="F11" s="14">
        <f t="shared" ref="F11:F58" si="15">0.5*$B$3*(D11+0.5*E11)</f>
        <v>2.6434766851437828E-2</v>
      </c>
      <c r="G11" s="14">
        <f t="shared" ref="G11:G58" si="16">0.5*$B$3*(-2*$E$6*$E$5*(D11+E11)-$E$5^2*(C11+F11))</f>
        <v>-0.15471861050869476</v>
      </c>
      <c r="H11" s="14">
        <f t="shared" ref="H11:H58" si="17">0.5*$B$3*(-2*$E$6*$E$5*(D11+G11)-$E$5^2*(C11+F11))</f>
        <v>-0.15525312652393333</v>
      </c>
      <c r="I11" s="14">
        <f t="shared" ref="I11:I58" si="18">$B$3*(D11+H11)</f>
        <v>3.4465110415956311E-2</v>
      </c>
      <c r="J11" s="14">
        <f t="shared" ref="J11:J58" si="19">0.5*$B$3*(-2*$E$6*$E$5*(D11+2*H11)-$E$5^2*(C11+I11))</f>
        <v>-0.14601829533801747</v>
      </c>
      <c r="K11" s="14">
        <f t="shared" ref="K11:K58" si="20">C11+$B$3*(D11+(E11+G11+H11)/3)</f>
        <v>2.353061808250609</v>
      </c>
      <c r="L11" s="10">
        <f t="shared" ref="L11:L58" si="21">D11+(E11+2*G11+2*H11+J11)/3</f>
        <v>-1.6630643864169958E-2</v>
      </c>
      <c r="N11" s="9">
        <f t="shared" si="8"/>
        <v>2.3192203736625761</v>
      </c>
      <c r="O11" s="9">
        <f t="shared" si="9"/>
        <v>0.29311271934255279</v>
      </c>
      <c r="P11" s="9">
        <f t="shared" si="10"/>
        <v>2.6684198137412953</v>
      </c>
    </row>
    <row r="12" spans="1:16">
      <c r="A12" s="8">
        <v>3</v>
      </c>
      <c r="B12" s="13">
        <f t="shared" si="11"/>
        <v>0.75</v>
      </c>
      <c r="C12" s="14">
        <f t="shared" si="12"/>
        <v>2.353061808250609</v>
      </c>
      <c r="D12" s="14">
        <f t="shared" si="13"/>
        <v>-1.6630643864169958E-2</v>
      </c>
      <c r="E12" s="14">
        <f t="shared" si="14"/>
        <v>-0.14602694777415245</v>
      </c>
      <c r="F12" s="14">
        <f t="shared" si="15"/>
        <v>-1.1205514718905773E-2</v>
      </c>
      <c r="G12" s="14">
        <f t="shared" si="16"/>
        <v>-0.13619991886833632</v>
      </c>
      <c r="H12" s="14">
        <f t="shared" si="17"/>
        <v>-0.13681410817494985</v>
      </c>
      <c r="I12" s="14">
        <f t="shared" si="18"/>
        <v>-3.8361188009779952E-2</v>
      </c>
      <c r="J12" s="14">
        <f t="shared" si="19"/>
        <v>-0.12652761000167251</v>
      </c>
      <c r="K12" s="14">
        <f t="shared" si="20"/>
        <v>2.3139840660497799</v>
      </c>
      <c r="L12" s="10">
        <f t="shared" si="21"/>
        <v>-0.28949151448496907</v>
      </c>
      <c r="N12" s="9">
        <f t="shared" si="8"/>
        <v>2.3530613279120312</v>
      </c>
      <c r="O12" s="9">
        <f t="shared" si="9"/>
        <v>-1.6632224544997465E-2</v>
      </c>
      <c r="P12" s="9">
        <f t="shared" si="10"/>
        <v>2.5067484300988747</v>
      </c>
    </row>
    <row r="13" spans="1:16">
      <c r="A13" s="8">
        <v>4</v>
      </c>
      <c r="B13" s="13">
        <f t="shared" si="11"/>
        <v>1</v>
      </c>
      <c r="C13" s="14">
        <f t="shared" si="12"/>
        <v>2.3139840660497799</v>
      </c>
      <c r="D13" s="14">
        <f t="shared" si="13"/>
        <v>-0.28949151448496907</v>
      </c>
      <c r="E13" s="14">
        <f t="shared" si="14"/>
        <v>-0.12653078447280069</v>
      </c>
      <c r="F13" s="14">
        <f t="shared" si="15"/>
        <v>-4.4094613340171174E-2</v>
      </c>
      <c r="G13" s="14">
        <f t="shared" si="16"/>
        <v>-0.11586669710948995</v>
      </c>
      <c r="H13" s="14">
        <f t="shared" si="17"/>
        <v>-0.11653320256969688</v>
      </c>
      <c r="I13" s="14">
        <f t="shared" si="18"/>
        <v>-0.10150617926366648</v>
      </c>
      <c r="J13" s="14">
        <f t="shared" si="19"/>
        <v>-0.10561999794760943</v>
      </c>
      <c r="K13" s="14">
        <f t="shared" si="20"/>
        <v>2.2117002970825386</v>
      </c>
      <c r="L13" s="10">
        <f t="shared" si="21"/>
        <v>-0.52180837507789701</v>
      </c>
      <c r="N13" s="9">
        <f t="shared" si="8"/>
        <v>2.3139826402235935</v>
      </c>
      <c r="O13" s="9">
        <f t="shared" si="9"/>
        <v>-0.28949386434180996</v>
      </c>
      <c r="P13" s="9">
        <f t="shared" si="10"/>
        <v>2.354872220422056</v>
      </c>
    </row>
    <row r="14" spans="1:16">
      <c r="A14" s="8">
        <v>5</v>
      </c>
      <c r="B14" s="13">
        <f t="shared" si="11"/>
        <v>1.25</v>
      </c>
      <c r="C14" s="14">
        <f t="shared" si="12"/>
        <v>2.2117002970825386</v>
      </c>
      <c r="D14" s="14">
        <f t="shared" si="13"/>
        <v>-0.52180837507789701</v>
      </c>
      <c r="E14" s="14">
        <f t="shared" si="14"/>
        <v>-0.10561824512529012</v>
      </c>
      <c r="F14" s="14">
        <f t="shared" si="15"/>
        <v>-7.1827187205067755E-2</v>
      </c>
      <c r="G14" s="14">
        <f t="shared" si="16"/>
        <v>-9.4527905604642748E-2</v>
      </c>
      <c r="H14" s="14">
        <f t="shared" si="17"/>
        <v>-9.5221051824683212E-2</v>
      </c>
      <c r="I14" s="14">
        <f t="shared" si="18"/>
        <v>-0.15425735672564506</v>
      </c>
      <c r="J14" s="14">
        <f t="shared" si="19"/>
        <v>-8.4074528851851918E-2</v>
      </c>
      <c r="K14" s="14">
        <f t="shared" si="20"/>
        <v>2.0566342697668465</v>
      </c>
      <c r="L14" s="10">
        <f t="shared" si="21"/>
        <v>-0.71153860468982832</v>
      </c>
      <c r="N14" s="9">
        <f t="shared" si="8"/>
        <v>2.2116975754917125</v>
      </c>
      <c r="O14" s="9">
        <f t="shared" si="9"/>
        <v>-0.52181142715893603</v>
      </c>
      <c r="P14" s="9">
        <f t="shared" si="10"/>
        <v>2.2121977251210541</v>
      </c>
    </row>
    <row r="15" spans="1:16">
      <c r="A15" s="8">
        <v>6</v>
      </c>
      <c r="B15" s="13">
        <f t="shared" si="11"/>
        <v>1.5</v>
      </c>
      <c r="C15" s="14">
        <f t="shared" si="12"/>
        <v>2.0566342697668465</v>
      </c>
      <c r="D15" s="14">
        <f t="shared" si="13"/>
        <v>-0.71153860468982832</v>
      </c>
      <c r="E15" s="14">
        <f t="shared" si="14"/>
        <v>-8.4068479067313656E-2</v>
      </c>
      <c r="F15" s="14">
        <f t="shared" si="15"/>
        <v>-9.4196605527935642E-2</v>
      </c>
      <c r="G15" s="14">
        <f t="shared" si="16"/>
        <v>-7.2926911280110585E-2</v>
      </c>
      <c r="H15" s="14">
        <f t="shared" si="17"/>
        <v>-7.3623259266810764E-2</v>
      </c>
      <c r="I15" s="14">
        <f t="shared" si="18"/>
        <v>-0.19629046598915978</v>
      </c>
      <c r="J15" s="14">
        <f t="shared" si="19"/>
        <v>-6.2597417534639835E-2</v>
      </c>
      <c r="K15" s="14">
        <f t="shared" si="20"/>
        <v>1.8595313977932031</v>
      </c>
      <c r="L15" s="10">
        <f t="shared" si="21"/>
        <v>-0.85812735058842704</v>
      </c>
      <c r="N15" s="9">
        <f t="shared" si="8"/>
        <v>2.056629967209525</v>
      </c>
      <c r="O15" s="9">
        <f t="shared" si="9"/>
        <v>-0.71154220835472515</v>
      </c>
      <c r="P15" s="9">
        <f t="shared" si="10"/>
        <v>2.078167440504973</v>
      </c>
    </row>
    <row r="16" spans="1:16">
      <c r="A16" s="8">
        <v>7</v>
      </c>
      <c r="B16" s="13">
        <f t="shared" si="11"/>
        <v>1.75</v>
      </c>
      <c r="C16" s="14">
        <f t="shared" si="12"/>
        <v>1.8595313977932031</v>
      </c>
      <c r="D16" s="14">
        <f t="shared" si="13"/>
        <v>-0.85812735058842704</v>
      </c>
      <c r="E16" s="14">
        <f t="shared" si="14"/>
        <v>-6.2587752950298531E-2</v>
      </c>
      <c r="F16" s="14">
        <f t="shared" si="15"/>
        <v>-0.11117765338294704</v>
      </c>
      <c r="G16" s="14">
        <f t="shared" si="16"/>
        <v>-5.1727415054470691E-2</v>
      </c>
      <c r="H16" s="14">
        <f t="shared" si="17"/>
        <v>-5.2406186172959932E-2</v>
      </c>
      <c r="I16" s="14">
        <f t="shared" si="18"/>
        <v>-0.22763338419034673</v>
      </c>
      <c r="J16" s="14">
        <f t="shared" si="19"/>
        <v>-4.180989316678186E-2</v>
      </c>
      <c r="K16" s="14">
        <f t="shared" si="20"/>
        <v>1.631106113964619</v>
      </c>
      <c r="L16" s="10">
        <f t="shared" si="21"/>
        <v>-0.96234896677907422</v>
      </c>
      <c r="N16" s="9">
        <f t="shared" si="8"/>
        <v>1.859525311656665</v>
      </c>
      <c r="O16" s="9">
        <f t="shared" si="9"/>
        <v>-0.85813129347216088</v>
      </c>
      <c r="P16" s="9">
        <f t="shared" si="10"/>
        <v>1.9522576403240186</v>
      </c>
    </row>
    <row r="17" spans="1:16">
      <c r="A17" s="8">
        <v>8</v>
      </c>
      <c r="B17" s="13">
        <f t="shared" si="11"/>
        <v>2</v>
      </c>
      <c r="C17" s="14">
        <f t="shared" si="12"/>
        <v>1.631106113964619</v>
      </c>
      <c r="D17" s="14">
        <f t="shared" si="13"/>
        <v>-0.96234896677907422</v>
      </c>
      <c r="E17" s="14">
        <f t="shared" si="14"/>
        <v>-4.1797321699096578E-2</v>
      </c>
      <c r="F17" s="14">
        <f t="shared" si="15"/>
        <v>-0.12290595345357781</v>
      </c>
      <c r="G17" s="14">
        <f t="shared" si="16"/>
        <v>-3.1503367002054417E-2</v>
      </c>
      <c r="H17" s="14">
        <f t="shared" si="17"/>
        <v>-3.2146739170619554E-2</v>
      </c>
      <c r="I17" s="14">
        <f t="shared" si="18"/>
        <v>-0.24862392648742343</v>
      </c>
      <c r="J17" s="14">
        <f t="shared" si="19"/>
        <v>-2.2239983897305152E-2</v>
      </c>
      <c r="K17" s="14">
        <f t="shared" si="20"/>
        <v>1.3817315866138695</v>
      </c>
      <c r="L17" s="10">
        <f t="shared" si="21"/>
        <v>-1.0261281394263242</v>
      </c>
      <c r="N17" s="9">
        <f t="shared" si="8"/>
        <v>1.6310981352061833</v>
      </c>
      <c r="O17" s="9">
        <f t="shared" si="9"/>
        <v>-0.96235299693033771</v>
      </c>
      <c r="P17" s="9">
        <f t="shared" si="10"/>
        <v>1.8339763292977953</v>
      </c>
    </row>
    <row r="18" spans="1:16">
      <c r="A18" s="8">
        <v>9</v>
      </c>
      <c r="B18" s="13">
        <f t="shared" si="11"/>
        <v>2.25</v>
      </c>
      <c r="C18" s="14">
        <f t="shared" si="12"/>
        <v>1.3817315866138695</v>
      </c>
      <c r="D18" s="14">
        <f t="shared" si="13"/>
        <v>-1.0261281394263242</v>
      </c>
      <c r="E18" s="14">
        <f t="shared" si="14"/>
        <v>-2.2225215449221597E-2</v>
      </c>
      <c r="F18" s="14">
        <f t="shared" si="15"/>
        <v>-0.12965509339386688</v>
      </c>
      <c r="G18" s="14">
        <f t="shared" si="16"/>
        <v>-1.2732696146528569E-2</v>
      </c>
      <c r="H18" s="14">
        <f t="shared" si="17"/>
        <v>-1.3325978602946875E-2</v>
      </c>
      <c r="I18" s="14">
        <f t="shared" si="18"/>
        <v>-0.25986352950731778</v>
      </c>
      <c r="J18" s="14">
        <f t="shared" si="19"/>
        <v>-4.3179975296458728E-3</v>
      </c>
      <c r="K18" s="14">
        <f t="shared" si="20"/>
        <v>1.1211758942407304</v>
      </c>
      <c r="L18" s="10">
        <f t="shared" si="21"/>
        <v>-1.0523483269189302</v>
      </c>
      <c r="N18" s="9">
        <f t="shared" si="8"/>
        <v>1.3817217044640386</v>
      </c>
      <c r="O18" s="9">
        <f t="shared" si="9"/>
        <v>-1.0261319865862224</v>
      </c>
      <c r="P18" s="9">
        <f t="shared" si="10"/>
        <v>1.7228613206330574</v>
      </c>
    </row>
    <row r="19" spans="1:16">
      <c r="A19" s="8">
        <v>10</v>
      </c>
      <c r="B19" s="13">
        <f t="shared" si="11"/>
        <v>2.5</v>
      </c>
      <c r="C19" s="14">
        <f t="shared" si="12"/>
        <v>1.1211758942407304</v>
      </c>
      <c r="D19" s="14">
        <f t="shared" si="13"/>
        <v>-1.0523483269189302</v>
      </c>
      <c r="E19" s="14">
        <f t="shared" si="14"/>
        <v>-4.3017229576125249E-3</v>
      </c>
      <c r="F19" s="14">
        <f t="shared" si="15"/>
        <v>-0.13181239854971705</v>
      </c>
      <c r="G19" s="14">
        <f t="shared" si="16"/>
        <v>4.2054096365955751E-3</v>
      </c>
      <c r="H19" s="14">
        <f t="shared" si="17"/>
        <v>3.6737138494575688E-3</v>
      </c>
      <c r="I19" s="14">
        <f t="shared" si="18"/>
        <v>-0.26216865326736816</v>
      </c>
      <c r="J19" s="14">
        <f t="shared" si="19"/>
        <v>1.1624603640415787E-2</v>
      </c>
      <c r="K19" s="14">
        <f t="shared" si="20"/>
        <v>0.85838692922170123</v>
      </c>
      <c r="L19" s="10">
        <f t="shared" si="21"/>
        <v>-1.0446546177006271</v>
      </c>
      <c r="N19" s="9">
        <f t="shared" si="8"/>
        <v>1.1211641951260027</v>
      </c>
      <c r="O19" s="9">
        <f t="shared" si="9"/>
        <v>-1.0523517220783121</v>
      </c>
      <c r="P19" s="9">
        <f t="shared" si="10"/>
        <v>1.6184784300187705</v>
      </c>
    </row>
    <row r="20" spans="1:16">
      <c r="A20" s="8">
        <v>11</v>
      </c>
      <c r="B20" s="13">
        <f t="shared" si="11"/>
        <v>2.75</v>
      </c>
      <c r="C20" s="14">
        <f t="shared" si="12"/>
        <v>0.85838692922170123</v>
      </c>
      <c r="D20" s="14">
        <f t="shared" si="13"/>
        <v>-1.0446546177006271</v>
      </c>
      <c r="E20" s="14">
        <f t="shared" si="14"/>
        <v>1.1641730529932851E-2</v>
      </c>
      <c r="F20" s="14">
        <f t="shared" si="15"/>
        <v>-0.12985421905445757</v>
      </c>
      <c r="G20" s="14">
        <f t="shared" si="16"/>
        <v>1.9030011062715659E-2</v>
      </c>
      <c r="H20" s="14">
        <f t="shared" si="17"/>
        <v>1.8568243529416724E-2</v>
      </c>
      <c r="I20" s="14">
        <f t="shared" si="18"/>
        <v>-0.25652159354280257</v>
      </c>
      <c r="J20" s="14">
        <f t="shared" si="19"/>
        <v>2.5353299685180922E-2</v>
      </c>
      <c r="K20" s="14">
        <f t="shared" si="20"/>
        <v>0.60132660689004991</v>
      </c>
      <c r="L20" s="10">
        <f t="shared" si="21"/>
        <v>-1.0072574379008343</v>
      </c>
      <c r="N20" s="9">
        <f t="shared" si="8"/>
        <v>0.85837359059623919</v>
      </c>
      <c r="O20" s="9">
        <f t="shared" si="9"/>
        <v>-1.0446573102588139</v>
      </c>
      <c r="P20" s="9">
        <f t="shared" si="10"/>
        <v>1.5204197790414786</v>
      </c>
    </row>
    <row r="21" spans="1:16">
      <c r="A21" s="8">
        <v>12</v>
      </c>
      <c r="B21" s="13">
        <f t="shared" si="11"/>
        <v>3</v>
      </c>
      <c r="C21" s="14">
        <f t="shared" si="12"/>
        <v>0.60132660689004991</v>
      </c>
      <c r="D21" s="14">
        <f t="shared" si="13"/>
        <v>-1.0072574379008343</v>
      </c>
      <c r="E21" s="14">
        <f t="shared" si="14"/>
        <v>2.5370676938174019E-2</v>
      </c>
      <c r="F21" s="14">
        <f t="shared" si="15"/>
        <v>-0.12432151242896841</v>
      </c>
      <c r="G21" s="14">
        <f t="shared" si="16"/>
        <v>3.1555104156348664E-2</v>
      </c>
      <c r="H21" s="14">
        <f t="shared" si="17"/>
        <v>3.1168577455212752E-2</v>
      </c>
      <c r="I21" s="14">
        <f t="shared" si="18"/>
        <v>-0.2440222151114054</v>
      </c>
      <c r="J21" s="14">
        <f t="shared" si="19"/>
        <v>3.6725993200735274E-2</v>
      </c>
      <c r="K21" s="14">
        <f t="shared" si="20"/>
        <v>0.35685344396065261</v>
      </c>
      <c r="L21" s="10">
        <f t="shared" si="21"/>
        <v>-0.94474276011349034</v>
      </c>
      <c r="N21" s="9">
        <f t="shared" si="8"/>
        <v>0.60131188680554915</v>
      </c>
      <c r="O21" s="9">
        <f t="shared" si="9"/>
        <v>-1.0072592099362572</v>
      </c>
      <c r="P21" s="9">
        <f t="shared" si="10"/>
        <v>1.4283022013915436</v>
      </c>
    </row>
    <row r="22" spans="1:16">
      <c r="A22" s="8">
        <v>13</v>
      </c>
      <c r="B22" s="13">
        <f t="shared" si="11"/>
        <v>3.25</v>
      </c>
      <c r="C22" s="14">
        <f t="shared" si="12"/>
        <v>0.35685344396065261</v>
      </c>
      <c r="D22" s="14">
        <f t="shared" si="13"/>
        <v>-0.94474276011349034</v>
      </c>
      <c r="E22" s="14">
        <f t="shared" si="14"/>
        <v>3.6743082259552355E-2</v>
      </c>
      <c r="F22" s="14">
        <f t="shared" si="15"/>
        <v>-0.11579640237296428</v>
      </c>
      <c r="G22" s="14">
        <f t="shared" si="16"/>
        <v>4.1683914766640601E-2</v>
      </c>
      <c r="H22" s="14">
        <f t="shared" si="17"/>
        <v>4.1375112734947588E-2</v>
      </c>
      <c r="I22" s="14">
        <f t="shared" si="18"/>
        <v>-0.2258419118446357</v>
      </c>
      <c r="J22" s="14">
        <f t="shared" si="19"/>
        <v>4.5686312657973641E-2</v>
      </c>
      <c r="K22" s="14">
        <f t="shared" si="20"/>
        <v>0.13065126307904174</v>
      </c>
      <c r="L22" s="10">
        <f t="shared" si="21"/>
        <v>-0.86189361013992283</v>
      </c>
      <c r="N22" s="9">
        <f t="shared" si="8"/>
        <v>0.35683766729320704</v>
      </c>
      <c r="O22" s="9">
        <f t="shared" si="9"/>
        <v>-0.94474343746017919</v>
      </c>
      <c r="P22" s="9">
        <f t="shared" si="10"/>
        <v>1.3417657456324599</v>
      </c>
    </row>
    <row r="23" spans="1:16">
      <c r="A23" s="8">
        <v>14</v>
      </c>
      <c r="B23" s="13">
        <f t="shared" si="11"/>
        <v>3.5</v>
      </c>
      <c r="C23" s="14">
        <f t="shared" si="12"/>
        <v>0.13065126307904174</v>
      </c>
      <c r="D23" s="14">
        <f t="shared" si="13"/>
        <v>-0.86189361013992283</v>
      </c>
      <c r="E23" s="14">
        <f t="shared" si="14"/>
        <v>4.5702646691305068E-2</v>
      </c>
      <c r="F23" s="14">
        <f t="shared" si="15"/>
        <v>-0.10488028584928379</v>
      </c>
      <c r="G23" s="14">
        <f t="shared" si="16"/>
        <v>4.9401249138678736E-2</v>
      </c>
      <c r="H23" s="14">
        <f t="shared" si="17"/>
        <v>4.9170086485717884E-2</v>
      </c>
      <c r="I23" s="14">
        <f t="shared" si="18"/>
        <v>-0.20318088091355124</v>
      </c>
      <c r="J23" s="14">
        <f t="shared" si="19"/>
        <v>5.2255190937687289E-2</v>
      </c>
      <c r="K23" s="14">
        <f t="shared" si="20"/>
        <v>-7.2799307596297158E-2</v>
      </c>
      <c r="L23" s="10">
        <f t="shared" si="21"/>
        <v>-0.76352677384732759</v>
      </c>
      <c r="N23" s="9">
        <f t="shared" si="8"/>
        <v>0.13063480537325095</v>
      </c>
      <c r="O23" s="9">
        <f t="shared" si="9"/>
        <v>-0.86189307013645355</v>
      </c>
      <c r="P23" s="9">
        <f t="shared" si="10"/>
        <v>1.2604722686827963</v>
      </c>
    </row>
    <row r="24" spans="1:16">
      <c r="A24" s="8">
        <v>15</v>
      </c>
      <c r="B24" s="13">
        <f t="shared" si="11"/>
        <v>3.75</v>
      </c>
      <c r="C24" s="14">
        <f t="shared" si="12"/>
        <v>-7.2799307596297158E-2</v>
      </c>
      <c r="D24" s="14">
        <f t="shared" si="13"/>
        <v>-0.76352677384732759</v>
      </c>
      <c r="E24" s="14">
        <f t="shared" si="14"/>
        <v>5.2270380090226547E-2</v>
      </c>
      <c r="F24" s="14">
        <f t="shared" si="15"/>
        <v>-9.2173947975276796E-2</v>
      </c>
      <c r="G24" s="14">
        <f t="shared" si="16"/>
        <v>5.4764353083042186E-2</v>
      </c>
      <c r="H24" s="14">
        <f t="shared" si="17"/>
        <v>5.460847977099121E-2</v>
      </c>
      <c r="I24" s="14">
        <f t="shared" si="18"/>
        <v>-0.17722957351908408</v>
      </c>
      <c r="J24" s="14">
        <f t="shared" si="19"/>
        <v>5.6521168463795401E-2</v>
      </c>
      <c r="K24" s="14">
        <f t="shared" si="20"/>
        <v>-0.25021073331277405</v>
      </c>
      <c r="L24" s="10">
        <f t="shared" si="21"/>
        <v>-0.65434770242663132</v>
      </c>
      <c r="N24" s="9">
        <f t="shared" si="8"/>
        <v>-7.2816037708144918E-2</v>
      </c>
      <c r="O24" s="9">
        <f t="shared" si="9"/>
        <v>-0.76352494978144592</v>
      </c>
      <c r="P24" s="9">
        <f t="shared" si="10"/>
        <v>1.1841041145147559</v>
      </c>
    </row>
    <row r="25" spans="1:16">
      <c r="A25" s="8">
        <v>16</v>
      </c>
      <c r="B25" s="13">
        <f t="shared" si="11"/>
        <v>4</v>
      </c>
      <c r="C25" s="14">
        <f t="shared" si="12"/>
        <v>-0.25021073331277405</v>
      </c>
      <c r="D25" s="14">
        <f t="shared" si="13"/>
        <v>-0.65434770242663132</v>
      </c>
      <c r="E25" s="14">
        <f t="shared" si="14"/>
        <v>5.6534902233712839E-2</v>
      </c>
      <c r="F25" s="14">
        <f t="shared" si="15"/>
        <v>-7.8260031413721856E-2</v>
      </c>
      <c r="G25" s="14">
        <f t="shared" si="16"/>
        <v>5.7892722807463402E-2</v>
      </c>
      <c r="H25" s="14">
        <f t="shared" si="17"/>
        <v>5.7807859021603993E-2</v>
      </c>
      <c r="I25" s="14">
        <f t="shared" si="18"/>
        <v>-0.14913496085125683</v>
      </c>
      <c r="J25" s="14">
        <f t="shared" si="19"/>
        <v>5.8629854909215892E-2</v>
      </c>
      <c r="K25" s="14">
        <f t="shared" si="20"/>
        <v>-0.39944470191420023</v>
      </c>
      <c r="L25" s="10">
        <f t="shared" si="21"/>
        <v>-0.53882572882627677</v>
      </c>
      <c r="N25" s="9">
        <f t="shared" si="8"/>
        <v>-0.25022731219957084</v>
      </c>
      <c r="O25" s="9">
        <f t="shared" si="9"/>
        <v>-0.65434458483531288</v>
      </c>
      <c r="P25" s="9">
        <f t="shared" si="10"/>
        <v>1.1123628729063455</v>
      </c>
    </row>
    <row r="26" spans="1:16">
      <c r="A26" s="8">
        <v>17</v>
      </c>
      <c r="B26" s="13">
        <f t="shared" si="11"/>
        <v>4.25</v>
      </c>
      <c r="C26" s="14">
        <f t="shared" si="12"/>
        <v>-0.39944470191420023</v>
      </c>
      <c r="D26" s="14">
        <f t="shared" si="13"/>
        <v>-0.53882572882627677</v>
      </c>
      <c r="E26" s="14">
        <f t="shared" si="14"/>
        <v>5.864190192127982E-2</v>
      </c>
      <c r="F26" s="14">
        <f t="shared" si="15"/>
        <v>-6.3688097233204607E-2</v>
      </c>
      <c r="G26" s="14">
        <f t="shared" si="16"/>
        <v>5.8957289128275123E-2</v>
      </c>
      <c r="H26" s="14">
        <f t="shared" si="17"/>
        <v>5.8937577427837909E-2</v>
      </c>
      <c r="I26" s="14">
        <f t="shared" si="18"/>
        <v>-0.11997203784960972</v>
      </c>
      <c r="J26" s="14">
        <f t="shared" si="19"/>
        <v>5.8772957108400692E-2</v>
      </c>
      <c r="K26" s="14">
        <f t="shared" si="20"/>
        <v>-0.51943973674765331</v>
      </c>
      <c r="L26" s="10">
        <f t="shared" si="21"/>
        <v>-0.42109086477897456</v>
      </c>
      <c r="N26" s="9">
        <f t="shared" si="8"/>
        <v>-0.39946070869943179</v>
      </c>
      <c r="O26" s="9">
        <f t="shared" si="9"/>
        <v>-0.5388213639247007</v>
      </c>
      <c r="P26" s="9">
        <f t="shared" si="10"/>
        <v>1.0449682133969471</v>
      </c>
    </row>
    <row r="27" spans="1:16">
      <c r="A27" s="8">
        <v>18</v>
      </c>
      <c r="B27" s="13">
        <f t="shared" si="11"/>
        <v>4.5</v>
      </c>
      <c r="C27" s="14">
        <f t="shared" si="12"/>
        <v>-0.51943973674765331</v>
      </c>
      <c r="D27" s="14">
        <f t="shared" si="13"/>
        <v>-0.42109086477897456</v>
      </c>
      <c r="E27" s="14">
        <f t="shared" si="14"/>
        <v>5.8783162595414246E-2</v>
      </c>
      <c r="F27" s="14">
        <f t="shared" si="15"/>
        <v>-4.8962410435158428E-2</v>
      </c>
      <c r="G27" s="14">
        <f t="shared" si="16"/>
        <v>5.8169365585398265E-2</v>
      </c>
      <c r="H27" s="14">
        <f t="shared" si="17"/>
        <v>5.8207727898524263E-2</v>
      </c>
      <c r="I27" s="14">
        <f t="shared" si="18"/>
        <v>-9.072078422011258E-2</v>
      </c>
      <c r="J27" s="14">
        <f t="shared" si="19"/>
        <v>5.7177245621855749E-2</v>
      </c>
      <c r="K27" s="14">
        <f t="shared" si="20"/>
        <v>-0.61011576493578557</v>
      </c>
      <c r="L27" s="10">
        <f t="shared" si="21"/>
        <v>-0.30485266638393621</v>
      </c>
      <c r="N27" s="9">
        <f t="shared" si="8"/>
        <v>-0.51945476998305817</v>
      </c>
      <c r="O27" s="9">
        <f t="shared" si="9"/>
        <v>-0.42108535038117523</v>
      </c>
      <c r="P27" s="9">
        <f t="shared" si="10"/>
        <v>0.98165678988995198</v>
      </c>
    </row>
    <row r="28" spans="1:16">
      <c r="A28" s="8">
        <v>19</v>
      </c>
      <c r="B28" s="13">
        <f t="shared" si="11"/>
        <v>4.75</v>
      </c>
      <c r="C28" s="14">
        <f t="shared" si="12"/>
        <v>-0.61011576493578557</v>
      </c>
      <c r="D28" s="14">
        <f t="shared" si="13"/>
        <v>-0.30485266638393621</v>
      </c>
      <c r="E28" s="14">
        <f t="shared" si="14"/>
        <v>5.7185526957482621E-2</v>
      </c>
      <c r="F28" s="14">
        <f t="shared" si="15"/>
        <v>-3.4532487863149365E-2</v>
      </c>
      <c r="G28" s="14">
        <f t="shared" si="16"/>
        <v>5.5769712014086786E-2</v>
      </c>
      <c r="H28" s="14">
        <f t="shared" si="17"/>
        <v>5.5858200448049025E-2</v>
      </c>
      <c r="I28" s="14">
        <f t="shared" si="18"/>
        <v>-6.22486164839718E-2</v>
      </c>
      <c r="J28" s="14">
        <f t="shared" si="19"/>
        <v>5.4093790431724728E-2</v>
      </c>
      <c r="K28" s="14">
        <f t="shared" si="20"/>
        <v>-0.67226114491346811</v>
      </c>
      <c r="L28" s="10">
        <f t="shared" si="21"/>
        <v>-0.1933409522794432</v>
      </c>
      <c r="N28" s="9">
        <f t="shared" si="8"/>
        <v>-0.61012945756916792</v>
      </c>
      <c r="O28" s="9">
        <f t="shared" si="9"/>
        <v>-0.30484614574229363</v>
      </c>
      <c r="P28" s="9">
        <f t="shared" si="10"/>
        <v>0.92218121162216438</v>
      </c>
    </row>
    <row r="29" spans="1:16">
      <c r="A29" s="8">
        <v>20</v>
      </c>
      <c r="B29" s="13">
        <f t="shared" si="11"/>
        <v>5</v>
      </c>
      <c r="C29" s="14">
        <f t="shared" si="12"/>
        <v>-0.67226114491346811</v>
      </c>
      <c r="D29" s="14">
        <f t="shared" si="13"/>
        <v>-0.1933409522794432</v>
      </c>
      <c r="E29" s="14">
        <f t="shared" si="14"/>
        <v>5.4100131074556967E-2</v>
      </c>
      <c r="F29" s="14">
        <f t="shared" si="15"/>
        <v>-2.078636084277059E-2</v>
      </c>
      <c r="G29" s="14">
        <f t="shared" si="16"/>
        <v>5.2018020435070318E-2</v>
      </c>
      <c r="H29" s="14">
        <f t="shared" si="17"/>
        <v>5.2148152350038238E-2</v>
      </c>
      <c r="I29" s="14">
        <f t="shared" si="18"/>
        <v>-3.5298199982351244E-2</v>
      </c>
      <c r="J29" s="14">
        <f t="shared" si="19"/>
        <v>4.9787749529699138E-2</v>
      </c>
      <c r="K29" s="14">
        <f t="shared" si="20"/>
        <v>-0.70740752432835674</v>
      </c>
      <c r="L29" s="10">
        <f t="shared" si="21"/>
        <v>-8.92675435546188E-2</v>
      </c>
      <c r="N29" s="9">
        <f t="shared" si="8"/>
        <v>-0.67227317705508927</v>
      </c>
      <c r="O29" s="9">
        <f t="shared" si="9"/>
        <v>-0.19333360631016963</v>
      </c>
      <c r="P29" s="9">
        <f t="shared" si="10"/>
        <v>0.86630907647901956</v>
      </c>
    </row>
    <row r="30" spans="1:16">
      <c r="A30" s="8">
        <v>21</v>
      </c>
      <c r="B30" s="13">
        <f t="shared" si="11"/>
        <v>5.25</v>
      </c>
      <c r="C30" s="14">
        <f t="shared" si="12"/>
        <v>-0.70740752432835674</v>
      </c>
      <c r="D30" s="14">
        <f t="shared" si="13"/>
        <v>-8.92675435546188E-2</v>
      </c>
      <c r="E30" s="14">
        <f t="shared" si="14"/>
        <v>4.9792191742685982E-2</v>
      </c>
      <c r="F30" s="14">
        <f t="shared" si="15"/>
        <v>-8.0464309604094762E-3</v>
      </c>
      <c r="G30" s="14">
        <f t="shared" si="16"/>
        <v>4.7183081693793698E-2</v>
      </c>
      <c r="H30" s="14">
        <f t="shared" si="17"/>
        <v>4.7346151071849467E-2</v>
      </c>
      <c r="I30" s="14">
        <f t="shared" si="18"/>
        <v>-1.0480348120692333E-2</v>
      </c>
      <c r="J30" s="14">
        <f t="shared" si="19"/>
        <v>4.4528944616248067E-2</v>
      </c>
      <c r="K30" s="14">
        <f t="shared" si="20"/>
        <v>-0.71769762484131738</v>
      </c>
      <c r="L30" s="10">
        <f t="shared" si="21"/>
        <v>5.1923237421213214E-3</v>
      </c>
      <c r="N30" s="9">
        <f t="shared" si="8"/>
        <v>-0.70741763345676489</v>
      </c>
      <c r="O30" s="9">
        <f t="shared" si="9"/>
        <v>-8.9259581933329585E-2</v>
      </c>
      <c r="P30" s="9">
        <f t="shared" si="10"/>
        <v>0.8138220628782693</v>
      </c>
    </row>
    <row r="31" spans="1:16">
      <c r="A31" s="8">
        <v>22</v>
      </c>
      <c r="B31" s="13">
        <f t="shared" si="11"/>
        <v>5.5</v>
      </c>
      <c r="C31" s="14">
        <f t="shared" si="12"/>
        <v>-0.71769762484131738</v>
      </c>
      <c r="D31" s="14">
        <f t="shared" si="13"/>
        <v>5.1923237421213214E-3</v>
      </c>
      <c r="E31" s="14">
        <f t="shared" si="14"/>
        <v>4.4531581318699762E-2</v>
      </c>
      <c r="F31" s="14">
        <f t="shared" si="15"/>
        <v>3.4322643001839003E-3</v>
      </c>
      <c r="G31" s="14">
        <f t="shared" si="16"/>
        <v>4.1533840967519525E-2</v>
      </c>
      <c r="H31" s="14">
        <f t="shared" si="17"/>
        <v>4.1721199739468293E-2</v>
      </c>
      <c r="I31" s="14">
        <f t="shared" si="18"/>
        <v>1.1728380870397404E-2</v>
      </c>
      <c r="J31" s="14">
        <f t="shared" si="19"/>
        <v>3.8583407546866386E-2</v>
      </c>
      <c r="K31" s="14">
        <f t="shared" si="20"/>
        <v>-0.70575065873697973</v>
      </c>
      <c r="L31" s="10">
        <f t="shared" si="21"/>
        <v>8.8400680501968587E-2</v>
      </c>
      <c r="N31" s="9">
        <f t="shared" si="8"/>
        <v>-0.71770561322591864</v>
      </c>
      <c r="O31" s="9">
        <f t="shared" si="9"/>
        <v>5.2006721347211404E-3</v>
      </c>
      <c r="P31" s="9">
        <f t="shared" si="10"/>
        <v>0.76451507667365604</v>
      </c>
    </row>
    <row r="32" spans="1:16">
      <c r="A32" s="8">
        <v>23</v>
      </c>
      <c r="B32" s="13">
        <f t="shared" si="11"/>
        <v>5.75</v>
      </c>
      <c r="C32" s="14">
        <f t="shared" si="12"/>
        <v>-0.70575065873697973</v>
      </c>
      <c r="D32" s="14">
        <f t="shared" si="13"/>
        <v>8.8400680501968587E-2</v>
      </c>
      <c r="E32" s="14">
        <f t="shared" si="14"/>
        <v>3.8584373639688203E-2</v>
      </c>
      <c r="F32" s="14">
        <f t="shared" si="15"/>
        <v>1.3461608415226586E-2</v>
      </c>
      <c r="G32" s="14">
        <f t="shared" si="16"/>
        <v>3.5331499761256033E-2</v>
      </c>
      <c r="H32" s="14">
        <f t="shared" si="17"/>
        <v>3.5534804378658039E-2</v>
      </c>
      <c r="I32" s="14">
        <f t="shared" si="18"/>
        <v>3.0983871220156656E-2</v>
      </c>
      <c r="J32" s="14">
        <f t="shared" si="19"/>
        <v>3.2206031141096159E-2</v>
      </c>
      <c r="K32" s="14">
        <f t="shared" si="20"/>
        <v>-0.67452959879652075</v>
      </c>
      <c r="L32" s="10">
        <f t="shared" si="21"/>
        <v>0.1592416848555061</v>
      </c>
      <c r="N32" s="9">
        <f t="shared" si="8"/>
        <v>-0.70575639798592316</v>
      </c>
      <c r="O32" s="9">
        <f t="shared" si="9"/>
        <v>8.8409177326765898E-2</v>
      </c>
      <c r="P32" s="9">
        <f t="shared" si="10"/>
        <v>0.71819544974507854</v>
      </c>
    </row>
    <row r="33" spans="1:16">
      <c r="A33" s="8">
        <v>24</v>
      </c>
      <c r="B33" s="13">
        <f t="shared" si="11"/>
        <v>6</v>
      </c>
      <c r="C33" s="14">
        <f t="shared" si="12"/>
        <v>-0.67452959879652075</v>
      </c>
      <c r="D33" s="14">
        <f t="shared" si="13"/>
        <v>0.1592416848555061</v>
      </c>
      <c r="E33" s="14">
        <f t="shared" si="14"/>
        <v>3.2205494621313419E-2</v>
      </c>
      <c r="F33" s="14">
        <f t="shared" si="15"/>
        <v>2.191805402077035E-2</v>
      </c>
      <c r="G33" s="14">
        <f t="shared" si="16"/>
        <v>2.8822772831183181E-2</v>
      </c>
      <c r="H33" s="14">
        <f t="shared" si="17"/>
        <v>2.9034192943066323E-2</v>
      </c>
      <c r="I33" s="14">
        <f t="shared" si="18"/>
        <v>4.706896944964311E-2</v>
      </c>
      <c r="J33" s="14">
        <f t="shared" si="19"/>
        <v>2.5634409912827436E-2</v>
      </c>
      <c r="K33" s="14">
        <f t="shared" si="20"/>
        <v>-0.62721397254968059</v>
      </c>
      <c r="L33" s="10">
        <f t="shared" si="21"/>
        <v>0.21709296354971938</v>
      </c>
      <c r="N33" s="9">
        <f t="shared" si="8"/>
        <v>-0.67453303156010691</v>
      </c>
      <c r="O33" s="9">
        <f t="shared" si="9"/>
        <v>0.15925009183448166</v>
      </c>
      <c r="P33" s="9">
        <f t="shared" si="10"/>
        <v>0.67468218714372596</v>
      </c>
    </row>
    <row r="34" spans="1:16">
      <c r="A34" s="8">
        <v>25</v>
      </c>
      <c r="B34" s="13">
        <f t="shared" si="11"/>
        <v>6.25</v>
      </c>
      <c r="C34" s="14">
        <f t="shared" si="12"/>
        <v>-0.62721397254968059</v>
      </c>
      <c r="D34" s="14">
        <f t="shared" si="13"/>
        <v>0.21709296354971938</v>
      </c>
      <c r="E34" s="14">
        <f t="shared" si="14"/>
        <v>2.5632563062497581E-2</v>
      </c>
      <c r="F34" s="14">
        <f t="shared" si="15"/>
        <v>2.873865563512102E-2</v>
      </c>
      <c r="G34" s="14">
        <f t="shared" si="16"/>
        <v>2.223436189389642E-2</v>
      </c>
      <c r="H34" s="14">
        <f t="shared" si="17"/>
        <v>2.2446749466933993E-2</v>
      </c>
      <c r="I34" s="14">
        <f t="shared" si="18"/>
        <v>5.9884928254163347E-2</v>
      </c>
      <c r="J34" s="14">
        <f t="shared" si="19"/>
        <v>1.9083911363245623E-2</v>
      </c>
      <c r="K34" s="14">
        <f t="shared" si="20"/>
        <v>-0.56708125879364002</v>
      </c>
      <c r="L34" s="10">
        <f t="shared" si="21"/>
        <v>0.26178586259885406</v>
      </c>
      <c r="N34" s="9">
        <f t="shared" si="8"/>
        <v>-0.62721511151793696</v>
      </c>
      <c r="O34" s="9">
        <f t="shared" si="9"/>
        <v>0.21710105138898261</v>
      </c>
      <c r="P34" s="9">
        <f t="shared" si="10"/>
        <v>0.63380525985038227</v>
      </c>
    </row>
    <row r="35" spans="1:16">
      <c r="A35" s="8">
        <v>26</v>
      </c>
      <c r="B35" s="13">
        <f t="shared" si="11"/>
        <v>6.5</v>
      </c>
      <c r="C35" s="14">
        <f t="shared" si="12"/>
        <v>-0.56708125879364002</v>
      </c>
      <c r="D35" s="14">
        <f t="shared" si="13"/>
        <v>0.26178586259885406</v>
      </c>
      <c r="E35" s="14">
        <f t="shared" si="14"/>
        <v>1.908096226217413E-2</v>
      </c>
      <c r="F35" s="14">
        <f t="shared" si="15"/>
        <v>3.3915792966242642E-2</v>
      </c>
      <c r="G35" s="14">
        <f t="shared" si="16"/>
        <v>1.5768665060398084E-2</v>
      </c>
      <c r="H35" s="14">
        <f t="shared" si="17"/>
        <v>1.5975683635509087E-2</v>
      </c>
      <c r="I35" s="14">
        <f t="shared" si="18"/>
        <v>6.9440386558590791E-2</v>
      </c>
      <c r="J35" s="14">
        <f t="shared" si="19"/>
        <v>1.2743977647823569E-2</v>
      </c>
      <c r="K35" s="14">
        <f t="shared" si="20"/>
        <v>-0.49739935056408641</v>
      </c>
      <c r="L35" s="10">
        <f t="shared" si="21"/>
        <v>0.29355707503279138</v>
      </c>
      <c r="N35" s="9">
        <f t="shared" si="8"/>
        <v>-0.56708018321924436</v>
      </c>
      <c r="O35" s="9">
        <f t="shared" si="9"/>
        <v>0.26179341900520259</v>
      </c>
      <c r="P35" s="9">
        <f t="shared" si="10"/>
        <v>0.59540494038333858</v>
      </c>
    </row>
    <row r="36" spans="1:16">
      <c r="A36" s="8">
        <v>27</v>
      </c>
      <c r="B36" s="13">
        <f t="shared" si="11"/>
        <v>6.75</v>
      </c>
      <c r="C36" s="14">
        <f t="shared" si="12"/>
        <v>-0.49739935056408641</v>
      </c>
      <c r="D36" s="14">
        <f t="shared" si="13"/>
        <v>0.29355707503279138</v>
      </c>
      <c r="E36" s="14">
        <f t="shared" si="14"/>
        <v>1.2740142220705946E-2</v>
      </c>
      <c r="F36" s="14">
        <f t="shared" si="15"/>
        <v>3.7490893267893045E-2</v>
      </c>
      <c r="G36" s="14">
        <f t="shared" si="16"/>
        <v>9.6007025026685067E-3</v>
      </c>
      <c r="H36" s="14">
        <f t="shared" si="17"/>
        <v>9.796917485045846E-3</v>
      </c>
      <c r="I36" s="14">
        <f t="shared" si="18"/>
        <v>7.5838498129459309E-2</v>
      </c>
      <c r="J36" s="14">
        <f t="shared" si="19"/>
        <v>6.7756214019840076E-3</v>
      </c>
      <c r="K36" s="14">
        <f t="shared" si="20"/>
        <v>-0.42133193495518684</v>
      </c>
      <c r="L36" s="10">
        <f t="shared" si="21"/>
        <v>0.31299407623216424</v>
      </c>
      <c r="N36" s="9">
        <f t="shared" si="8"/>
        <v>-0.49739620061663531</v>
      </c>
      <c r="O36" s="9">
        <f t="shared" si="9"/>
        <v>0.29356391157883877</v>
      </c>
      <c r="P36" s="9">
        <f t="shared" si="10"/>
        <v>0.55933117865978699</v>
      </c>
    </row>
    <row r="37" spans="1:16">
      <c r="A37" s="8">
        <v>28</v>
      </c>
      <c r="B37" s="13">
        <f t="shared" si="11"/>
        <v>7</v>
      </c>
      <c r="C37" s="14">
        <f t="shared" si="12"/>
        <v>-0.42133193495518684</v>
      </c>
      <c r="D37" s="14">
        <f t="shared" si="13"/>
        <v>0.31299407623216424</v>
      </c>
      <c r="E37" s="14">
        <f t="shared" si="14"/>
        <v>6.7711161701889191E-3</v>
      </c>
      <c r="F37" s="14">
        <f t="shared" si="15"/>
        <v>3.9547454289657336E-2</v>
      </c>
      <c r="G37" s="14">
        <f t="shared" si="16"/>
        <v>3.8762055164485269E-3</v>
      </c>
      <c r="H37" s="14">
        <f t="shared" si="17"/>
        <v>4.0571374323073034E-3</v>
      </c>
      <c r="I37" s="14">
        <f t="shared" si="18"/>
        <v>7.9262803416117883E-2</v>
      </c>
      <c r="J37" s="14">
        <f t="shared" si="19"/>
        <v>1.3100487776431351E-3</v>
      </c>
      <c r="K37" s="14">
        <f t="shared" si="20"/>
        <v>-0.34185804430390038</v>
      </c>
      <c r="L37" s="10">
        <f t="shared" si="21"/>
        <v>0.32097669318061217</v>
      </c>
      <c r="N37" s="9">
        <f t="shared" si="8"/>
        <v>-0.42132690426894526</v>
      </c>
      <c r="O37" s="9">
        <f t="shared" si="9"/>
        <v>0.31300003389284276</v>
      </c>
      <c r="P37" s="9">
        <f t="shared" si="10"/>
        <v>0.52544301567186191</v>
      </c>
    </row>
    <row r="38" spans="1:16">
      <c r="A38" s="8">
        <v>29</v>
      </c>
      <c r="B38" s="13">
        <f t="shared" si="11"/>
        <v>7.25</v>
      </c>
      <c r="C38" s="14">
        <f t="shared" si="12"/>
        <v>-0.34185804430390038</v>
      </c>
      <c r="D38" s="14">
        <f t="shared" si="13"/>
        <v>0.32097669318061217</v>
      </c>
      <c r="E38" s="14">
        <f t="shared" si="14"/>
        <v>1.3050844452055163E-3</v>
      </c>
      <c r="F38" s="14">
        <f t="shared" si="15"/>
        <v>4.0203654425401865E-2</v>
      </c>
      <c r="G38" s="14">
        <f t="shared" si="16"/>
        <v>-1.2892117342074433E-3</v>
      </c>
      <c r="H38" s="14">
        <f t="shared" si="17"/>
        <v>-1.1270682229941355E-3</v>
      </c>
      <c r="I38" s="14">
        <f t="shared" si="18"/>
        <v>7.996240623940451E-2</v>
      </c>
      <c r="J38" s="14">
        <f t="shared" si="19"/>
        <v>-3.5516824168829973E-3</v>
      </c>
      <c r="K38" s="14">
        <f t="shared" si="20"/>
        <v>-0.261706470634747</v>
      </c>
      <c r="L38" s="10">
        <f t="shared" si="21"/>
        <v>0.31861697388525195</v>
      </c>
      <c r="N38" s="9">
        <f t="shared" si="8"/>
        <v>-0.34185137111844532</v>
      </c>
      <c r="O38" s="9">
        <f t="shared" si="9"/>
        <v>0.32098164643149385</v>
      </c>
      <c r="P38" s="9">
        <f t="shared" si="10"/>
        <v>0.49360803268625297</v>
      </c>
    </row>
    <row r="39" spans="1:16">
      <c r="A39" s="8">
        <v>30</v>
      </c>
      <c r="B39" s="13">
        <f t="shared" si="11"/>
        <v>7.5</v>
      </c>
      <c r="C39" s="14">
        <f t="shared" si="12"/>
        <v>-0.261706470634747</v>
      </c>
      <c r="D39" s="14">
        <f t="shared" si="13"/>
        <v>0.31861697388525195</v>
      </c>
      <c r="E39" s="14">
        <f t="shared" si="14"/>
        <v>-3.556906453156556E-3</v>
      </c>
      <c r="F39" s="14">
        <f t="shared" si="15"/>
        <v>3.960481508233421E-2</v>
      </c>
      <c r="G39" s="14">
        <f t="shared" si="16"/>
        <v>-5.8099007424801605E-3</v>
      </c>
      <c r="H39" s="14">
        <f t="shared" si="17"/>
        <v>-5.6690885993974337E-3</v>
      </c>
      <c r="I39" s="14">
        <f t="shared" si="18"/>
        <v>7.8236971321463636E-2</v>
      </c>
      <c r="J39" s="14">
        <f t="shared" si="19"/>
        <v>-7.7380810858233545E-3</v>
      </c>
      <c r="K39" s="14">
        <f t="shared" si="20"/>
        <v>-0.18330521847968687</v>
      </c>
      <c r="L39" s="10">
        <f t="shared" si="21"/>
        <v>0.30719931847767357</v>
      </c>
      <c r="N39" s="9">
        <f t="shared" si="8"/>
        <v>-0.26169842794686426</v>
      </c>
      <c r="O39" s="9">
        <f t="shared" si="9"/>
        <v>0.31862083331813806</v>
      </c>
      <c r="P39" s="9">
        <f t="shared" si="10"/>
        <v>0.4637018338151272</v>
      </c>
    </row>
    <row r="40" spans="1:16">
      <c r="A40" s="8">
        <v>31</v>
      </c>
      <c r="B40" s="13">
        <f t="shared" si="11"/>
        <v>7.75</v>
      </c>
      <c r="C40" s="14">
        <f t="shared" si="12"/>
        <v>-0.18330521847968687</v>
      </c>
      <c r="D40" s="14">
        <f t="shared" si="13"/>
        <v>0.30719931847767357</v>
      </c>
      <c r="E40" s="14">
        <f t="shared" si="14"/>
        <v>-7.7433812498741671E-3</v>
      </c>
      <c r="F40" s="14">
        <f t="shared" si="15"/>
        <v>3.791595348159206E-2</v>
      </c>
      <c r="G40" s="14">
        <f t="shared" si="16"/>
        <v>-9.629167014356536E-3</v>
      </c>
      <c r="H40" s="14">
        <f t="shared" si="17"/>
        <v>-9.5113054040763898E-3</v>
      </c>
      <c r="I40" s="14">
        <f t="shared" si="18"/>
        <v>7.4422003268399289E-2</v>
      </c>
      <c r="J40" s="14">
        <f t="shared" si="19"/>
        <v>-1.1205843278639575E-2</v>
      </c>
      <c r="K40" s="14">
        <f t="shared" si="20"/>
        <v>-0.10874570999929406</v>
      </c>
      <c r="L40" s="10">
        <f t="shared" si="21"/>
        <v>0.28812259535588036</v>
      </c>
      <c r="N40" s="9">
        <f t="shared" si="8"/>
        <v>-0.18329610362664397</v>
      </c>
      <c r="O40" s="9">
        <f t="shared" si="9"/>
        <v>0.30720203194913315</v>
      </c>
      <c r="P40" s="9">
        <f t="shared" si="10"/>
        <v>0.43560755993649397</v>
      </c>
    </row>
    <row r="41" spans="1:16">
      <c r="A41" s="8">
        <v>32</v>
      </c>
      <c r="B41" s="13">
        <f t="shared" si="11"/>
        <v>8</v>
      </c>
      <c r="C41" s="14">
        <f t="shared" si="12"/>
        <v>-0.10874570999929406</v>
      </c>
      <c r="D41" s="14">
        <f t="shared" si="13"/>
        <v>0.28812259535588036</v>
      </c>
      <c r="E41" s="14">
        <f t="shared" si="14"/>
        <v>-1.1211055334786642E-2</v>
      </c>
      <c r="F41" s="14">
        <f t="shared" si="15"/>
        <v>3.5314633461060882E-2</v>
      </c>
      <c r="G41" s="14">
        <f t="shared" si="16"/>
        <v>-1.2717528967678781E-2</v>
      </c>
      <c r="H41" s="14">
        <f t="shared" si="17"/>
        <v>-1.2623374365623023E-2</v>
      </c>
      <c r="I41" s="14">
        <f t="shared" si="18"/>
        <v>6.8874805247564341E-2</v>
      </c>
      <c r="J41" s="14">
        <f t="shared" si="19"/>
        <v>-1.3937808867056537E-2</v>
      </c>
      <c r="K41" s="14">
        <f t="shared" si="20"/>
        <v>-3.9761057715998013E-2</v>
      </c>
      <c r="L41" s="10">
        <f t="shared" si="21"/>
        <v>0.26284570506639809</v>
      </c>
      <c r="N41" s="9">
        <f t="shared" si="8"/>
        <v>-0.10873583407982369</v>
      </c>
      <c r="O41" s="9">
        <f t="shared" si="9"/>
        <v>0.28812414773816347</v>
      </c>
      <c r="P41" s="9">
        <f t="shared" si="10"/>
        <v>0.40921543206464656</v>
      </c>
    </row>
    <row r="42" spans="1:16">
      <c r="A42" s="8">
        <v>33</v>
      </c>
      <c r="B42" s="13">
        <f t="shared" si="11"/>
        <v>8.25</v>
      </c>
      <c r="C42" s="14">
        <f t="shared" si="12"/>
        <v>-3.9761057715998013E-2</v>
      </c>
      <c r="D42" s="14">
        <f t="shared" si="13"/>
        <v>0.26284570506639809</v>
      </c>
      <c r="E42" s="14">
        <f t="shared" si="14"/>
        <v>-1.3942790459400004E-2</v>
      </c>
      <c r="F42" s="14">
        <f t="shared" si="15"/>
        <v>3.1984288729587258E-2</v>
      </c>
      <c r="G42" s="14">
        <f t="shared" si="16"/>
        <v>-1.5070384101286709E-2</v>
      </c>
      <c r="H42" s="14">
        <f t="shared" si="17"/>
        <v>-1.4999909498668789E-2</v>
      </c>
      <c r="I42" s="14">
        <f t="shared" si="18"/>
        <v>6.1961448891932329E-2</v>
      </c>
      <c r="J42" s="14">
        <f t="shared" si="19"/>
        <v>-1.5940392327812178E-2</v>
      </c>
      <c r="K42" s="14">
        <f t="shared" si="20"/>
        <v>2.2282611545655216E-2</v>
      </c>
      <c r="L42" s="10">
        <f t="shared" si="21"/>
        <v>0.23283778173735703</v>
      </c>
      <c r="N42" s="9">
        <f t="shared" si="8"/>
        <v>-3.975073522802134E-2</v>
      </c>
      <c r="O42" s="9">
        <f t="shared" si="9"/>
        <v>0.26284611671608687</v>
      </c>
      <c r="P42" s="9">
        <f t="shared" si="10"/>
        <v>0.38442232238638946</v>
      </c>
    </row>
    <row r="43" spans="1:16">
      <c r="A43" s="8">
        <v>34</v>
      </c>
      <c r="B43" s="13">
        <f t="shared" si="11"/>
        <v>8.5</v>
      </c>
      <c r="C43" s="14">
        <f t="shared" si="12"/>
        <v>2.2282611545655216E-2</v>
      </c>
      <c r="D43" s="14">
        <f t="shared" si="13"/>
        <v>0.23283778173735703</v>
      </c>
      <c r="E43" s="14">
        <f t="shared" si="14"/>
        <v>-1.5945024580188264E-2</v>
      </c>
      <c r="F43" s="14">
        <f t="shared" si="15"/>
        <v>2.8108158680907862E-2</v>
      </c>
      <c r="G43" s="14">
        <f t="shared" si="16"/>
        <v>-1.670522046148324E-2</v>
      </c>
      <c r="H43" s="14">
        <f t="shared" si="17"/>
        <v>-1.6657708218902306E-2</v>
      </c>
      <c r="I43" s="14">
        <f t="shared" si="18"/>
        <v>5.4045018379613681E-2</v>
      </c>
      <c r="J43" s="14">
        <f t="shared" si="19"/>
        <v>-1.7240624701551334E-2</v>
      </c>
      <c r="K43" s="14">
        <f t="shared" si="20"/>
        <v>7.6383060874946646E-2</v>
      </c>
      <c r="L43" s="10">
        <f t="shared" si="21"/>
        <v>0.19953394618985346</v>
      </c>
      <c r="N43" s="9">
        <f t="shared" si="8"/>
        <v>2.2293072510034852E-2</v>
      </c>
      <c r="O43" s="9">
        <f t="shared" si="9"/>
        <v>0.2328371058343835</v>
      </c>
      <c r="P43" s="9">
        <f t="shared" si="10"/>
        <v>0.36113135128686746</v>
      </c>
    </row>
    <row r="44" spans="1:16">
      <c r="A44" s="8">
        <v>35</v>
      </c>
      <c r="B44" s="13">
        <f t="shared" si="11"/>
        <v>8.75</v>
      </c>
      <c r="C44" s="14">
        <f t="shared" si="12"/>
        <v>7.6383060874946646E-2</v>
      </c>
      <c r="D44" s="14">
        <f t="shared" si="13"/>
        <v>0.19953394618985346</v>
      </c>
      <c r="E44" s="14">
        <f t="shared" si="14"/>
        <v>-1.7244812941550006E-2</v>
      </c>
      <c r="F44" s="14">
        <f t="shared" si="15"/>
        <v>2.3863942464884807E-2</v>
      </c>
      <c r="G44" s="14">
        <f t="shared" si="16"/>
        <v>-1.7658508536758433E-2</v>
      </c>
      <c r="H44" s="14">
        <f t="shared" si="17"/>
        <v>-1.7632652562057906E-2</v>
      </c>
      <c r="I44" s="14">
        <f t="shared" si="18"/>
        <v>4.5475323406948889E-2</v>
      </c>
      <c r="J44" s="14">
        <f t="shared" si="19"/>
        <v>-1.7882939084227074E-2</v>
      </c>
      <c r="K44" s="14">
        <f t="shared" si="20"/>
        <v>0.12188854958571282</v>
      </c>
      <c r="L44" s="10">
        <f t="shared" si="21"/>
        <v>0.16429725478205021</v>
      </c>
      <c r="N44" s="9">
        <f t="shared" si="8"/>
        <v>7.6393367583896074E-2</v>
      </c>
      <c r="O44" s="9">
        <f t="shared" si="9"/>
        <v>0.19953226512762501</v>
      </c>
      <c r="P44" s="9">
        <f t="shared" si="10"/>
        <v>0.33925150879036542</v>
      </c>
    </row>
    <row r="45" spans="1:16">
      <c r="A45" s="8">
        <v>36</v>
      </c>
      <c r="B45" s="13">
        <f t="shared" si="11"/>
        <v>9</v>
      </c>
      <c r="C45" s="14">
        <f t="shared" si="12"/>
        <v>0.12188854958571282</v>
      </c>
      <c r="D45" s="14">
        <f t="shared" si="13"/>
        <v>0.16429725478205021</v>
      </c>
      <c r="E45" s="14">
        <f t="shared" si="14"/>
        <v>-1.7886612772985193E-2</v>
      </c>
      <c r="F45" s="14">
        <f t="shared" si="15"/>
        <v>1.9419243549444701E-2</v>
      </c>
      <c r="G45" s="14">
        <f t="shared" si="16"/>
        <v>-1.7982402196513911E-2</v>
      </c>
      <c r="H45" s="14">
        <f t="shared" si="17"/>
        <v>-1.7976415357543366E-2</v>
      </c>
      <c r="I45" s="14">
        <f t="shared" si="18"/>
        <v>3.6580209856126714E-2</v>
      </c>
      <c r="J45" s="14">
        <f t="shared" si="19"/>
        <v>-1.7925823969300189E-2</v>
      </c>
      <c r="K45" s="14">
        <f t="shared" si="20"/>
        <v>0.15847574408730516</v>
      </c>
      <c r="L45" s="10">
        <f t="shared" si="21"/>
        <v>0.12838723083191689</v>
      </c>
      <c r="N45" s="9">
        <f t="shared" si="8"/>
        <v>0.1218984325317328</v>
      </c>
      <c r="O45" s="9">
        <f t="shared" si="9"/>
        <v>0.16429467580829391</v>
      </c>
      <c r="P45" s="9">
        <f t="shared" si="10"/>
        <v>0.31869729893685</v>
      </c>
    </row>
    <row r="46" spans="1:16">
      <c r="A46" s="8">
        <v>37</v>
      </c>
      <c r="B46" s="13">
        <f t="shared" si="11"/>
        <v>9.25</v>
      </c>
      <c r="C46" s="14">
        <f t="shared" si="12"/>
        <v>0.15847574408730516</v>
      </c>
      <c r="D46" s="14">
        <f t="shared" si="13"/>
        <v>0.12838723083191689</v>
      </c>
      <c r="E46" s="14">
        <f t="shared" si="14"/>
        <v>-1.792893593245138E-2</v>
      </c>
      <c r="F46" s="14">
        <f t="shared" si="15"/>
        <v>1.49278453582114E-2</v>
      </c>
      <c r="G46" s="14">
        <f t="shared" si="16"/>
        <v>-1.7741367771561382E-2</v>
      </c>
      <c r="H46" s="14">
        <f t="shared" si="17"/>
        <v>-1.7753090781617006E-2</v>
      </c>
      <c r="I46" s="14">
        <f t="shared" si="18"/>
        <v>2.765853501257497E-2</v>
      </c>
      <c r="J46" s="14">
        <f t="shared" si="19"/>
        <v>-1.7438458023035189E-2</v>
      </c>
      <c r="K46" s="14">
        <f t="shared" si="20"/>
        <v>0.18612060225481525</v>
      </c>
      <c r="L46" s="10">
        <f t="shared" si="21"/>
        <v>9.2935127144635782E-2</v>
      </c>
      <c r="N46" s="9">
        <f t="shared" si="8"/>
        <v>0.15848496357822653</v>
      </c>
      <c r="O46" s="9">
        <f t="shared" si="9"/>
        <v>0.12838388114973076</v>
      </c>
      <c r="P46" s="9">
        <f t="shared" si="10"/>
        <v>0.29938840570464814</v>
      </c>
    </row>
    <row r="47" spans="1:16">
      <c r="A47" s="8">
        <v>38</v>
      </c>
      <c r="B47" s="13">
        <f t="shared" si="11"/>
        <v>9.5</v>
      </c>
      <c r="C47" s="14">
        <f t="shared" si="12"/>
        <v>0.18612060225481525</v>
      </c>
      <c r="D47" s="14">
        <f t="shared" si="13"/>
        <v>9.2935127144635782E-2</v>
      </c>
      <c r="E47" s="14">
        <f t="shared" si="14"/>
        <v>-1.7440983087465691E-2</v>
      </c>
      <c r="F47" s="14">
        <f t="shared" si="15"/>
        <v>1.0526829450112867E-2</v>
      </c>
      <c r="G47" s="14">
        <f t="shared" si="16"/>
        <v>-1.7008848485131144E-2</v>
      </c>
      <c r="H47" s="14">
        <f t="shared" si="17"/>
        <v>-1.7035856897777049E-2</v>
      </c>
      <c r="I47" s="14">
        <f t="shared" si="18"/>
        <v>1.8974817561714683E-2</v>
      </c>
      <c r="J47" s="14">
        <f t="shared" si="19"/>
        <v>-1.6497427072850727E-2</v>
      </c>
      <c r="K47" s="14">
        <f t="shared" si="20"/>
        <v>0.20506391000177637</v>
      </c>
      <c r="L47" s="10">
        <f t="shared" si="21"/>
        <v>5.8925853502591517E-2</v>
      </c>
      <c r="N47" s="9">
        <f t="shared" si="8"/>
        <v>0.18612895360755041</v>
      </c>
      <c r="O47" s="9">
        <f t="shared" si="9"/>
        <v>9.2931148684658571E-2</v>
      </c>
      <c r="P47" s="9">
        <f t="shared" si="10"/>
        <v>0.28124937917384701</v>
      </c>
    </row>
    <row r="48" spans="1:16">
      <c r="A48" s="8">
        <v>39</v>
      </c>
      <c r="B48" s="13">
        <f t="shared" si="11"/>
        <v>9.75</v>
      </c>
      <c r="C48" s="14">
        <f t="shared" si="12"/>
        <v>0.20506391000177637</v>
      </c>
      <c r="D48" s="14">
        <f t="shared" si="13"/>
        <v>5.8925853502591517E-2</v>
      </c>
      <c r="E48" s="14">
        <f t="shared" si="14"/>
        <v>-1.6499360219022995E-2</v>
      </c>
      <c r="F48" s="14">
        <f t="shared" si="15"/>
        <v>6.3345216741350022E-3</v>
      </c>
      <c r="G48" s="14">
        <f t="shared" si="16"/>
        <v>-1.5864057809967497E-2</v>
      </c>
      <c r="H48" s="14">
        <f t="shared" si="17"/>
        <v>-1.5903764210533466E-2</v>
      </c>
      <c r="I48" s="14">
        <f t="shared" si="18"/>
        <v>1.0755522323014513E-2</v>
      </c>
      <c r="J48" s="14">
        <f t="shared" si="19"/>
        <v>-1.5183609837894721E-2</v>
      </c>
      <c r="K48" s="14">
        <f t="shared" si="20"/>
        <v>0.21577310819079726</v>
      </c>
      <c r="L48" s="10">
        <f t="shared" si="21"/>
        <v>2.7186315469951636E-2</v>
      </c>
      <c r="N48" s="9">
        <f t="shared" si="8"/>
        <v>0.20507122727231089</v>
      </c>
      <c r="O48" s="9">
        <f t="shared" si="9"/>
        <v>5.8921397570962576E-2</v>
      </c>
      <c r="P48" s="9">
        <f t="shared" si="10"/>
        <v>0.26420934070409219</v>
      </c>
    </row>
    <row r="49" spans="1:16">
      <c r="A49" s="8">
        <v>40</v>
      </c>
      <c r="B49" s="13">
        <f t="shared" si="11"/>
        <v>10</v>
      </c>
      <c r="C49" s="14">
        <f t="shared" si="12"/>
        <v>0.21577310819079726</v>
      </c>
      <c r="D49" s="14">
        <f t="shared" si="13"/>
        <v>2.7186315469951636E-2</v>
      </c>
      <c r="E49" s="14">
        <f t="shared" si="14"/>
        <v>-1.518496397879681E-2</v>
      </c>
      <c r="F49" s="14">
        <f t="shared" si="15"/>
        <v>2.4492291850691538E-3</v>
      </c>
      <c r="G49" s="14">
        <f t="shared" si="16"/>
        <v>-1.4388980554188831E-2</v>
      </c>
      <c r="H49" s="14">
        <f t="shared" si="17"/>
        <v>-1.4438729518226829E-2</v>
      </c>
      <c r="I49" s="14">
        <f t="shared" si="18"/>
        <v>3.1868964879312018E-3</v>
      </c>
      <c r="J49" s="14">
        <f t="shared" si="19"/>
        <v>-1.3579303819514155E-2</v>
      </c>
      <c r="K49" s="14">
        <f t="shared" si="20"/>
        <v>0.21890196422068414</v>
      </c>
      <c r="L49" s="10">
        <f t="shared" si="21"/>
        <v>-1.6202471777624593E-3</v>
      </c>
      <c r="N49" s="9">
        <f t="shared" si="8"/>
        <v>0.21577926642878378</v>
      </c>
      <c r="O49" s="9">
        <f t="shared" si="9"/>
        <v>2.7181537463807658E-2</v>
      </c>
      <c r="P49" s="9">
        <f t="shared" si="10"/>
        <v>0.24820170597476041</v>
      </c>
    </row>
    <row r="50" spans="1:16">
      <c r="A50" s="8">
        <v>41</v>
      </c>
      <c r="B50" s="13">
        <f t="shared" si="11"/>
        <v>10.25</v>
      </c>
      <c r="C50" s="14">
        <f t="shared" si="12"/>
        <v>0.21890196422068414</v>
      </c>
      <c r="D50" s="14">
        <f t="shared" si="13"/>
        <v>-1.6202471777624593E-3</v>
      </c>
      <c r="E50" s="14">
        <f t="shared" si="14"/>
        <v>-1.3580107315182608E-2</v>
      </c>
      <c r="F50" s="14">
        <f t="shared" si="15"/>
        <v>-1.0512876044192205E-3</v>
      </c>
      <c r="G50" s="14">
        <f t="shared" si="16"/>
        <v>-1.2665645132707494E-2</v>
      </c>
      <c r="H50" s="14">
        <f t="shared" si="17"/>
        <v>-1.2722799019112189E-2</v>
      </c>
      <c r="I50" s="14">
        <f t="shared" si="18"/>
        <v>-3.5857615492186621E-3</v>
      </c>
      <c r="J50" s="14">
        <f t="shared" si="19"/>
        <v>-1.1765647340967418E-2</v>
      </c>
      <c r="K50" s="14">
        <f t="shared" si="20"/>
        <v>0.21524952313732668</v>
      </c>
      <c r="L50" s="10">
        <f t="shared" si="21"/>
        <v>-2.699446149769226E-2</v>
      </c>
      <c r="N50" s="9">
        <f t="shared" si="8"/>
        <v>0.21890688028746788</v>
      </c>
      <c r="O50" s="9">
        <f t="shared" si="9"/>
        <v>-1.6251928140095934E-3</v>
      </c>
      <c r="P50" s="9">
        <f t="shared" si="10"/>
        <v>0.23316392480527942</v>
      </c>
    </row>
    <row r="51" spans="1:16">
      <c r="A51" s="8">
        <v>42</v>
      </c>
      <c r="B51" s="13">
        <f t="shared" si="11"/>
        <v>10.5</v>
      </c>
      <c r="C51" s="14">
        <f t="shared" si="12"/>
        <v>0.21524952313732668</v>
      </c>
      <c r="D51" s="14">
        <f t="shared" si="13"/>
        <v>-2.699446149769226E-2</v>
      </c>
      <c r="E51" s="14">
        <f t="shared" si="14"/>
        <v>-1.1765941352477154E-2</v>
      </c>
      <c r="F51" s="14">
        <f t="shared" si="15"/>
        <v>-4.109679021741355E-3</v>
      </c>
      <c r="G51" s="14">
        <f t="shared" si="16"/>
        <v>-1.0773715079088498E-2</v>
      </c>
      <c r="H51" s="14">
        <f t="shared" si="17"/>
        <v>-1.0835729221175289E-2</v>
      </c>
      <c r="I51" s="14">
        <f t="shared" si="18"/>
        <v>-9.4575476797168871E-3</v>
      </c>
      <c r="J51" s="14">
        <f t="shared" si="19"/>
        <v>-9.8203784698479395E-3</v>
      </c>
      <c r="K51" s="14">
        <f t="shared" si="20"/>
        <v>0.20571962562517521</v>
      </c>
      <c r="L51" s="10">
        <f t="shared" si="21"/>
        <v>-4.8596197638643146E-2</v>
      </c>
      <c r="N51" s="9">
        <f t="shared" si="8"/>
        <v>0.21525315517094043</v>
      </c>
      <c r="O51" s="9">
        <f t="shared" si="9"/>
        <v>-2.6999425924931712E-2</v>
      </c>
      <c r="P51" s="9">
        <f t="shared" si="10"/>
        <v>0.21903723673893849</v>
      </c>
    </row>
    <row r="52" spans="1:16">
      <c r="A52" s="8">
        <v>43</v>
      </c>
      <c r="B52" s="13">
        <f t="shared" si="11"/>
        <v>10.75</v>
      </c>
      <c r="C52" s="14">
        <f t="shared" si="12"/>
        <v>0.20571962562517521</v>
      </c>
      <c r="D52" s="14">
        <f t="shared" si="13"/>
        <v>-4.8596197638643146E-2</v>
      </c>
      <c r="E52" s="14">
        <f t="shared" si="14"/>
        <v>-9.8202142491582572E-3</v>
      </c>
      <c r="F52" s="14">
        <f t="shared" si="15"/>
        <v>-6.6882880954027843E-3</v>
      </c>
      <c r="G52" s="14">
        <f t="shared" si="16"/>
        <v>-8.7884328526231931E-3</v>
      </c>
      <c r="H52" s="14">
        <f t="shared" si="17"/>
        <v>-8.8529191899066328E-3</v>
      </c>
      <c r="I52" s="14">
        <f t="shared" si="18"/>
        <v>-1.4362279207137445E-2</v>
      </c>
      <c r="J52" s="14">
        <f t="shared" si="19"/>
        <v>-7.8159568999738374E-3</v>
      </c>
      <c r="K52" s="14">
        <f t="shared" si="20"/>
        <v>0.19128211235787373</v>
      </c>
      <c r="L52" s="10">
        <f t="shared" si="21"/>
        <v>-6.6235822716707055E-2</v>
      </c>
      <c r="N52" s="9">
        <f t="shared" si="8"/>
        <v>0.20572197127380723</v>
      </c>
      <c r="O52" s="9">
        <f t="shared" si="9"/>
        <v>-4.8601041760168023E-2</v>
      </c>
      <c r="P52" s="9">
        <f t="shared" si="10"/>
        <v>0.20576644143512662</v>
      </c>
    </row>
    <row r="53" spans="1:16">
      <c r="A53" s="8">
        <v>44</v>
      </c>
      <c r="B53" s="13">
        <f t="shared" si="11"/>
        <v>11</v>
      </c>
      <c r="C53" s="14">
        <f t="shared" si="12"/>
        <v>0.19128211235787373</v>
      </c>
      <c r="D53" s="14">
        <f t="shared" si="13"/>
        <v>-6.6235822716707055E-2</v>
      </c>
      <c r="E53" s="14">
        <f t="shared" si="14"/>
        <v>-7.815393102572921E-3</v>
      </c>
      <c r="F53" s="14">
        <f t="shared" si="15"/>
        <v>-8.7679399084991897E-3</v>
      </c>
      <c r="G53" s="14">
        <f t="shared" si="16"/>
        <v>-6.7789347893809117E-3</v>
      </c>
      <c r="H53" s="14">
        <f t="shared" si="17"/>
        <v>-6.8437134339554128E-3</v>
      </c>
      <c r="I53" s="14">
        <f t="shared" si="18"/>
        <v>-1.8269884037665617E-2</v>
      </c>
      <c r="J53" s="14">
        <f t="shared" si="19"/>
        <v>-5.818061170974392E-3</v>
      </c>
      <c r="K53" s="14">
        <f t="shared" si="20"/>
        <v>0.1729366532348712</v>
      </c>
      <c r="L53" s="10">
        <f t="shared" si="21"/>
        <v>-7.9862072956780383E-2</v>
      </c>
      <c r="N53" s="9">
        <f t="shared" si="8"/>
        <v>0.19128320593385201</v>
      </c>
      <c r="O53" s="9">
        <f t="shared" si="9"/>
        <v>-6.624042070349101E-2</v>
      </c>
      <c r="P53" s="9">
        <f t="shared" si="10"/>
        <v>0.19329968297280198</v>
      </c>
    </row>
    <row r="54" spans="1:16">
      <c r="A54" s="8">
        <v>45</v>
      </c>
      <c r="B54" s="13">
        <f t="shared" si="11"/>
        <v>11.25</v>
      </c>
      <c r="C54" s="14">
        <f t="shared" si="12"/>
        <v>0.1729366532348712</v>
      </c>
      <c r="D54" s="14">
        <f t="shared" si="13"/>
        <v>-7.9862072956780383E-2</v>
      </c>
      <c r="E54" s="14">
        <f t="shared" si="14"/>
        <v>-5.8171612673806779E-3</v>
      </c>
      <c r="F54" s="14">
        <f t="shared" si="15"/>
        <v>-1.0346331698808841E-2</v>
      </c>
      <c r="G54" s="14">
        <f t="shared" si="16"/>
        <v>-4.8069429569938338E-3</v>
      </c>
      <c r="H54" s="14">
        <f t="shared" si="17"/>
        <v>-4.870081601393011E-3</v>
      </c>
      <c r="I54" s="14">
        <f t="shared" si="18"/>
        <v>-2.118303863954335E-2</v>
      </c>
      <c r="J54" s="14">
        <f t="shared" si="19"/>
        <v>-3.8844611522350922E-3</v>
      </c>
      <c r="K54" s="14">
        <f t="shared" si="20"/>
        <v>0.15167995284352881</v>
      </c>
      <c r="L54" s="10">
        <f t="shared" si="21"/>
        <v>-8.9547296802243534E-2</v>
      </c>
      <c r="N54" s="9">
        <f t="shared" si="8"/>
        <v>0.17293656196398444</v>
      </c>
      <c r="O54" s="9">
        <f t="shared" si="9"/>
        <v>-7.9866315093339857E-2</v>
      </c>
      <c r="P54" s="9">
        <f t="shared" si="10"/>
        <v>0.18158824722235378</v>
      </c>
    </row>
    <row r="55" spans="1:16">
      <c r="A55" s="8">
        <v>46</v>
      </c>
      <c r="B55" s="13">
        <f t="shared" si="11"/>
        <v>11.5</v>
      </c>
      <c r="C55" s="14">
        <f t="shared" si="12"/>
        <v>0.15167995284352881</v>
      </c>
      <c r="D55" s="14">
        <f t="shared" si="13"/>
        <v>-8.9547296802243534E-2</v>
      </c>
      <c r="E55" s="14">
        <f t="shared" si="14"/>
        <v>-3.8832910025803314E-3</v>
      </c>
      <c r="F55" s="14">
        <f t="shared" si="15"/>
        <v>-1.1436117787941713E-2</v>
      </c>
      <c r="G55" s="14">
        <f t="shared" si="16"/>
        <v>-2.9258279531727037E-3</v>
      </c>
      <c r="H55" s="14">
        <f t="shared" si="17"/>
        <v>-2.985669393760681E-3</v>
      </c>
      <c r="I55" s="14">
        <f t="shared" si="18"/>
        <v>-2.3133241549001055E-2</v>
      </c>
      <c r="J55" s="14">
        <f t="shared" si="19"/>
        <v>-2.0642547315476798E-3</v>
      </c>
      <c r="K55" s="14">
        <f t="shared" si="20"/>
        <v>0.12847689628050846</v>
      </c>
      <c r="L55" s="10">
        <f t="shared" si="21"/>
        <v>-9.5470810278241794E-2</v>
      </c>
      <c r="N55" s="9">
        <f t="shared" si="8"/>
        <v>0.15167877239945801</v>
      </c>
      <c r="O55" s="9">
        <f t="shared" si="9"/>
        <v>-8.9551091613978867E-2</v>
      </c>
      <c r="P55" s="9">
        <f t="shared" si="10"/>
        <v>0.17058637149408201</v>
      </c>
    </row>
    <row r="56" spans="1:16">
      <c r="A56" s="8">
        <v>47</v>
      </c>
      <c r="B56" s="13">
        <f t="shared" si="11"/>
        <v>11.75</v>
      </c>
      <c r="C56" s="14">
        <f t="shared" si="12"/>
        <v>0.12847689628050846</v>
      </c>
      <c r="D56" s="14">
        <f t="shared" si="13"/>
        <v>-9.5470810278241794E-2</v>
      </c>
      <c r="E56" s="14">
        <f t="shared" si="14"/>
        <v>-2.0628803751416682E-3</v>
      </c>
      <c r="F56" s="14">
        <f t="shared" si="15"/>
        <v>-1.2062781308226578E-2</v>
      </c>
      <c r="G56" s="14">
        <f t="shared" si="16"/>
        <v>-1.1800265199311526E-3</v>
      </c>
      <c r="H56" s="14">
        <f t="shared" si="17"/>
        <v>-1.2352048858818099E-3</v>
      </c>
      <c r="I56" s="14">
        <f t="shared" si="18"/>
        <v>-2.4176503791030902E-2</v>
      </c>
      <c r="J56" s="14">
        <f t="shared" si="19"/>
        <v>-3.9744827746701107E-4</v>
      </c>
      <c r="K56" s="14">
        <f t="shared" si="20"/>
        <v>0.1042360177292018</v>
      </c>
      <c r="L56" s="10">
        <f t="shared" si="21"/>
        <v>-9.7901074099653332E-2</v>
      </c>
      <c r="N56" s="9">
        <f t="shared" si="8"/>
        <v>0.12847474580149806</v>
      </c>
      <c r="O56" s="9">
        <f t="shared" si="9"/>
        <v>-9.5474085928396485E-2</v>
      </c>
      <c r="P56" s="9">
        <f t="shared" si="10"/>
        <v>0.16025106571949296</v>
      </c>
    </row>
    <row r="57" spans="1:16">
      <c r="A57" s="8">
        <v>48</v>
      </c>
      <c r="B57" s="13">
        <f t="shared" si="11"/>
        <v>12</v>
      </c>
      <c r="C57" s="14">
        <f t="shared" si="12"/>
        <v>0.1042360177292018</v>
      </c>
      <c r="D57" s="14">
        <f t="shared" si="13"/>
        <v>-9.7901074099653332E-2</v>
      </c>
      <c r="E57" s="14">
        <f t="shared" si="14"/>
        <v>-3.9593397684678077E-4</v>
      </c>
      <c r="F57" s="14">
        <f t="shared" si="15"/>
        <v>-1.2262380136009591E-2</v>
      </c>
      <c r="G57" s="14">
        <f t="shared" si="16"/>
        <v>3.952106552067439E-4</v>
      </c>
      <c r="H57" s="14">
        <f t="shared" si="17"/>
        <v>3.4576411570339839E-4</v>
      </c>
      <c r="I57" s="14">
        <f t="shared" si="18"/>
        <v>-2.4388827495987482E-2</v>
      </c>
      <c r="J57" s="14">
        <f t="shared" si="19"/>
        <v>1.0851472271895127E-3</v>
      </c>
      <c r="K57" s="14">
        <f t="shared" si="20"/>
        <v>7.9789502603793749E-2</v>
      </c>
      <c r="L57" s="10">
        <f t="shared" si="21"/>
        <v>-9.7177353168932321E-2</v>
      </c>
      <c r="N57" s="9">
        <f t="shared" si="8"/>
        <v>0.10423303451431097</v>
      </c>
      <c r="O57" s="9">
        <f t="shared" si="9"/>
        <v>-9.7903779069232283E-2</v>
      </c>
      <c r="P57" s="9">
        <f t="shared" si="10"/>
        <v>0.15054194446667249</v>
      </c>
    </row>
    <row r="58" spans="1:16">
      <c r="A58" s="8">
        <v>49</v>
      </c>
      <c r="B58" s="13">
        <f t="shared" si="11"/>
        <v>12.25</v>
      </c>
      <c r="C58" s="14">
        <f t="shared" si="12"/>
        <v>7.9789502603793749E-2</v>
      </c>
      <c r="D58" s="14">
        <f t="shared" si="13"/>
        <v>-9.7177353168932321E-2</v>
      </c>
      <c r="E58" s="14">
        <f t="shared" si="14"/>
        <v>1.0867406603211598E-3</v>
      </c>
      <c r="F58" s="14">
        <f t="shared" si="15"/>
        <v>-1.2079247854846467E-2</v>
      </c>
      <c r="G58" s="14">
        <f t="shared" si="16"/>
        <v>1.7737723599789918E-3</v>
      </c>
      <c r="H58" s="14">
        <f t="shared" si="17"/>
        <v>1.730832878750377E-3</v>
      </c>
      <c r="I58" s="14">
        <f t="shared" si="18"/>
        <v>-2.3861630072545485E-2</v>
      </c>
      <c r="J58" s="14">
        <f t="shared" si="19"/>
        <v>2.3617384300114552E-3</v>
      </c>
      <c r="K58" s="14">
        <f t="shared" si="20"/>
        <v>5.5877776469814879E-2</v>
      </c>
      <c r="L58" s="10">
        <f t="shared" si="21"/>
        <v>-9.36914566463352E-2</v>
      </c>
      <c r="N58" s="9">
        <f t="shared" si="8"/>
        <v>7.9785836679784464E-2</v>
      </c>
      <c r="O58" s="9">
        <f t="shared" si="9"/>
        <v>-9.717945625540983E-2</v>
      </c>
      <c r="P58" s="9">
        <f t="shared" si="10"/>
        <v>0.14142106913333297</v>
      </c>
    </row>
    <row r="59" spans="1:16">
      <c r="A59" s="8">
        <v>50</v>
      </c>
      <c r="B59" s="13">
        <f t="shared" si="11"/>
        <v>12.5</v>
      </c>
      <c r="C59" s="14"/>
      <c r="D59" s="14"/>
      <c r="E59" s="14"/>
      <c r="F59" s="14"/>
      <c r="G59" s="14"/>
      <c r="H59" s="14"/>
      <c r="I59" s="14"/>
      <c r="J59" s="14"/>
      <c r="K59" s="14"/>
      <c r="L59" s="10"/>
      <c r="N59" s="9"/>
      <c r="O59" s="9"/>
      <c r="P59" s="9"/>
    </row>
  </sheetData>
  <mergeCells count="4">
    <mergeCell ref="D3:E3"/>
    <mergeCell ref="A1:F1"/>
    <mergeCell ref="G1:I1"/>
    <mergeCell ref="N7:P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P59"/>
  <sheetViews>
    <sheetView topLeftCell="A4" zoomScale="90" zoomScaleNormal="90" workbookViewId="0">
      <selection activeCell="M16" sqref="M16"/>
    </sheetView>
  </sheetViews>
  <sheetFormatPr defaultColWidth="11" defaultRowHeight="15.75"/>
  <cols>
    <col min="1" max="1" width="12.625" customWidth="1"/>
  </cols>
  <sheetData>
    <row r="1" spans="1:16">
      <c r="A1" s="23" t="s">
        <v>19</v>
      </c>
      <c r="B1" s="23"/>
      <c r="C1" s="23"/>
      <c r="D1" s="23"/>
      <c r="E1" s="24"/>
      <c r="F1" s="24"/>
      <c r="G1" s="25" t="s">
        <v>34</v>
      </c>
      <c r="H1" s="25"/>
      <c r="I1" s="25"/>
    </row>
    <row r="3" spans="1:16" ht="20.100000000000001" customHeight="1">
      <c r="A3" s="21" t="s">
        <v>32</v>
      </c>
      <c r="B3" s="2">
        <f>0.25</f>
        <v>0.25</v>
      </c>
      <c r="C3" s="3"/>
      <c r="D3" s="22" t="s">
        <v>20</v>
      </c>
      <c r="E3" s="22"/>
      <c r="F3" s="3"/>
      <c r="G3" s="3"/>
      <c r="H3" s="3"/>
      <c r="I3" s="3"/>
      <c r="J3" s="3"/>
      <c r="K3" s="3"/>
      <c r="L3" s="3"/>
    </row>
    <row r="4" spans="1:16">
      <c r="A4" s="21" t="s">
        <v>30</v>
      </c>
      <c r="B4" s="17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6">
      <c r="A5" s="21" t="s">
        <v>29</v>
      </c>
      <c r="B5" s="17">
        <v>2</v>
      </c>
      <c r="C5" s="3"/>
      <c r="D5" s="18" t="s">
        <v>21</v>
      </c>
      <c r="E5" s="19">
        <f>SQRT(B6/B4)</f>
        <v>1</v>
      </c>
      <c r="F5" s="3"/>
      <c r="G5" s="1" t="s">
        <v>23</v>
      </c>
      <c r="H5" s="17">
        <f>2</f>
        <v>2</v>
      </c>
      <c r="I5" s="3"/>
      <c r="J5" s="3"/>
      <c r="K5" s="3"/>
      <c r="L5" s="3"/>
    </row>
    <row r="6" spans="1:16">
      <c r="A6" s="21" t="s">
        <v>31</v>
      </c>
      <c r="B6" s="17">
        <v>1</v>
      </c>
      <c r="C6" s="3"/>
      <c r="D6" s="18" t="s">
        <v>22</v>
      </c>
      <c r="E6" s="19">
        <f>B5/(2*B4*E5)</f>
        <v>1</v>
      </c>
      <c r="F6" s="3"/>
      <c r="G6" s="1" t="s">
        <v>24</v>
      </c>
      <c r="H6" s="17">
        <f>1</f>
        <v>1</v>
      </c>
      <c r="I6" s="3"/>
      <c r="J6" s="3"/>
      <c r="K6" s="3"/>
      <c r="L6" s="3"/>
    </row>
    <row r="7" spans="1:16" ht="16.5" thickBo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N7" s="26" t="s">
        <v>33</v>
      </c>
      <c r="O7" s="26"/>
      <c r="P7" s="26"/>
    </row>
    <row r="8" spans="1:16">
      <c r="A8" s="4" t="s">
        <v>1</v>
      </c>
      <c r="B8" s="5" t="s">
        <v>2</v>
      </c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  <c r="I8" s="5" t="s">
        <v>9</v>
      </c>
      <c r="J8" s="5" t="s">
        <v>10</v>
      </c>
      <c r="K8" s="5" t="s">
        <v>11</v>
      </c>
      <c r="L8" s="6" t="s">
        <v>12</v>
      </c>
      <c r="N8" s="7" t="s">
        <v>13</v>
      </c>
      <c r="O8" s="7" t="s">
        <v>14</v>
      </c>
    </row>
    <row r="9" spans="1:16">
      <c r="A9" s="8">
        <v>0</v>
      </c>
      <c r="B9" s="13">
        <f>0</f>
        <v>0</v>
      </c>
      <c r="C9" s="14">
        <f>H5</f>
        <v>2</v>
      </c>
      <c r="D9" s="14">
        <f>H6</f>
        <v>1</v>
      </c>
      <c r="E9" s="14">
        <f>0.5*$B$3*(-2*$E$6*$E$5*D9-$E$5^2*C9)</f>
        <v>-0.5</v>
      </c>
      <c r="F9" s="14">
        <f>0.5*$B$3*(D9+0.5*E9)</f>
        <v>9.375E-2</v>
      </c>
      <c r="G9" s="14">
        <f>0.5*$B$3*(-2*$E$6*$E$5*(D9+E9)-$E$5^2*(C9+F9))</f>
        <v>-0.38671875</v>
      </c>
      <c r="H9" s="14">
        <f>0.5*$B$3*(-2*$E$6*$E$5*(D9+G9)-$E$5^2*(C9+F9))</f>
        <v>-0.4150390625</v>
      </c>
      <c r="I9" s="14">
        <f>$B$3*(D9+H9)</f>
        <v>0.146240234375</v>
      </c>
      <c r="J9" s="14">
        <f>0.5*$B$3*(-2*$E$6*$E$5*(D9+2*H9)-$E$5^2*(C9+I9))</f>
        <v>-0.310760498046875</v>
      </c>
      <c r="K9" s="14">
        <f>C9+$B$3*(D9+(E9+G9+H9)/3)</f>
        <v>2.1415201822916665</v>
      </c>
      <c r="L9" s="10">
        <f>D9+(E9+2*G9+2*H9+J9)/3</f>
        <v>0.19524129231770837</v>
      </c>
      <c r="N9" s="9">
        <f>EXP(-$E$6*$E$5*B9)*($H$5+($H$6+$H$5*$E$6*$E$5)*B9)</f>
        <v>2</v>
      </c>
      <c r="O9" s="9">
        <f>EXP(-$E$6*$E$5*B9)*(-$E$6*$E$5*$H$5+($H$6+$H$5*$E$6*$E$5)*(1-$E$6*$E$5*B9))</f>
        <v>1</v>
      </c>
    </row>
    <row r="10" spans="1:16">
      <c r="A10" s="8">
        <v>1</v>
      </c>
      <c r="B10" s="13">
        <f>B9+$B$3</f>
        <v>0.25</v>
      </c>
      <c r="C10" s="14">
        <f>K9</f>
        <v>2.1415201822916665</v>
      </c>
      <c r="D10" s="14">
        <f>L9</f>
        <v>0.19524129231770837</v>
      </c>
      <c r="E10" s="14">
        <f>0.5*$B$3*(-2*$E$6*$E$5*D10-$E$5^2*C10)</f>
        <v>-0.31650034586588538</v>
      </c>
      <c r="F10" s="14">
        <f>0.5*$B$3*(D10+0.5*E10)</f>
        <v>4.6238899230957101E-3</v>
      </c>
      <c r="G10" s="14">
        <f>0.5*$B$3*(-2*$E$6*$E$5*(D10+E10)-$E$5^2*(C10+F10))</f>
        <v>-0.23795324563980103</v>
      </c>
      <c r="H10" s="14">
        <f>0.5*$B$3*(-2*$E$6*$E$5*(D10+G10)-$E$5^2*(C10+F10))</f>
        <v>-0.25759002069632209</v>
      </c>
      <c r="I10" s="14">
        <f>$B$3*(D10+H10)</f>
        <v>-1.5587182094653429E-2</v>
      </c>
      <c r="J10" s="14">
        <f>0.5*$B$3*(-2*$E$6*$E$5*(D10+2*H10)-$E$5^2*(C10+I10))</f>
        <v>-0.18575693775589266</v>
      </c>
      <c r="K10" s="14">
        <f>C10+$B$3*(D10+(E10+G10+H10)/3)</f>
        <v>2.1226602043542595</v>
      </c>
      <c r="L10" s="10">
        <f>D10+(E10+2*G10+2*H10+J10)/3</f>
        <v>-0.30253997978029978</v>
      </c>
      <c r="N10" s="9">
        <f t="shared" ref="N10:N19" si="0">EXP(-$E$6*$E$5*B10)*($H$5+($H$6+$H$5*$E$6*$E$5)*B10)</f>
        <v>2.1417021534463636</v>
      </c>
      <c r="O10" s="9">
        <f t="shared" ref="O10:O19" si="1">EXP(-$E$6*$E$5*B10)*(-$E$6*$E$5*$H$5+($H$6+$H$5*$E$6*$E$5)*(1-$E$6*$E$5*B10))</f>
        <v>0.19470019576785122</v>
      </c>
    </row>
    <row r="11" spans="1:16">
      <c r="A11" s="8">
        <v>2</v>
      </c>
      <c r="B11" s="13">
        <f t="shared" ref="B11:B59" si="2">B10+$B$3</f>
        <v>0.5</v>
      </c>
      <c r="C11" s="14">
        <f t="shared" ref="C11:C19" si="3">K10</f>
        <v>2.1226602043542595</v>
      </c>
      <c r="D11" s="14">
        <f t="shared" ref="D11:D19" si="4">L10</f>
        <v>-0.30253997978029978</v>
      </c>
      <c r="E11" s="14">
        <f t="shared" ref="E11:E19" si="5">0.5*$B$3*(-2*$E$6*$E$5*D11-$E$5^2*C11)</f>
        <v>-0.18969753059920749</v>
      </c>
      <c r="F11" s="14">
        <f t="shared" ref="F11:F19" si="6">0.5*$B$3*(D11+0.5*E11)</f>
        <v>-4.9673593134987939E-2</v>
      </c>
      <c r="G11" s="14">
        <f t="shared" ref="G11:G19" si="7">0.5*$B$3*(-2*$E$6*$E$5*(D11+E11)-$E$5^2*(C11+F11))</f>
        <v>-0.13606394880753211</v>
      </c>
      <c r="H11" s="14">
        <f t="shared" ref="H11:H19" si="8">0.5*$B$3*(-2*$E$6*$E$5*(D11+G11)-$E$5^2*(C11+F11))</f>
        <v>-0.14947234425545095</v>
      </c>
      <c r="I11" s="14">
        <f t="shared" ref="I11:I19" si="9">$B$3*(D11+H11)</f>
        <v>-0.11300308100893769</v>
      </c>
      <c r="J11" s="14">
        <f t="shared" ref="J11:J19" si="10">0.5*$B$3*(-2*$E$6*$E$5*(D11+2*H11)-$E$5^2*(C11+I11))</f>
        <v>-0.10083597334536482</v>
      </c>
      <c r="K11" s="14">
        <f t="shared" ref="K11:K19" si="11">C11+$B$3*(D11+(E11+G11+H11)/3)</f>
        <v>2.0074223907706688</v>
      </c>
      <c r="L11" s="10">
        <f t="shared" ref="L11:L19" si="12">D11+(E11+2*G11+2*H11+J11)/3</f>
        <v>-0.58974200980381264</v>
      </c>
      <c r="N11" s="9">
        <f t="shared" si="0"/>
        <v>2.1228573089942171</v>
      </c>
      <c r="O11" s="9">
        <f t="shared" si="1"/>
        <v>-0.30326532985631671</v>
      </c>
    </row>
    <row r="12" spans="1:16">
      <c r="A12" s="8">
        <v>3</v>
      </c>
      <c r="B12" s="13">
        <f t="shared" si="2"/>
        <v>0.75</v>
      </c>
      <c r="C12" s="14">
        <f t="shared" si="3"/>
        <v>2.0074223907706688</v>
      </c>
      <c r="D12" s="14">
        <f t="shared" si="4"/>
        <v>-0.58974200980381264</v>
      </c>
      <c r="E12" s="14">
        <f t="shared" si="5"/>
        <v>-0.10349229639538043</v>
      </c>
      <c r="F12" s="14">
        <f t="shared" si="6"/>
        <v>-8.0186019750187854E-2</v>
      </c>
      <c r="G12" s="14">
        <f t="shared" si="7"/>
        <v>-6.7595969827761865E-2</v>
      </c>
      <c r="H12" s="14">
        <f t="shared" si="8"/>
        <v>-7.65700514696665E-2</v>
      </c>
      <c r="I12" s="14">
        <f t="shared" si="9"/>
        <v>-0.1665780153183698</v>
      </c>
      <c r="J12" s="14">
        <f t="shared" si="10"/>
        <v>-4.4385018745750959E-2</v>
      </c>
      <c r="K12" s="14">
        <f t="shared" si="11"/>
        <v>1.8393486951786482</v>
      </c>
      <c r="L12" s="10">
        <f t="shared" si="12"/>
        <v>-0.73514512904914198</v>
      </c>
      <c r="N12" s="9">
        <f t="shared" si="0"/>
        <v>2.0075578491493125</v>
      </c>
      <c r="O12" s="9">
        <f t="shared" si="1"/>
        <v>-0.59045819092626839</v>
      </c>
    </row>
    <row r="13" spans="1:16">
      <c r="A13" s="8">
        <v>4</v>
      </c>
      <c r="B13" s="13">
        <f t="shared" si="2"/>
        <v>1</v>
      </c>
      <c r="C13" s="14">
        <f t="shared" si="3"/>
        <v>1.8393486951786482</v>
      </c>
      <c r="D13" s="14">
        <f t="shared" si="4"/>
        <v>-0.73514512904914198</v>
      </c>
      <c r="E13" s="14">
        <f t="shared" si="5"/>
        <v>-4.6132304635045529E-2</v>
      </c>
      <c r="F13" s="14">
        <f t="shared" si="6"/>
        <v>-9.4776410170833089E-2</v>
      </c>
      <c r="G13" s="14">
        <f t="shared" si="7"/>
        <v>-2.275217720493003E-2</v>
      </c>
      <c r="H13" s="14">
        <f t="shared" si="8"/>
        <v>-2.8597209062458884E-2</v>
      </c>
      <c r="I13" s="14">
        <f t="shared" si="9"/>
        <v>-0.19093558452790022</v>
      </c>
      <c r="J13" s="14">
        <f t="shared" si="10"/>
        <v>-7.9667520378285672E-3</v>
      </c>
      <c r="K13" s="14">
        <f t="shared" si="11"/>
        <v>1.6474389386744932</v>
      </c>
      <c r="L13" s="10">
        <f t="shared" si="12"/>
        <v>-0.78741107211835926</v>
      </c>
      <c r="N13" s="9">
        <f t="shared" si="0"/>
        <v>1.8393972058572117</v>
      </c>
      <c r="O13" s="9">
        <f t="shared" si="1"/>
        <v>-0.73575888234288467</v>
      </c>
    </row>
    <row r="14" spans="1:16">
      <c r="A14" s="8">
        <v>5</v>
      </c>
      <c r="B14" s="13">
        <f t="shared" si="2"/>
        <v>1.25</v>
      </c>
      <c r="C14" s="14">
        <f t="shared" si="3"/>
        <v>1.6474389386744932</v>
      </c>
      <c r="D14" s="14">
        <f t="shared" si="4"/>
        <v>-0.78741107211835926</v>
      </c>
      <c r="E14" s="14">
        <f t="shared" si="5"/>
        <v>-9.0770993047218362E-3</v>
      </c>
      <c r="F14" s="14">
        <f t="shared" si="6"/>
        <v>-9.8993702721340018E-2</v>
      </c>
      <c r="G14" s="14">
        <f t="shared" si="7"/>
        <v>5.5663883616261511E-3</v>
      </c>
      <c r="H14" s="14">
        <f t="shared" si="8"/>
        <v>1.9055164450391404E-3</v>
      </c>
      <c r="I14" s="14">
        <f t="shared" si="9"/>
        <v>-0.19637638891833004</v>
      </c>
      <c r="J14" s="14">
        <f t="shared" si="10"/>
        <v>1.4517191087549841E-2</v>
      </c>
      <c r="K14" s="14">
        <f t="shared" si="11"/>
        <v>1.450452404436732</v>
      </c>
      <c r="L14" s="10">
        <f t="shared" si="12"/>
        <v>-0.78061643831963967</v>
      </c>
      <c r="N14" s="9">
        <f t="shared" si="0"/>
        <v>1.6474025819460931</v>
      </c>
      <c r="O14" s="9">
        <f t="shared" si="1"/>
        <v>-0.78788819136552279</v>
      </c>
    </row>
    <row r="15" spans="1:16">
      <c r="A15" s="8">
        <v>6</v>
      </c>
      <c r="B15" s="13">
        <f t="shared" si="2"/>
        <v>1.5</v>
      </c>
      <c r="C15" s="14">
        <f t="shared" si="3"/>
        <v>1.450452404436732</v>
      </c>
      <c r="D15" s="14">
        <f t="shared" si="4"/>
        <v>-0.78061643831963967</v>
      </c>
      <c r="E15" s="14">
        <f t="shared" si="5"/>
        <v>1.3847559025318423E-2</v>
      </c>
      <c r="F15" s="14">
        <f t="shared" si="6"/>
        <v>-9.6711582350872558E-2</v>
      </c>
      <c r="G15" s="14">
        <f t="shared" si="7"/>
        <v>2.2474617062847896E-2</v>
      </c>
      <c r="H15" s="14">
        <f t="shared" si="8"/>
        <v>2.0317852553465521E-2</v>
      </c>
      <c r="I15" s="14">
        <f t="shared" si="9"/>
        <v>-0.19007464644154354</v>
      </c>
      <c r="J15" s="14">
        <f t="shared" si="10"/>
        <v>2.7447963553778598E-2</v>
      </c>
      <c r="K15" s="14">
        <f t="shared" si="11"/>
        <v>1.2600182972436247</v>
      </c>
      <c r="L15" s="10">
        <f t="shared" si="12"/>
        <v>-0.73832295104906509</v>
      </c>
      <c r="N15" s="9">
        <f t="shared" si="0"/>
        <v>1.4503460409647939</v>
      </c>
      <c r="O15" s="9">
        <f t="shared" si="1"/>
        <v>-0.78095556051950432</v>
      </c>
    </row>
    <row r="16" spans="1:16">
      <c r="A16" s="8">
        <v>7</v>
      </c>
      <c r="B16" s="13">
        <f t="shared" si="2"/>
        <v>1.75</v>
      </c>
      <c r="C16" s="14">
        <f t="shared" si="3"/>
        <v>1.2600182972436247</v>
      </c>
      <c r="D16" s="14">
        <f t="shared" si="4"/>
        <v>-0.73832295104906509</v>
      </c>
      <c r="E16" s="14">
        <f t="shared" si="5"/>
        <v>2.7078450606813187E-2</v>
      </c>
      <c r="F16" s="14">
        <f t="shared" si="6"/>
        <v>-9.0597965718207316E-2</v>
      </c>
      <c r="G16" s="14">
        <f t="shared" si="7"/>
        <v>3.1633583669885779E-2</v>
      </c>
      <c r="H16" s="14">
        <f t="shared" si="8"/>
        <v>3.0494800404117645E-2</v>
      </c>
      <c r="I16" s="14">
        <f t="shared" si="9"/>
        <v>-0.17695703766123685</v>
      </c>
      <c r="J16" s="14">
        <f t="shared" si="10"/>
        <v>3.3950680112408982E-2</v>
      </c>
      <c r="K16" s="14">
        <f t="shared" si="11"/>
        <v>1.0828714623714264</v>
      </c>
      <c r="L16" s="10">
        <f t="shared" si="12"/>
        <v>-0.67656098475998871</v>
      </c>
      <c r="N16" s="9">
        <f t="shared" si="0"/>
        <v>1.2598610900157272</v>
      </c>
      <c r="O16" s="9">
        <f t="shared" si="1"/>
        <v>-0.73853925966439182</v>
      </c>
    </row>
    <row r="17" spans="1:15">
      <c r="A17" s="8">
        <v>8</v>
      </c>
      <c r="B17" s="13">
        <f t="shared" si="2"/>
        <v>2</v>
      </c>
      <c r="C17" s="14">
        <f t="shared" si="3"/>
        <v>1.0828714623714264</v>
      </c>
      <c r="D17" s="14">
        <f t="shared" si="4"/>
        <v>-0.67656098475998871</v>
      </c>
      <c r="E17" s="14">
        <f t="shared" si="5"/>
        <v>3.3781313393568879E-2</v>
      </c>
      <c r="F17" s="14">
        <f t="shared" si="6"/>
        <v>-8.2458791007900531E-2</v>
      </c>
      <c r="G17" s="14">
        <f t="shared" si="7"/>
        <v>3.56433339211642E-2</v>
      </c>
      <c r="H17" s="14">
        <f t="shared" si="8"/>
        <v>3.5177828789265397E-2</v>
      </c>
      <c r="I17" s="14">
        <f t="shared" si="9"/>
        <v>-0.16034578899268082</v>
      </c>
      <c r="J17" s="14">
        <f t="shared" si="10"/>
        <v>3.6235622623021282E-2</v>
      </c>
      <c r="K17" s="14">
        <f t="shared" si="11"/>
        <v>0.92244808919009569</v>
      </c>
      <c r="L17" s="10">
        <f t="shared" si="12"/>
        <v>-0.60600789761417229</v>
      </c>
      <c r="N17" s="9">
        <f t="shared" si="0"/>
        <v>1.0826822658929016</v>
      </c>
      <c r="O17" s="9">
        <f t="shared" si="1"/>
        <v>-0.67667641618306351</v>
      </c>
    </row>
    <row r="18" spans="1:15">
      <c r="A18" s="8">
        <v>9</v>
      </c>
      <c r="B18" s="13">
        <f t="shared" si="2"/>
        <v>2.25</v>
      </c>
      <c r="C18" s="14">
        <f t="shared" si="3"/>
        <v>0.92244808919009569</v>
      </c>
      <c r="D18" s="14">
        <f t="shared" si="4"/>
        <v>-0.60600789761417229</v>
      </c>
      <c r="E18" s="14">
        <f t="shared" si="5"/>
        <v>3.6195963254781111E-2</v>
      </c>
      <c r="F18" s="14">
        <f t="shared" si="6"/>
        <v>-7.3488739498347722E-2</v>
      </c>
      <c r="G18" s="14">
        <f t="shared" si="7"/>
        <v>3.6333064878379284E-2</v>
      </c>
      <c r="H18" s="14">
        <f t="shared" si="8"/>
        <v>3.6298789472479748E-2</v>
      </c>
      <c r="I18" s="14">
        <f t="shared" si="9"/>
        <v>-0.14242727703542313</v>
      </c>
      <c r="J18" s="14">
        <f t="shared" si="10"/>
        <v>3.5849978147969114E-2</v>
      </c>
      <c r="K18" s="14">
        <f t="shared" si="11"/>
        <v>0.78001509958702264</v>
      </c>
      <c r="L18" s="10">
        <f t="shared" si="12"/>
        <v>-0.53357134757934954</v>
      </c>
      <c r="N18" s="9">
        <f t="shared" si="0"/>
        <v>0.92224321491631289</v>
      </c>
      <c r="O18" s="9">
        <f t="shared" si="1"/>
        <v>-0.60604554123071996</v>
      </c>
    </row>
    <row r="19" spans="1:15">
      <c r="A19" s="8">
        <v>10</v>
      </c>
      <c r="B19" s="13">
        <f t="shared" si="2"/>
        <v>2.5</v>
      </c>
      <c r="C19" s="14">
        <f t="shared" si="3"/>
        <v>0.78001509958702264</v>
      </c>
      <c r="D19" s="14">
        <f t="shared" si="4"/>
        <v>-0.53357134757934954</v>
      </c>
      <c r="E19" s="14">
        <f t="shared" si="5"/>
        <v>3.5890949446459555E-2</v>
      </c>
      <c r="F19" s="14">
        <f t="shared" si="6"/>
        <v>-6.4453234107014964E-2</v>
      </c>
      <c r="G19" s="14">
        <f t="shared" si="7"/>
        <v>3.4974866348221542E-2</v>
      </c>
      <c r="H19" s="14">
        <f t="shared" si="8"/>
        <v>3.5203887122781038E-2</v>
      </c>
      <c r="I19" s="14">
        <f t="shared" si="9"/>
        <v>-0.12459186511414212</v>
      </c>
      <c r="J19" s="14">
        <f t="shared" si="10"/>
        <v>3.3862989024336793E-2</v>
      </c>
      <c r="K19" s="14">
        <f t="shared" si="11"/>
        <v>0.65546140460197377</v>
      </c>
      <c r="L19" s="10">
        <f t="shared" si="12"/>
        <v>-0.4635341991084157</v>
      </c>
      <c r="N19" s="9">
        <f t="shared" si="0"/>
        <v>0.77980748692703861</v>
      </c>
      <c r="O19" s="9">
        <f t="shared" si="1"/>
        <v>-0.53355249105534219</v>
      </c>
    </row>
    <row r="20" spans="1:15">
      <c r="A20" s="8">
        <v>11</v>
      </c>
      <c r="B20" s="13">
        <f t="shared" si="2"/>
        <v>2.75</v>
      </c>
      <c r="C20" s="14">
        <f t="shared" ref="C20:C59" si="13">K19</f>
        <v>0.65546140460197377</v>
      </c>
      <c r="D20" s="14">
        <f t="shared" ref="D20:D59" si="14">L19</f>
        <v>-0.4635341991084157</v>
      </c>
      <c r="E20" s="14">
        <f t="shared" ref="E20:E59" si="15">0.5*$B$3*(-2*$E$6*$E$5*D20-$E$5^2*C20)</f>
        <v>3.3950874201857204E-2</v>
      </c>
      <c r="F20" s="14">
        <f t="shared" ref="F20:F59" si="16">0.5*$B$3*(D20+0.5*E20)</f>
        <v>-5.581984525093589E-2</v>
      </c>
      <c r="G20" s="14">
        <f t="shared" ref="G20:G59" si="17">0.5*$B$3*(-2*$E$6*$E$5*(D20+E20)-$E$5^2*(C20+F20))</f>
        <v>3.2440636307759882E-2</v>
      </c>
      <c r="H20" s="14">
        <f t="shared" ref="H20:H59" si="18">0.5*$B$3*(-2*$E$6*$E$5*(D20+G20)-$E$5^2*(C20+F20))</f>
        <v>3.2818195781284212E-2</v>
      </c>
      <c r="I20" s="14">
        <f t="shared" ref="I20:I59" si="19">$B$3*(D20+H20)</f>
        <v>-0.10767900083178288</v>
      </c>
      <c r="J20" s="14">
        <f t="shared" ref="J20:J59" si="20">0.5*$B$3*(-2*$E$6*$E$5*(D20+2*H20)-$E$5^2*(C20+I20))</f>
        <v>3.1001651415187945E-2</v>
      </c>
      <c r="K20" s="14">
        <f t="shared" ref="K20:K59" si="21">C20+$B$3*(D20+(E20+G20+H20)/3)</f>
        <v>0.54784533034911165</v>
      </c>
      <c r="L20" s="10">
        <f t="shared" ref="L20:L59" si="22">D20+(E20+2*G20+2*H20+J20)/3</f>
        <v>-0.39837746917670458</v>
      </c>
      <c r="N20" s="9">
        <f t="shared" ref="N20:N59" si="23">EXP(-$E$6*$E$5*B20)*($H$5+($H$6+$H$5*$E$6*$E$5)*B20)</f>
        <v>0.65526057736875254</v>
      </c>
      <c r="O20" s="9">
        <f t="shared" ref="O20:O59" si="24">EXP(-$E$6*$E$5*B20)*(-$E$6*$E$5*$H$5+($H$6+$H$5*$E$6*$E$5)*(1-$E$6*$E$5*B20))</f>
        <v>-0.46347699374862988</v>
      </c>
    </row>
    <row r="21" spans="1:15">
      <c r="A21" s="8">
        <v>12</v>
      </c>
      <c r="B21" s="13">
        <f t="shared" si="2"/>
        <v>3</v>
      </c>
      <c r="C21" s="14">
        <f t="shared" si="13"/>
        <v>0.54784533034911165</v>
      </c>
      <c r="D21" s="14">
        <f t="shared" si="14"/>
        <v>-0.39837746917670458</v>
      </c>
      <c r="E21" s="14">
        <f t="shared" si="15"/>
        <v>3.1113701000537189E-2</v>
      </c>
      <c r="F21" s="14">
        <f t="shared" si="16"/>
        <v>-4.7852577334554496E-2</v>
      </c>
      <c r="G21" s="14">
        <f t="shared" si="17"/>
        <v>2.9316847917222208E-2</v>
      </c>
      <c r="H21" s="14">
        <f t="shared" si="18"/>
        <v>2.9766061188050946E-2</v>
      </c>
      <c r="I21" s="14">
        <f t="shared" si="19"/>
        <v>-9.2152851997163415E-2</v>
      </c>
      <c r="J21" s="14">
        <f t="shared" si="20"/>
        <v>2.7749776906157139E-2</v>
      </c>
      <c r="K21" s="14">
        <f t="shared" si="21"/>
        <v>0.45576734723041967</v>
      </c>
      <c r="L21" s="10">
        <f t="shared" si="22"/>
        <v>-0.33936770380429104</v>
      </c>
      <c r="N21" s="9">
        <f t="shared" si="23"/>
        <v>0.54765775204650335</v>
      </c>
      <c r="O21" s="9">
        <f t="shared" si="24"/>
        <v>-0.39829654694291156</v>
      </c>
    </row>
    <row r="22" spans="1:15">
      <c r="A22" s="8">
        <v>13</v>
      </c>
      <c r="B22" s="13">
        <f t="shared" si="2"/>
        <v>3.25</v>
      </c>
      <c r="C22" s="14">
        <f t="shared" si="13"/>
        <v>0.45576734723041967</v>
      </c>
      <c r="D22" s="14">
        <f t="shared" si="14"/>
        <v>-0.33936770380429104</v>
      </c>
      <c r="E22" s="14">
        <f t="shared" si="15"/>
        <v>2.7871007547270302E-2</v>
      </c>
      <c r="F22" s="14">
        <f t="shared" si="16"/>
        <v>-4.0679025003831984E-2</v>
      </c>
      <c r="G22" s="14">
        <f t="shared" si="17"/>
        <v>2.5988133785931726E-2</v>
      </c>
      <c r="H22" s="14">
        <f t="shared" si="18"/>
        <v>2.6458852226266365E-2</v>
      </c>
      <c r="I22" s="14">
        <f t="shared" si="19"/>
        <v>-7.8227212894506168E-2</v>
      </c>
      <c r="J22" s="14">
        <f t="shared" si="20"/>
        <v>2.4419983045950389E-2</v>
      </c>
      <c r="K22" s="14">
        <f t="shared" si="21"/>
        <v>0.3776185874093026</v>
      </c>
      <c r="L22" s="10">
        <f t="shared" si="22"/>
        <v>-0.28697271626508541</v>
      </c>
      <c r="N22" s="9">
        <f t="shared" si="23"/>
        <v>0.4555969420227336</v>
      </c>
      <c r="O22" s="9">
        <f t="shared" si="24"/>
        <v>-0.33927431852756756</v>
      </c>
    </row>
    <row r="23" spans="1:15">
      <c r="A23" s="8">
        <v>14</v>
      </c>
      <c r="B23" s="13">
        <f t="shared" si="2"/>
        <v>3.5</v>
      </c>
      <c r="C23" s="14">
        <f t="shared" si="13"/>
        <v>0.3776185874093026</v>
      </c>
      <c r="D23" s="14">
        <f t="shared" si="14"/>
        <v>-0.28697271626508541</v>
      </c>
      <c r="E23" s="14">
        <f t="shared" si="15"/>
        <v>2.4540855640108529E-2</v>
      </c>
      <c r="F23" s="14">
        <f t="shared" si="16"/>
        <v>-3.4337786055628892E-2</v>
      </c>
      <c r="G23" s="14">
        <f t="shared" si="17"/>
        <v>2.2697864987035E-2</v>
      </c>
      <c r="H23" s="14">
        <f t="shared" si="18"/>
        <v>2.3158612650303383E-2</v>
      </c>
      <c r="I23" s="14">
        <f t="shared" si="19"/>
        <v>-6.5953525903695506E-2</v>
      </c>
      <c r="J23" s="14">
        <f t="shared" si="20"/>
        <v>2.1205740052918774E-2</v>
      </c>
      <c r="K23" s="14">
        <f t="shared" si="21"/>
        <v>0.31174185278281852</v>
      </c>
      <c r="L23" s="10">
        <f t="shared" si="22"/>
        <v>-0.24115286594251739</v>
      </c>
      <c r="N23" s="9">
        <f t="shared" si="23"/>
        <v>0.37746729277898128</v>
      </c>
      <c r="O23" s="9">
        <f t="shared" si="24"/>
        <v>-0.28687514251202578</v>
      </c>
    </row>
    <row r="24" spans="1:15">
      <c r="A24" s="8">
        <v>15</v>
      </c>
      <c r="B24" s="13">
        <f t="shared" si="2"/>
        <v>3.75</v>
      </c>
      <c r="C24" s="14">
        <f t="shared" si="13"/>
        <v>0.31174185278281852</v>
      </c>
      <c r="D24" s="14">
        <f t="shared" si="14"/>
        <v>-0.24115286594251739</v>
      </c>
      <c r="E24" s="14">
        <f t="shared" si="15"/>
        <v>2.1320484887777033E-2</v>
      </c>
      <c r="F24" s="14">
        <f t="shared" si="16"/>
        <v>-2.8811577937328609E-2</v>
      </c>
      <c r="G24" s="14">
        <f t="shared" si="17"/>
        <v>1.9591810907998844E-2</v>
      </c>
      <c r="H24" s="14">
        <f t="shared" si="18"/>
        <v>2.0023979402943398E-2</v>
      </c>
      <c r="I24" s="14">
        <f t="shared" si="19"/>
        <v>-5.5282221634893498E-2</v>
      </c>
      <c r="J24" s="14">
        <f t="shared" si="20"/>
        <v>1.821877289066702E-2</v>
      </c>
      <c r="K24" s="14">
        <f t="shared" si="21"/>
        <v>0.25653165923041577</v>
      </c>
      <c r="L24" s="10">
        <f t="shared" si="22"/>
        <v>-0.20156258647574121</v>
      </c>
      <c r="N24" s="9">
        <f t="shared" si="23"/>
        <v>0.31161013259212067</v>
      </c>
      <c r="O24" s="9">
        <f t="shared" si="24"/>
        <v>-0.24105689502409336</v>
      </c>
    </row>
    <row r="25" spans="1:15">
      <c r="A25" s="8">
        <v>16</v>
      </c>
      <c r="B25" s="13">
        <f t="shared" si="2"/>
        <v>4</v>
      </c>
      <c r="C25" s="14">
        <f t="shared" si="13"/>
        <v>0.25653165923041577</v>
      </c>
      <c r="D25" s="14">
        <f t="shared" si="14"/>
        <v>-0.20156258647574121</v>
      </c>
      <c r="E25" s="14">
        <f t="shared" si="15"/>
        <v>1.8324189215133332E-2</v>
      </c>
      <c r="F25" s="14">
        <f t="shared" si="16"/>
        <v>-2.4050061483521817E-2</v>
      </c>
      <c r="G25" s="14">
        <f t="shared" si="17"/>
        <v>1.6749399596790223E-2</v>
      </c>
      <c r="H25" s="14">
        <f t="shared" si="18"/>
        <v>1.7143097001376003E-2</v>
      </c>
      <c r="I25" s="14">
        <f t="shared" si="19"/>
        <v>-4.6104872368591301E-2</v>
      </c>
      <c r="J25" s="14">
        <f t="shared" si="20"/>
        <v>1.551574976051924E-2</v>
      </c>
      <c r="K25" s="14">
        <f t="shared" si="21"/>
        <v>0.2104924030959221</v>
      </c>
      <c r="L25" s="10">
        <f t="shared" si="22"/>
        <v>-0.16768760908507954</v>
      </c>
      <c r="N25" s="9">
        <f t="shared" si="23"/>
        <v>0.25641894444227853</v>
      </c>
      <c r="O25" s="9">
        <f t="shared" si="24"/>
        <v>-0.20147202777607598</v>
      </c>
    </row>
    <row r="26" spans="1:15">
      <c r="A26" s="8">
        <v>17</v>
      </c>
      <c r="B26" s="13">
        <f t="shared" si="2"/>
        <v>4.25</v>
      </c>
      <c r="C26" s="14">
        <f t="shared" si="13"/>
        <v>0.2104924030959221</v>
      </c>
      <c r="D26" s="14">
        <f t="shared" si="14"/>
        <v>-0.16768760908507954</v>
      </c>
      <c r="E26" s="14">
        <f t="shared" si="15"/>
        <v>1.5610351884279623E-2</v>
      </c>
      <c r="F26" s="14">
        <f t="shared" si="16"/>
        <v>-1.9985304142867467E-2</v>
      </c>
      <c r="G26" s="14">
        <f t="shared" si="17"/>
        <v>1.4205926931068154E-2</v>
      </c>
      <c r="H26" s="14">
        <f t="shared" si="18"/>
        <v>1.4557033169371021E-2</v>
      </c>
      <c r="I26" s="14">
        <f t="shared" si="19"/>
        <v>-3.8282643978927132E-2</v>
      </c>
      <c r="J26" s="14">
        <f t="shared" si="20"/>
        <v>1.3117165796960002E-2</v>
      </c>
      <c r="K26" s="14">
        <f t="shared" si="21"/>
        <v>0.17226827682337878</v>
      </c>
      <c r="L26" s="10">
        <f t="shared" si="22"/>
        <v>-0.13893646312437355</v>
      </c>
      <c r="N26" s="9">
        <f t="shared" si="23"/>
        <v>0.21039745015773903</v>
      </c>
      <c r="O26" s="9">
        <f t="shared" si="24"/>
        <v>-0.16760474843074125</v>
      </c>
    </row>
    <row r="27" spans="1:15">
      <c r="A27" s="8">
        <v>18</v>
      </c>
      <c r="B27" s="13">
        <f t="shared" si="2"/>
        <v>4.5</v>
      </c>
      <c r="C27" s="14">
        <f t="shared" si="13"/>
        <v>0.17226827682337878</v>
      </c>
      <c r="D27" s="14">
        <f t="shared" si="14"/>
        <v>-0.13893646312437355</v>
      </c>
      <c r="E27" s="14">
        <f t="shared" si="15"/>
        <v>1.320058117817104E-2</v>
      </c>
      <c r="F27" s="14">
        <f t="shared" si="16"/>
        <v>-1.6542021566911005E-2</v>
      </c>
      <c r="G27" s="14">
        <f t="shared" si="17"/>
        <v>1.1968188579492153E-2</v>
      </c>
      <c r="H27" s="14">
        <f t="shared" si="18"/>
        <v>1.2276286729161881E-2</v>
      </c>
      <c r="I27" s="14">
        <f t="shared" si="19"/>
        <v>-3.1665044098802914E-2</v>
      </c>
      <c r="J27" s="14">
        <f t="shared" si="20"/>
        <v>1.1020568325940464E-2</v>
      </c>
      <c r="K27" s="14">
        <f t="shared" si="21"/>
        <v>0.14065458241618747</v>
      </c>
      <c r="L27" s="10">
        <f t="shared" si="22"/>
        <v>-0.11469976308390036</v>
      </c>
      <c r="N27" s="9">
        <f t="shared" si="23"/>
        <v>0.17218944634275574</v>
      </c>
      <c r="O27" s="9">
        <f t="shared" si="24"/>
        <v>-0.13886245672802883</v>
      </c>
    </row>
    <row r="28" spans="1:15">
      <c r="A28" s="8">
        <v>19</v>
      </c>
      <c r="B28" s="13">
        <f t="shared" si="2"/>
        <v>4.75</v>
      </c>
      <c r="C28" s="14">
        <f t="shared" si="13"/>
        <v>0.14065458241618747</v>
      </c>
      <c r="D28" s="14">
        <f t="shared" si="14"/>
        <v>-0.11469976308390036</v>
      </c>
      <c r="E28" s="14">
        <f t="shared" si="15"/>
        <v>1.1093117968951655E-2</v>
      </c>
      <c r="F28" s="14">
        <f t="shared" si="16"/>
        <v>-1.3644150512428066E-2</v>
      </c>
      <c r="G28" s="14">
        <f t="shared" si="17"/>
        <v>1.0025357290767249E-2</v>
      </c>
      <c r="H28" s="14">
        <f t="shared" si="18"/>
        <v>1.0292297460313352E-2</v>
      </c>
      <c r="I28" s="14">
        <f t="shared" si="19"/>
        <v>-2.6101866405896752E-2</v>
      </c>
      <c r="J28" s="14">
        <f t="shared" si="20"/>
        <v>9.2097025395320702E-3</v>
      </c>
      <c r="K28" s="14">
        <f t="shared" si="21"/>
        <v>0.11459720603854841</v>
      </c>
      <c r="L28" s="10">
        <f t="shared" si="22"/>
        <v>-9.4387053080352043E-2</v>
      </c>
      <c r="N28" s="9">
        <f t="shared" si="23"/>
        <v>0.14059004705071029</v>
      </c>
      <c r="O28" s="9">
        <f t="shared" si="24"/>
        <v>-0.1146349614413484</v>
      </c>
    </row>
    <row r="29" spans="1:15">
      <c r="A29" s="8">
        <v>20</v>
      </c>
      <c r="B29" s="13">
        <f t="shared" si="2"/>
        <v>5</v>
      </c>
      <c r="C29" s="14">
        <f t="shared" si="13"/>
        <v>0.11459720603854841</v>
      </c>
      <c r="D29" s="14">
        <f t="shared" si="14"/>
        <v>-9.4387053080352043E-2</v>
      </c>
      <c r="E29" s="14">
        <f t="shared" si="15"/>
        <v>9.2721125152694598E-3</v>
      </c>
      <c r="F29" s="14">
        <f t="shared" si="16"/>
        <v>-1.1218874602839664E-2</v>
      </c>
      <c r="G29" s="14">
        <f t="shared" si="17"/>
        <v>8.3564437118070524E-3</v>
      </c>
      <c r="H29" s="14">
        <f t="shared" si="18"/>
        <v>8.5853609126726564E-3</v>
      </c>
      <c r="I29" s="14">
        <f t="shared" si="19"/>
        <v>-2.1450423041919846E-2</v>
      </c>
      <c r="J29" s="14">
        <f t="shared" si="20"/>
        <v>7.6607349391731132E-3</v>
      </c>
      <c r="K29" s="14">
        <f t="shared" si="21"/>
        <v>9.3184935863439497E-2</v>
      </c>
      <c r="L29" s="10">
        <f t="shared" si="22"/>
        <v>-7.7448234179218048E-2</v>
      </c>
      <c r="N29" s="9">
        <f t="shared" si="23"/>
        <v>0.11454509898445293</v>
      </c>
      <c r="O29" s="9">
        <f t="shared" si="24"/>
        <v>-9.4331257987196535E-2</v>
      </c>
    </row>
    <row r="30" spans="1:15">
      <c r="A30" s="8">
        <v>21</v>
      </c>
      <c r="B30" s="13">
        <f t="shared" si="2"/>
        <v>5.25</v>
      </c>
      <c r="C30" s="14">
        <f t="shared" si="13"/>
        <v>9.3184935863439497E-2</v>
      </c>
      <c r="D30" s="14">
        <f t="shared" si="14"/>
        <v>-7.7448234179218048E-2</v>
      </c>
      <c r="E30" s="14">
        <f t="shared" si="15"/>
        <v>7.7139415618745748E-3</v>
      </c>
      <c r="F30" s="14">
        <f t="shared" si="16"/>
        <v>-9.1989079247850949E-3</v>
      </c>
      <c r="G30" s="14">
        <f t="shared" si="17"/>
        <v>6.9353196620040684E-3</v>
      </c>
      <c r="H30" s="14">
        <f t="shared" si="18"/>
        <v>7.1299751369716946E-3</v>
      </c>
      <c r="I30" s="14">
        <f t="shared" si="19"/>
        <v>-1.7579564760561588E-2</v>
      </c>
      <c r="J30" s="14">
        <f t="shared" si="20"/>
        <v>6.3463995884589265E-3</v>
      </c>
      <c r="K30" s="14">
        <f t="shared" si="21"/>
        <v>7.5637813682039173E-2</v>
      </c>
      <c r="L30" s="10">
        <f t="shared" si="22"/>
        <v>-6.3384590596456375E-2</v>
      </c>
      <c r="N30" s="9">
        <f t="shared" si="23"/>
        <v>9.3143451585469578E-2</v>
      </c>
      <c r="O30" s="9">
        <f t="shared" si="24"/>
        <v>-7.7400896387925425E-2</v>
      </c>
    </row>
    <row r="31" spans="1:15">
      <c r="A31" s="8">
        <v>22</v>
      </c>
      <c r="B31" s="13">
        <f t="shared" si="2"/>
        <v>5.5</v>
      </c>
      <c r="C31" s="14">
        <f t="shared" si="13"/>
        <v>7.5637813682039173E-2</v>
      </c>
      <c r="D31" s="14">
        <f t="shared" si="14"/>
        <v>-6.3384590596456375E-2</v>
      </c>
      <c r="E31" s="14">
        <f t="shared" si="15"/>
        <v>6.3914209388591971E-3</v>
      </c>
      <c r="F31" s="14">
        <f t="shared" si="16"/>
        <v>-7.5236100158783473E-3</v>
      </c>
      <c r="G31" s="14">
        <f t="shared" si="17"/>
        <v>5.7340169561291912E-3</v>
      </c>
      <c r="H31" s="14">
        <f t="shared" si="18"/>
        <v>5.8983679518116918E-3</v>
      </c>
      <c r="I31" s="14">
        <f t="shared" si="19"/>
        <v>-1.437155566116117E-2</v>
      </c>
      <c r="J31" s="14">
        <f t="shared" si="20"/>
        <v>5.2386814205984964E-3</v>
      </c>
      <c r="K31" s="14">
        <f t="shared" si="21"/>
        <v>6.1293649853491755E-2</v>
      </c>
      <c r="L31" s="10">
        <f t="shared" si="22"/>
        <v>-5.1752966538009891E-2</v>
      </c>
      <c r="N31" s="9">
        <f t="shared" si="23"/>
        <v>7.5605271611585229E-2</v>
      </c>
      <c r="O31" s="9">
        <f t="shared" si="24"/>
        <v>-6.3344957296193036E-2</v>
      </c>
    </row>
    <row r="32" spans="1:15">
      <c r="A32" s="8">
        <v>23</v>
      </c>
      <c r="B32" s="13">
        <f t="shared" si="2"/>
        <v>5.75</v>
      </c>
      <c r="C32" s="14">
        <f t="shared" si="13"/>
        <v>6.1293649853491755E-2</v>
      </c>
      <c r="D32" s="14">
        <f t="shared" si="14"/>
        <v>-5.1752966538009891E-2</v>
      </c>
      <c r="E32" s="14">
        <f t="shared" si="15"/>
        <v>5.2765354028160034E-3</v>
      </c>
      <c r="F32" s="14">
        <f t="shared" si="16"/>
        <v>-6.1393373545752363E-3</v>
      </c>
      <c r="G32" s="14">
        <f t="shared" si="17"/>
        <v>4.7248187214339078E-3</v>
      </c>
      <c r="H32" s="14">
        <f t="shared" si="18"/>
        <v>4.8627478917794304E-3</v>
      </c>
      <c r="I32" s="14">
        <f t="shared" si="19"/>
        <v>-1.1722554661557616E-2</v>
      </c>
      <c r="J32" s="14">
        <f t="shared" si="20"/>
        <v>4.3104807896209895E-3</v>
      </c>
      <c r="K32" s="14">
        <f t="shared" si="21"/>
        <v>4.9594083386991727E-2</v>
      </c>
      <c r="L32" s="10">
        <f t="shared" si="22"/>
        <v>-4.2165583398388669E-2</v>
      </c>
      <c r="N32" s="9">
        <f t="shared" si="23"/>
        <v>6.1268530332811086E-2</v>
      </c>
      <c r="O32" s="9">
        <f t="shared" si="24"/>
        <v>-5.1720187943282085E-2</v>
      </c>
    </row>
    <row r="33" spans="1:15">
      <c r="A33" s="8">
        <v>24</v>
      </c>
      <c r="B33" s="13">
        <f t="shared" si="2"/>
        <v>6</v>
      </c>
      <c r="C33" s="14">
        <f t="shared" si="13"/>
        <v>4.9594083386991727E-2</v>
      </c>
      <c r="D33" s="14">
        <f t="shared" si="14"/>
        <v>-4.2165583398388669E-2</v>
      </c>
      <c r="E33" s="14">
        <f t="shared" si="15"/>
        <v>4.3421354262232013E-3</v>
      </c>
      <c r="F33" s="14">
        <f t="shared" si="16"/>
        <v>-4.9993144606596332E-3</v>
      </c>
      <c r="G33" s="14">
        <f t="shared" si="17"/>
        <v>3.8815158772498555E-3</v>
      </c>
      <c r="H33" s="14">
        <f t="shared" si="18"/>
        <v>3.9966707644931909E-3</v>
      </c>
      <c r="I33" s="14">
        <f t="shared" si="19"/>
        <v>-9.5422281584738693E-3</v>
      </c>
      <c r="J33" s="14">
        <f t="shared" si="20"/>
        <v>3.5365785637858395E-3</v>
      </c>
      <c r="K33" s="14">
        <f t="shared" si="21"/>
        <v>4.0071047709725083E-2</v>
      </c>
      <c r="L33" s="10">
        <f t="shared" si="22"/>
        <v>-3.4287220973890295E-2</v>
      </c>
      <c r="N33" s="9">
        <f t="shared" si="23"/>
        <v>4.9575043533327173E-2</v>
      </c>
      <c r="O33" s="9">
        <f t="shared" si="24"/>
        <v>-4.2138787003328092E-2</v>
      </c>
    </row>
    <row r="34" spans="1:15">
      <c r="A34" s="8">
        <v>25</v>
      </c>
      <c r="B34" s="13">
        <f t="shared" si="2"/>
        <v>6.25</v>
      </c>
      <c r="C34" s="14">
        <f t="shared" si="13"/>
        <v>4.0071047709725083E-2</v>
      </c>
      <c r="D34" s="14">
        <f t="shared" si="14"/>
        <v>-3.4287220973890295E-2</v>
      </c>
      <c r="E34" s="14">
        <f t="shared" si="15"/>
        <v>3.5629242797569384E-3</v>
      </c>
      <c r="F34" s="14">
        <f t="shared" si="16"/>
        <v>-4.0632198542514784E-3</v>
      </c>
      <c r="G34" s="14">
        <f t="shared" si="17"/>
        <v>3.180095691599139E-3</v>
      </c>
      <c r="H34" s="14">
        <f t="shared" si="18"/>
        <v>3.2758028386385887E-3</v>
      </c>
      <c r="I34" s="14">
        <f t="shared" si="19"/>
        <v>-7.7528545338129261E-3</v>
      </c>
      <c r="J34" s="14">
        <f t="shared" si="20"/>
        <v>2.8941296771642601E-3</v>
      </c>
      <c r="K34" s="14">
        <f t="shared" si="21"/>
        <v>3.2334144367085399E-2</v>
      </c>
      <c r="L34" s="10">
        <f t="shared" si="22"/>
        <v>-2.7830937301424743E-2</v>
      </c>
      <c r="N34" s="9">
        <f t="shared" si="23"/>
        <v>4.0056923326724968E-2</v>
      </c>
      <c r="O34" s="9">
        <f t="shared" si="24"/>
        <v>-3.4265560918041837E-2</v>
      </c>
    </row>
    <row r="35" spans="1:15">
      <c r="A35" s="8">
        <v>26</v>
      </c>
      <c r="B35" s="13">
        <f t="shared" si="2"/>
        <v>6.5</v>
      </c>
      <c r="C35" s="14">
        <f t="shared" si="13"/>
        <v>3.2334144367085399E-2</v>
      </c>
      <c r="D35" s="14">
        <f t="shared" si="14"/>
        <v>-2.7830937301424743E-2</v>
      </c>
      <c r="E35" s="14">
        <f t="shared" si="15"/>
        <v>2.9159662794705108E-3</v>
      </c>
      <c r="F35" s="14">
        <f t="shared" si="16"/>
        <v>-3.2966192702111861E-3</v>
      </c>
      <c r="G35" s="14">
        <f t="shared" si="17"/>
        <v>2.5990521183792813E-3</v>
      </c>
      <c r="H35" s="14">
        <f t="shared" si="18"/>
        <v>2.6782806586520894E-3</v>
      </c>
      <c r="I35" s="14">
        <f t="shared" si="19"/>
        <v>-6.2881641606931634E-3</v>
      </c>
      <c r="J35" s="14">
        <f t="shared" si="20"/>
        <v>2.3628464702311115E-3</v>
      </c>
      <c r="K35" s="14">
        <f t="shared" si="21"/>
        <v>2.605918496310437E-2</v>
      </c>
      <c r="L35" s="10">
        <f t="shared" si="22"/>
        <v>-2.2553111200169954E-2</v>
      </c>
      <c r="N35" s="9">
        <f t="shared" si="23"/>
        <v>3.2323942649017806E-2</v>
      </c>
      <c r="O35" s="9">
        <f t="shared" si="24"/>
        <v>-2.7813625070085089E-2</v>
      </c>
    </row>
    <row r="36" spans="1:15">
      <c r="A36" s="8">
        <v>27</v>
      </c>
      <c r="B36" s="13">
        <f t="shared" si="2"/>
        <v>6.75</v>
      </c>
      <c r="C36" s="14">
        <f t="shared" si="13"/>
        <v>2.605918496310437E-2</v>
      </c>
      <c r="D36" s="14">
        <f t="shared" si="14"/>
        <v>-2.2553111200169954E-2</v>
      </c>
      <c r="E36" s="14">
        <f t="shared" si="15"/>
        <v>2.3808796796544423E-3</v>
      </c>
      <c r="F36" s="14">
        <f t="shared" si="16"/>
        <v>-2.6703339200428418E-3</v>
      </c>
      <c r="G36" s="14">
        <f t="shared" si="17"/>
        <v>2.1194514997461868E-3</v>
      </c>
      <c r="H36" s="14">
        <f t="shared" si="18"/>
        <v>2.1848085447232508E-3</v>
      </c>
      <c r="I36" s="14">
        <f t="shared" si="19"/>
        <v>-5.0920756638616754E-3</v>
      </c>
      <c r="J36" s="14">
        <f t="shared" si="20"/>
        <v>1.9249848652755264E-3</v>
      </c>
      <c r="K36" s="14">
        <f t="shared" si="21"/>
        <v>2.0978002140072206E-2</v>
      </c>
      <c r="L36" s="10">
        <f t="shared" si="22"/>
        <v>-1.8248316322213673E-2</v>
      </c>
      <c r="N36" s="9">
        <f t="shared" si="23"/>
        <v>2.605207156260363E-2</v>
      </c>
      <c r="O36" s="9">
        <f t="shared" si="24"/>
        <v>-2.2539432700230108E-2</v>
      </c>
    </row>
    <row r="37" spans="1:15">
      <c r="A37" s="8">
        <v>28</v>
      </c>
      <c r="B37" s="13">
        <f t="shared" si="2"/>
        <v>7</v>
      </c>
      <c r="C37" s="14">
        <f t="shared" si="13"/>
        <v>2.0978002140072206E-2</v>
      </c>
      <c r="D37" s="14">
        <f t="shared" si="14"/>
        <v>-1.8248316322213673E-2</v>
      </c>
      <c r="E37" s="14">
        <f t="shared" si="15"/>
        <v>1.9398288130443924E-3</v>
      </c>
      <c r="F37" s="14">
        <f t="shared" si="16"/>
        <v>-2.1598002394614345E-3</v>
      </c>
      <c r="G37" s="14">
        <f t="shared" si="17"/>
        <v>1.7248466397159733E-3</v>
      </c>
      <c r="H37" s="14">
        <f t="shared" si="18"/>
        <v>1.7785921830480783E-3</v>
      </c>
      <c r="I37" s="14">
        <f t="shared" si="19"/>
        <v>-4.1174310347913985E-3</v>
      </c>
      <c r="J37" s="14">
        <f t="shared" si="20"/>
        <v>1.5652116008692779E-3</v>
      </c>
      <c r="K37" s="14">
        <f t="shared" si="21"/>
        <v>1.6869528695836158E-2</v>
      </c>
      <c r="L37" s="10">
        <f t="shared" si="22"/>
        <v>-1.4744343635733083E-2</v>
      </c>
      <c r="N37" s="9">
        <f t="shared" si="23"/>
        <v>2.0973285207753874E-2</v>
      </c>
      <c r="O37" s="9">
        <f t="shared" si="24"/>
        <v>-1.8237639311090324E-2</v>
      </c>
    </row>
    <row r="38" spans="1:15">
      <c r="A38" s="8">
        <v>29</v>
      </c>
      <c r="B38" s="13">
        <f t="shared" si="2"/>
        <v>7.25</v>
      </c>
      <c r="C38" s="14">
        <f t="shared" si="13"/>
        <v>1.6869528695836158E-2</v>
      </c>
      <c r="D38" s="14">
        <f t="shared" si="14"/>
        <v>-1.4744343635733083E-2</v>
      </c>
      <c r="E38" s="14">
        <f t="shared" si="15"/>
        <v>1.5773948219537509E-3</v>
      </c>
      <c r="F38" s="14">
        <f t="shared" si="16"/>
        <v>-1.7444557780945259E-3</v>
      </c>
      <c r="G38" s="14">
        <f t="shared" si="17"/>
        <v>1.4011030887271288E-3</v>
      </c>
      <c r="H38" s="14">
        <f t="shared" si="18"/>
        <v>1.4451760220337844E-3</v>
      </c>
      <c r="I38" s="14">
        <f t="shared" si="19"/>
        <v>-3.3247919034248247E-3</v>
      </c>
      <c r="J38" s="14">
        <f t="shared" si="20"/>
        <v>1.2704057988649617E-3</v>
      </c>
      <c r="K38" s="14">
        <f t="shared" si="21"/>
        <v>1.3552082281295775E-2</v>
      </c>
      <c r="L38" s="10">
        <f t="shared" si="22"/>
        <v>-1.1897557354952903E-2</v>
      </c>
      <c r="N38" s="9">
        <f t="shared" si="23"/>
        <v>1.686664173501054E-2</v>
      </c>
      <c r="O38" s="9">
        <f t="shared" si="24"/>
        <v>-1.4736118568482892E-2</v>
      </c>
    </row>
    <row r="39" spans="1:15">
      <c r="A39" s="8">
        <v>30</v>
      </c>
      <c r="B39" s="13">
        <f t="shared" si="2"/>
        <v>7.5</v>
      </c>
      <c r="C39" s="14">
        <f t="shared" si="13"/>
        <v>1.3552082281295775E-2</v>
      </c>
      <c r="D39" s="14">
        <f t="shared" si="14"/>
        <v>-1.1897557354952903E-2</v>
      </c>
      <c r="E39" s="14">
        <f t="shared" si="15"/>
        <v>1.280379053576254E-3</v>
      </c>
      <c r="F39" s="14">
        <f t="shared" si="16"/>
        <v>-1.4071709785205971E-3</v>
      </c>
      <c r="G39" s="14">
        <f t="shared" si="17"/>
        <v>1.136180662497265E-3</v>
      </c>
      <c r="H39" s="14">
        <f t="shared" si="18"/>
        <v>1.1722302602670122E-3</v>
      </c>
      <c r="I39" s="14">
        <f t="shared" si="19"/>
        <v>-2.6813317736714727E-3</v>
      </c>
      <c r="J39" s="14">
        <f t="shared" si="20"/>
        <v>1.0294303951516818E-3</v>
      </c>
      <c r="K39" s="14">
        <f t="shared" si="21"/>
        <v>1.0876758773919261E-2</v>
      </c>
      <c r="L39" s="10">
        <f t="shared" si="22"/>
        <v>-9.5886802568674063E-3</v>
      </c>
      <c r="N39" s="9">
        <f t="shared" si="23"/>
        <v>1.3550567068621924E-2</v>
      </c>
      <c r="O39" s="9">
        <f t="shared" si="24"/>
        <v>-1.1891313958178423E-2</v>
      </c>
    </row>
    <row r="40" spans="1:15">
      <c r="A40" s="8">
        <v>31</v>
      </c>
      <c r="B40" s="13">
        <f t="shared" si="2"/>
        <v>7.75</v>
      </c>
      <c r="C40" s="14">
        <f t="shared" si="13"/>
        <v>1.0876758773919261E-2</v>
      </c>
      <c r="D40" s="14">
        <f t="shared" si="14"/>
        <v>-9.5886802568674063E-3</v>
      </c>
      <c r="E40" s="14">
        <f t="shared" si="15"/>
        <v>1.037575217476944E-3</v>
      </c>
      <c r="F40" s="14">
        <f t="shared" si="16"/>
        <v>-1.1337365810161167E-3</v>
      </c>
      <c r="G40" s="14">
        <f t="shared" si="17"/>
        <v>9.1989848573472278E-4</v>
      </c>
      <c r="H40" s="14">
        <f t="shared" si="18"/>
        <v>9.4931766867027809E-4</v>
      </c>
      <c r="I40" s="14">
        <f t="shared" si="19"/>
        <v>-2.1598406470492819E-3</v>
      </c>
      <c r="J40" s="14">
        <f t="shared" si="20"/>
        <v>8.328964640229653E-4</v>
      </c>
      <c r="K40" s="14">
        <f t="shared" si="21"/>
        <v>8.7218213240259045E-3</v>
      </c>
      <c r="L40" s="10">
        <f t="shared" si="22"/>
        <v>-7.7190455934307697E-3</v>
      </c>
      <c r="N40" s="9">
        <f t="shared" si="23"/>
        <v>1.087624914953611E-2</v>
      </c>
      <c r="O40" s="9">
        <f t="shared" si="24"/>
        <v>-9.5840215278090481E-3</v>
      </c>
    </row>
    <row r="41" spans="1:15">
      <c r="A41" s="8">
        <v>32</v>
      </c>
      <c r="B41" s="13">
        <f t="shared" si="2"/>
        <v>8</v>
      </c>
      <c r="C41" s="14">
        <f t="shared" si="13"/>
        <v>8.7218213240259045E-3</v>
      </c>
      <c r="D41" s="14">
        <f t="shared" si="14"/>
        <v>-7.7190455934307697E-3</v>
      </c>
      <c r="E41" s="14">
        <f t="shared" si="15"/>
        <v>8.3953373285445437E-4</v>
      </c>
      <c r="F41" s="14">
        <f t="shared" si="16"/>
        <v>-9.1240984087544283E-4</v>
      </c>
      <c r="G41" s="14">
        <f t="shared" si="17"/>
        <v>7.4370152975027114E-4</v>
      </c>
      <c r="H41" s="14">
        <f t="shared" si="18"/>
        <v>7.6765958052631698E-4</v>
      </c>
      <c r="I41" s="14">
        <f t="shared" si="19"/>
        <v>-1.7378465032261133E-3</v>
      </c>
      <c r="J41" s="14">
        <f t="shared" si="20"/>
        <v>6.7293475549455996E-4</v>
      </c>
      <c r="K41" s="14">
        <f t="shared" si="21"/>
        <v>6.9879678292624654E-3</v>
      </c>
      <c r="L41" s="10">
        <f t="shared" si="22"/>
        <v>-6.2073153571300397E-3</v>
      </c>
      <c r="N41" s="9">
        <f t="shared" si="23"/>
        <v>8.7220283254653089E-3</v>
      </c>
      <c r="O41" s="9">
        <f t="shared" si="24"/>
        <v>-7.7156404417577729E-3</v>
      </c>
    </row>
    <row r="42" spans="1:15">
      <c r="A42" s="8">
        <v>33</v>
      </c>
      <c r="B42" s="13">
        <f t="shared" si="2"/>
        <v>8.25</v>
      </c>
      <c r="C42" s="14">
        <f t="shared" si="13"/>
        <v>6.9879678292624654E-3</v>
      </c>
      <c r="D42" s="14">
        <f t="shared" si="14"/>
        <v>-6.2073153571300397E-3</v>
      </c>
      <c r="E42" s="14">
        <f t="shared" si="15"/>
        <v>6.7833286062470174E-4</v>
      </c>
      <c r="F42" s="14">
        <f t="shared" si="16"/>
        <v>-7.3351861585221109E-4</v>
      </c>
      <c r="G42" s="14">
        <f t="shared" si="17"/>
        <v>6.0043947245005263E-4</v>
      </c>
      <c r="H42" s="14">
        <f t="shared" si="18"/>
        <v>6.1991281949371499E-4</v>
      </c>
      <c r="I42" s="14">
        <f t="shared" si="19"/>
        <v>-1.3968506344090811E-3</v>
      </c>
      <c r="J42" s="14">
        <f t="shared" si="20"/>
        <v>5.4298278017897938E-4</v>
      </c>
      <c r="K42" s="14">
        <f t="shared" si="21"/>
        <v>5.5943627526939942E-3</v>
      </c>
      <c r="L42" s="10">
        <f t="shared" si="22"/>
        <v>-4.9866419488996342E-3</v>
      </c>
      <c r="N42" s="9">
        <f t="shared" si="23"/>
        <v>6.9886664078196064E-3</v>
      </c>
      <c r="O42" s="9">
        <f t="shared" si="24"/>
        <v>-6.2048907359146038E-3</v>
      </c>
    </row>
    <row r="43" spans="1:15">
      <c r="A43" s="8">
        <v>34</v>
      </c>
      <c r="B43" s="13">
        <f t="shared" si="2"/>
        <v>8.5</v>
      </c>
      <c r="C43" s="14">
        <f t="shared" si="13"/>
        <v>5.5943627526939942E-3</v>
      </c>
      <c r="D43" s="14">
        <f t="shared" si="14"/>
        <v>-4.9866419488996342E-3</v>
      </c>
      <c r="E43" s="14">
        <f t="shared" si="15"/>
        <v>5.4736514313815927E-4</v>
      </c>
      <c r="F43" s="14">
        <f t="shared" si="16"/>
        <v>-5.8911992216631936E-4</v>
      </c>
      <c r="G43" s="14">
        <f t="shared" si="17"/>
        <v>4.8416384762440937E-4</v>
      </c>
      <c r="H43" s="14">
        <f t="shared" si="18"/>
        <v>4.9996417150284696E-4</v>
      </c>
      <c r="I43" s="14">
        <f t="shared" si="19"/>
        <v>-1.1216694443491968E-3</v>
      </c>
      <c r="J43" s="14">
        <f t="shared" si="20"/>
        <v>4.375917379303854E-4</v>
      </c>
      <c r="K43" s="14">
        <f t="shared" si="21"/>
        <v>4.4753266956578698E-3</v>
      </c>
      <c r="L43" s="10">
        <f t="shared" si="22"/>
        <v>-4.0022376424586155E-3</v>
      </c>
      <c r="N43" s="9">
        <f t="shared" si="23"/>
        <v>5.5953801477927143E-3</v>
      </c>
      <c r="O43" s="9">
        <f t="shared" si="24"/>
        <v>-4.9849750407607819E-3</v>
      </c>
    </row>
    <row r="44" spans="1:15">
      <c r="A44" s="8">
        <v>35</v>
      </c>
      <c r="B44" s="13">
        <f t="shared" si="2"/>
        <v>8.75</v>
      </c>
      <c r="C44" s="14">
        <f t="shared" si="13"/>
        <v>4.4753266956578698E-3</v>
      </c>
      <c r="D44" s="14">
        <f t="shared" si="14"/>
        <v>-4.0022376424586155E-3</v>
      </c>
      <c r="E44" s="14">
        <f t="shared" si="15"/>
        <v>4.4114357365742014E-4</v>
      </c>
      <c r="F44" s="14">
        <f t="shared" si="16"/>
        <v>-4.7270823195373819E-4</v>
      </c>
      <c r="G44" s="14">
        <f t="shared" si="17"/>
        <v>3.899462092372824E-4</v>
      </c>
      <c r="H44" s="14">
        <f t="shared" si="18"/>
        <v>4.0274555034231678E-4</v>
      </c>
      <c r="I44" s="14">
        <f t="shared" si="19"/>
        <v>-8.9987302302907467E-4</v>
      </c>
      <c r="J44" s="14">
        <f t="shared" si="20"/>
        <v>3.5225492636489607E-4</v>
      </c>
      <c r="K44" s="14">
        <f t="shared" si="21"/>
        <v>3.5775868961463011E-3</v>
      </c>
      <c r="L44" s="10">
        <f t="shared" si="22"/>
        <v>-3.209310302731444E-3</v>
      </c>
      <c r="N44" s="9">
        <f t="shared" si="23"/>
        <v>4.476532434519973E-3</v>
      </c>
      <c r="O44" s="9">
        <f t="shared" si="24"/>
        <v>-4.0011484591727193E-3</v>
      </c>
    </row>
    <row r="45" spans="1:15">
      <c r="A45" s="8">
        <v>36</v>
      </c>
      <c r="B45" s="13">
        <f t="shared" si="2"/>
        <v>9</v>
      </c>
      <c r="C45" s="14">
        <f t="shared" si="13"/>
        <v>3.5775868961463011E-3</v>
      </c>
      <c r="D45" s="14">
        <f t="shared" si="14"/>
        <v>-3.209310302731444E-3</v>
      </c>
      <c r="E45" s="14">
        <f t="shared" si="15"/>
        <v>3.5512921366457337E-4</v>
      </c>
      <c r="F45" s="14">
        <f t="shared" si="16"/>
        <v>-3.7896821198739469E-4</v>
      </c>
      <c r="G45" s="14">
        <f t="shared" si="17"/>
        <v>3.1371793674685433E-4</v>
      </c>
      <c r="H45" s="14">
        <f t="shared" si="18"/>
        <v>3.240707559762841E-4</v>
      </c>
      <c r="I45" s="14">
        <f t="shared" si="19"/>
        <v>-7.2130988668878994E-4</v>
      </c>
      <c r="J45" s="14">
        <f t="shared" si="20"/>
        <v>2.8325757151253009E-4</v>
      </c>
      <c r="K45" s="14">
        <f t="shared" si="21"/>
        <v>2.8580024793290826E-3</v>
      </c>
      <c r="L45" s="10">
        <f t="shared" si="22"/>
        <v>-2.5713222458569841E-3</v>
      </c>
      <c r="N45" s="9">
        <f t="shared" si="23"/>
        <v>3.5788843185137072E-3</v>
      </c>
      <c r="O45" s="9">
        <f t="shared" si="24"/>
        <v>-3.2086549062536685E-3</v>
      </c>
    </row>
    <row r="46" spans="1:15">
      <c r="A46" s="8">
        <v>37</v>
      </c>
      <c r="B46" s="13">
        <f t="shared" si="2"/>
        <v>9.25</v>
      </c>
      <c r="C46" s="14">
        <f t="shared" si="13"/>
        <v>2.8580024793290826E-3</v>
      </c>
      <c r="D46" s="14">
        <f t="shared" si="14"/>
        <v>-2.5713222458569841E-3</v>
      </c>
      <c r="E46" s="14">
        <f t="shared" si="15"/>
        <v>2.855802515481107E-4</v>
      </c>
      <c r="F46" s="14">
        <f t="shared" si="16"/>
        <v>-3.0356651501036607E-4</v>
      </c>
      <c r="G46" s="14">
        <f t="shared" si="17"/>
        <v>2.5213100303737878E-4</v>
      </c>
      <c r="H46" s="14">
        <f t="shared" si="18"/>
        <v>2.6049331516506179E-4</v>
      </c>
      <c r="I46" s="14">
        <f t="shared" si="19"/>
        <v>-5.777072326729806E-4</v>
      </c>
      <c r="J46" s="14">
        <f t="shared" si="20"/>
        <v>2.2754699804970242E-4</v>
      </c>
      <c r="K46" s="14">
        <f t="shared" si="21"/>
        <v>2.2816889653440491E-3</v>
      </c>
      <c r="L46" s="10">
        <f t="shared" si="22"/>
        <v>-2.058530283856086E-3</v>
      </c>
      <c r="N46" s="9">
        <f t="shared" si="23"/>
        <v>2.8593216488264923E-3</v>
      </c>
      <c r="O46" s="9">
        <f t="shared" si="24"/>
        <v>-2.570986692642308E-3</v>
      </c>
    </row>
    <row r="47" spans="1:15">
      <c r="A47" s="8">
        <v>38</v>
      </c>
      <c r="B47" s="13">
        <f t="shared" si="2"/>
        <v>9.5</v>
      </c>
      <c r="C47" s="14">
        <f t="shared" si="13"/>
        <v>2.2816889653440491E-3</v>
      </c>
      <c r="D47" s="14">
        <f t="shared" si="14"/>
        <v>-2.058530283856086E-3</v>
      </c>
      <c r="E47" s="14">
        <f t="shared" si="15"/>
        <v>2.2942145029601537E-4</v>
      </c>
      <c r="F47" s="14">
        <f t="shared" si="16"/>
        <v>-2.4297744483850979E-4</v>
      </c>
      <c r="G47" s="14">
        <f t="shared" si="17"/>
        <v>2.0243826832682527E-4</v>
      </c>
      <c r="H47" s="14">
        <f t="shared" si="18"/>
        <v>2.0918406381912279E-4</v>
      </c>
      <c r="I47" s="14">
        <f t="shared" si="19"/>
        <v>-4.6233655500924081E-4</v>
      </c>
      <c r="J47" s="14">
        <f t="shared" si="20"/>
        <v>1.8262148776260908E-4</v>
      </c>
      <c r="K47" s="14">
        <f t="shared" si="21"/>
        <v>1.8204767095835244E-3</v>
      </c>
      <c r="L47" s="10">
        <f t="shared" si="22"/>
        <v>-1.6467677497392459E-3</v>
      </c>
      <c r="N47" s="9">
        <f t="shared" si="23"/>
        <v>2.2829808115748681E-3</v>
      </c>
      <c r="O47" s="9">
        <f t="shared" si="24"/>
        <v>-2.0584253219117664E-3</v>
      </c>
    </row>
    <row r="48" spans="1:15">
      <c r="A48" s="8">
        <v>39</v>
      </c>
      <c r="B48" s="13">
        <f t="shared" si="2"/>
        <v>9.75</v>
      </c>
      <c r="C48" s="14">
        <f t="shared" si="13"/>
        <v>1.8204767095835244E-3</v>
      </c>
      <c r="D48" s="14">
        <f t="shared" si="14"/>
        <v>-1.6467677497392459E-3</v>
      </c>
      <c r="E48" s="14">
        <f t="shared" si="15"/>
        <v>1.8413234873687092E-4</v>
      </c>
      <c r="F48" s="14">
        <f t="shared" si="16"/>
        <v>-1.943376969213513E-4</v>
      </c>
      <c r="G48" s="14">
        <f t="shared" si="17"/>
        <v>1.6239147366782207E-4</v>
      </c>
      <c r="H48" s="14">
        <f t="shared" si="18"/>
        <v>1.6782669243508433E-4</v>
      </c>
      <c r="I48" s="14">
        <f t="shared" si="19"/>
        <v>-3.6973526432604038E-4</v>
      </c>
      <c r="J48" s="14">
        <f t="shared" si="20"/>
        <v>1.4643591056008378E-4</v>
      </c>
      <c r="K48" s="14">
        <f t="shared" si="21"/>
        <v>1.4516473150520278E-3</v>
      </c>
      <c r="L48" s="10">
        <f t="shared" si="22"/>
        <v>-1.31643288590499E-3</v>
      </c>
      <c r="N48" s="9">
        <f t="shared" si="23"/>
        <v>1.8217082415896504E-3</v>
      </c>
      <c r="O48" s="9">
        <f t="shared" si="24"/>
        <v>-1.6468242503970439E-3</v>
      </c>
    </row>
    <row r="49" spans="1:15">
      <c r="A49" s="8">
        <v>40</v>
      </c>
      <c r="B49" s="13">
        <f t="shared" si="2"/>
        <v>10</v>
      </c>
      <c r="C49" s="14">
        <f t="shared" si="13"/>
        <v>1.4516473150520278E-3</v>
      </c>
      <c r="D49" s="14">
        <f t="shared" si="14"/>
        <v>-1.31643288590499E-3</v>
      </c>
      <c r="E49" s="14">
        <f t="shared" si="15"/>
        <v>1.4765230709474402E-4</v>
      </c>
      <c r="F49" s="14">
        <f t="shared" si="16"/>
        <v>-1.5532584154470224E-4</v>
      </c>
      <c r="G49" s="14">
        <f t="shared" si="17"/>
        <v>1.3015496051414579E-4</v>
      </c>
      <c r="H49" s="14">
        <f t="shared" si="18"/>
        <v>1.3452929715929534E-4</v>
      </c>
      <c r="I49" s="14">
        <f t="shared" si="19"/>
        <v>-2.9547589718642364E-4</v>
      </c>
      <c r="J49" s="14">
        <f t="shared" si="20"/>
        <v>1.1732214566339931E-4</v>
      </c>
      <c r="K49" s="14">
        <f t="shared" si="21"/>
        <v>1.1569004739731292E-3</v>
      </c>
      <c r="L49" s="10">
        <f t="shared" si="22"/>
        <v>-1.0516518965366481E-3</v>
      </c>
      <c r="N49" s="9">
        <f t="shared" si="23"/>
        <v>1.4527977523995153E-3</v>
      </c>
      <c r="O49" s="9">
        <f t="shared" si="24"/>
        <v>-1.3165979631120607E-3</v>
      </c>
    </row>
    <row r="50" spans="1:15">
      <c r="A50" s="8">
        <v>41</v>
      </c>
      <c r="B50" s="13">
        <f t="shared" si="2"/>
        <v>10.25</v>
      </c>
      <c r="C50" s="14">
        <f t="shared" si="13"/>
        <v>1.1569004739731292E-3</v>
      </c>
      <c r="D50" s="14">
        <f t="shared" si="14"/>
        <v>-1.0516518965366481E-3</v>
      </c>
      <c r="E50" s="14">
        <f t="shared" si="15"/>
        <v>1.1830041488752088E-4</v>
      </c>
      <c r="F50" s="14">
        <f t="shared" si="16"/>
        <v>-1.2406271113661095E-4</v>
      </c>
      <c r="G50" s="14">
        <f t="shared" si="17"/>
        <v>1.0423315005771703E-4</v>
      </c>
      <c r="H50" s="14">
        <f t="shared" si="18"/>
        <v>1.0774996626516798E-4</v>
      </c>
      <c r="I50" s="14">
        <f t="shared" si="19"/>
        <v>-2.3597548256787003E-4</v>
      </c>
      <c r="J50" s="14">
        <f t="shared" si="20"/>
        <v>9.3922367075920631E-5</v>
      </c>
      <c r="K50" s="14">
        <f t="shared" si="21"/>
        <v>9.2151112743983437E-4</v>
      </c>
      <c r="L50" s="10">
        <f t="shared" si="22"/>
        <v>-8.3958889166691093E-4</v>
      </c>
      <c r="N50" s="9">
        <f t="shared" si="23"/>
        <v>1.157958152850927E-3</v>
      </c>
      <c r="O50" s="9">
        <f t="shared" si="24"/>
        <v>-1.0518856502996969E-3</v>
      </c>
    </row>
    <row r="51" spans="1:15">
      <c r="A51" s="8">
        <v>42</v>
      </c>
      <c r="B51" s="13">
        <f t="shared" si="2"/>
        <v>10.5</v>
      </c>
      <c r="C51" s="14">
        <f t="shared" si="13"/>
        <v>9.2151112743983437E-4</v>
      </c>
      <c r="D51" s="14">
        <f t="shared" si="14"/>
        <v>-8.3958889166691093E-4</v>
      </c>
      <c r="E51" s="14">
        <f t="shared" si="15"/>
        <v>9.4708331986748437E-5</v>
      </c>
      <c r="F51" s="14">
        <f t="shared" si="16"/>
        <v>-9.9029340709192091E-5</v>
      </c>
      <c r="G51" s="14">
        <f t="shared" si="17"/>
        <v>8.3409916578710351E-5</v>
      </c>
      <c r="H51" s="14">
        <f t="shared" si="18"/>
        <v>8.6234520430719856E-5</v>
      </c>
      <c r="I51" s="14">
        <f t="shared" si="19"/>
        <v>-1.8833859280904778E-4</v>
      </c>
      <c r="J51" s="14">
        <f t="shared" si="20"/>
        <v>7.5133395872519472E-5</v>
      </c>
      <c r="K51" s="14">
        <f t="shared" si="21"/>
        <v>7.3364330193945485E-4</v>
      </c>
      <c r="L51" s="10">
        <f t="shared" si="22"/>
        <v>-6.6987869104086814E-4</v>
      </c>
      <c r="N51" s="9">
        <f t="shared" si="23"/>
        <v>9.2247105321652983E-4</v>
      </c>
      <c r="O51" s="9">
        <f t="shared" si="24"/>
        <v>-8.3986170516728829E-4</v>
      </c>
    </row>
    <row r="52" spans="1:15">
      <c r="A52" s="8">
        <v>43</v>
      </c>
      <c r="B52" s="13">
        <f t="shared" si="2"/>
        <v>10.75</v>
      </c>
      <c r="C52" s="14">
        <f t="shared" si="13"/>
        <v>7.3364330193945485E-4</v>
      </c>
      <c r="D52" s="14">
        <f t="shared" si="14"/>
        <v>-6.6987869104086814E-4</v>
      </c>
      <c r="E52" s="14">
        <f t="shared" si="15"/>
        <v>7.5764260017785177E-5</v>
      </c>
      <c r="F52" s="14">
        <f t="shared" si="16"/>
        <v>-7.8999570128996944E-5</v>
      </c>
      <c r="G52" s="14">
        <f t="shared" si="17"/>
        <v>6.6698141279463501E-5</v>
      </c>
      <c r="H52" s="14">
        <f t="shared" si="18"/>
        <v>6.8964670964043913E-5</v>
      </c>
      <c r="I52" s="14">
        <f t="shared" si="19"/>
        <v>-1.5022850501920606E-4</v>
      </c>
      <c r="J52" s="14">
        <f t="shared" si="20"/>
        <v>6.0060487663163992E-5</v>
      </c>
      <c r="K52" s="14">
        <f t="shared" si="21"/>
        <v>5.837925518676788E-4</v>
      </c>
      <c r="L52" s="10">
        <f t="shared" si="22"/>
        <v>-5.3416190031821344E-4</v>
      </c>
      <c r="N52" s="9">
        <f t="shared" si="23"/>
        <v>7.3450523484317885E-4</v>
      </c>
      <c r="O52" s="9">
        <f t="shared" si="24"/>
        <v>-6.7016900989341137E-4</v>
      </c>
    </row>
    <row r="53" spans="1:15">
      <c r="A53" s="8">
        <v>44</v>
      </c>
      <c r="B53" s="13">
        <f t="shared" si="2"/>
        <v>11</v>
      </c>
      <c r="C53" s="14">
        <f t="shared" si="13"/>
        <v>5.837925518676788E-4</v>
      </c>
      <c r="D53" s="14">
        <f t="shared" si="14"/>
        <v>-5.3416190031821344E-4</v>
      </c>
      <c r="E53" s="14">
        <f t="shared" si="15"/>
        <v>6.0566406096093509E-5</v>
      </c>
      <c r="F53" s="14">
        <f t="shared" si="16"/>
        <v>-6.2984837158770832E-5</v>
      </c>
      <c r="G53" s="14">
        <f t="shared" si="17"/>
        <v>5.3297909216916479E-5</v>
      </c>
      <c r="H53" s="14">
        <f t="shared" si="18"/>
        <v>5.5115033436710733E-5</v>
      </c>
      <c r="I53" s="14">
        <f t="shared" si="19"/>
        <v>-1.1976171672037567E-4</v>
      </c>
      <c r="J53" s="14">
        <f t="shared" si="20"/>
        <v>4.7979103967785101E-5</v>
      </c>
      <c r="K53" s="14">
        <f t="shared" si="21"/>
        <v>4.6433368918393549E-4</v>
      </c>
      <c r="L53" s="10">
        <f t="shared" si="22"/>
        <v>-4.2570476852783577E-4</v>
      </c>
      <c r="N53" s="9">
        <f t="shared" si="23"/>
        <v>5.8455952765859803E-4</v>
      </c>
      <c r="O53" s="9">
        <f t="shared" si="24"/>
        <v>-5.344544252878611E-4</v>
      </c>
    </row>
    <row r="54" spans="1:15">
      <c r="A54" s="8">
        <v>45</v>
      </c>
      <c r="B54" s="13">
        <f t="shared" si="2"/>
        <v>11.25</v>
      </c>
      <c r="C54" s="14">
        <f t="shared" si="13"/>
        <v>4.6433368918393549E-4</v>
      </c>
      <c r="D54" s="14">
        <f t="shared" si="14"/>
        <v>-4.2570476852783577E-4</v>
      </c>
      <c r="E54" s="14">
        <f t="shared" si="15"/>
        <v>4.8384480983967007E-5</v>
      </c>
      <c r="F54" s="14">
        <f t="shared" si="16"/>
        <v>-5.0189066004481533E-5</v>
      </c>
      <c r="G54" s="14">
        <f t="shared" si="17"/>
        <v>4.2561993988535443E-5</v>
      </c>
      <c r="H54" s="14">
        <f t="shared" si="18"/>
        <v>4.4017615737393332E-5</v>
      </c>
      <c r="I54" s="14">
        <f t="shared" si="19"/>
        <v>-9.5421788197610607E-5</v>
      </c>
      <c r="J54" s="14">
        <f t="shared" si="20"/>
        <v>3.830339663997167E-5</v>
      </c>
      <c r="K54" s="14">
        <f t="shared" si="21"/>
        <v>3.6915450461113452E-4</v>
      </c>
      <c r="L54" s="10">
        <f t="shared" si="22"/>
        <v>-3.3908906950257036E-4</v>
      </c>
      <c r="N54" s="9">
        <f t="shared" si="23"/>
        <v>4.6501089113291743E-4</v>
      </c>
      <c r="O54" s="9">
        <f t="shared" si="24"/>
        <v>-4.2598899817071457E-4</v>
      </c>
    </row>
    <row r="55" spans="1:15">
      <c r="A55" s="8">
        <v>46</v>
      </c>
      <c r="B55" s="13">
        <f t="shared" si="2"/>
        <v>11.5</v>
      </c>
      <c r="C55" s="14">
        <f t="shared" si="13"/>
        <v>3.6915450461113452E-4</v>
      </c>
      <c r="D55" s="14">
        <f t="shared" si="14"/>
        <v>-3.3908906950257036E-4</v>
      </c>
      <c r="E55" s="14">
        <f t="shared" si="15"/>
        <v>3.8627954299250775E-5</v>
      </c>
      <c r="F55" s="14">
        <f t="shared" si="16"/>
        <v>-3.997188654411812E-5</v>
      </c>
      <c r="G55" s="14">
        <f t="shared" si="17"/>
        <v>3.3967451542452838E-5</v>
      </c>
      <c r="H55" s="14">
        <f t="shared" si="18"/>
        <v>3.513257723165233E-5</v>
      </c>
      <c r="I55" s="14">
        <f t="shared" si="19"/>
        <v>-7.5989123067729503E-5</v>
      </c>
      <c r="J55" s="14">
        <f t="shared" si="20"/>
        <v>3.0560306066890791E-5</v>
      </c>
      <c r="K55" s="14">
        <f t="shared" si="21"/>
        <v>2.933595691582716E-4</v>
      </c>
      <c r="L55" s="10">
        <f t="shared" si="22"/>
        <v>-2.6995963019778638E-4</v>
      </c>
      <c r="N55" s="9">
        <f t="shared" si="23"/>
        <v>3.6974841635002096E-4</v>
      </c>
      <c r="O55" s="9">
        <f t="shared" si="24"/>
        <v>-3.3935813555412879E-4</v>
      </c>
    </row>
    <row r="56" spans="1:15">
      <c r="A56" s="8">
        <v>47</v>
      </c>
      <c r="B56" s="13">
        <f t="shared" si="2"/>
        <v>11.75</v>
      </c>
      <c r="C56" s="14">
        <f t="shared" si="13"/>
        <v>2.933595691582716E-4</v>
      </c>
      <c r="D56" s="14">
        <f t="shared" si="14"/>
        <v>-2.6995963019778638E-4</v>
      </c>
      <c r="E56" s="14">
        <f t="shared" si="15"/>
        <v>3.0819961404662645E-5</v>
      </c>
      <c r="F56" s="14">
        <f t="shared" si="16"/>
        <v>-3.1818706186931881E-5</v>
      </c>
      <c r="G56" s="14">
        <f t="shared" si="17"/>
        <v>2.7092309326863464E-5</v>
      </c>
      <c r="H56" s="14">
        <f t="shared" si="18"/>
        <v>2.8024222346313265E-5</v>
      </c>
      <c r="I56" s="14">
        <f t="shared" si="19"/>
        <v>-6.0483851962868279E-5</v>
      </c>
      <c r="J56" s="14">
        <f t="shared" si="20"/>
        <v>2.4368331726864546E-5</v>
      </c>
      <c r="K56" s="14">
        <f t="shared" si="21"/>
        <v>2.3303103603197829E-4</v>
      </c>
      <c r="L56" s="10">
        <f t="shared" si="22"/>
        <v>-2.1481917803849282E-4</v>
      </c>
      <c r="N56" s="9">
        <f t="shared" si="23"/>
        <v>2.938773498132083E-4</v>
      </c>
      <c r="O56" s="9">
        <f t="shared" si="24"/>
        <v>-2.7020937533160763E-4</v>
      </c>
    </row>
    <row r="57" spans="1:15">
      <c r="A57" s="8">
        <v>48</v>
      </c>
      <c r="B57" s="13">
        <f t="shared" si="2"/>
        <v>12</v>
      </c>
      <c r="C57" s="14">
        <f t="shared" si="13"/>
        <v>2.3303103603197829E-4</v>
      </c>
      <c r="D57" s="14">
        <f t="shared" si="14"/>
        <v>-2.1481917803849282E-4</v>
      </c>
      <c r="E57" s="14">
        <f t="shared" si="15"/>
        <v>2.4575915005625919E-5</v>
      </c>
      <c r="F57" s="14">
        <f t="shared" si="16"/>
        <v>-2.5316402566959981E-5</v>
      </c>
      <c r="G57" s="14">
        <f t="shared" si="17"/>
        <v>2.1596486575089439E-5</v>
      </c>
      <c r="H57" s="14">
        <f t="shared" si="18"/>
        <v>2.2341343682723558E-5</v>
      </c>
      <c r="I57" s="14">
        <f t="shared" si="19"/>
        <v>-4.8119458588942317E-5</v>
      </c>
      <c r="J57" s="14">
        <f t="shared" si="20"/>
        <v>1.9420175487881927E-5</v>
      </c>
      <c r="K57" s="14">
        <f t="shared" si="21"/>
        <v>1.8503572029430834E-4</v>
      </c>
      <c r="L57" s="10">
        <f t="shared" si="22"/>
        <v>-1.7086192770211488E-4</v>
      </c>
      <c r="N57" s="9">
        <f t="shared" si="23"/>
        <v>2.3348006942647197E-4</v>
      </c>
      <c r="O57" s="9">
        <f t="shared" si="24"/>
        <v>-2.1504743236648734E-4</v>
      </c>
    </row>
    <row r="58" spans="1:15">
      <c r="A58" s="8">
        <v>49</v>
      </c>
      <c r="B58" s="13">
        <f t="shared" si="2"/>
        <v>12.25</v>
      </c>
      <c r="C58" s="14">
        <f t="shared" si="13"/>
        <v>1.8503572029430834E-4</v>
      </c>
      <c r="D58" s="14">
        <f t="shared" si="14"/>
        <v>-1.7086192770211488E-4</v>
      </c>
      <c r="E58" s="14">
        <f t="shared" si="15"/>
        <v>1.9586016888740178E-5</v>
      </c>
      <c r="F58" s="14">
        <f t="shared" si="16"/>
        <v>-2.0133614907218099E-5</v>
      </c>
      <c r="G58" s="14">
        <f t="shared" si="17"/>
        <v>1.7206214529957395E-5</v>
      </c>
      <c r="H58" s="14">
        <f t="shared" si="18"/>
        <v>1.7801165119653093E-5</v>
      </c>
      <c r="I58" s="14">
        <f t="shared" si="19"/>
        <v>-3.8265190645615445E-5</v>
      </c>
      <c r="J58" s="14">
        <f t="shared" si="20"/>
        <v>1.5468583159615566E-5</v>
      </c>
      <c r="K58" s="14">
        <f t="shared" si="21"/>
        <v>1.4686968808030884E-4</v>
      </c>
      <c r="L58" s="10">
        <f t="shared" si="22"/>
        <v>-1.358388079195893E-4</v>
      </c>
      <c r="N58" s="9">
        <f t="shared" si="23"/>
        <v>1.8542329894499909E-4</v>
      </c>
      <c r="O58" s="9">
        <f t="shared" si="24"/>
        <v>-1.7106794676861206E-4</v>
      </c>
    </row>
    <row r="59" spans="1:15">
      <c r="A59" s="8">
        <v>50</v>
      </c>
      <c r="B59" s="13">
        <f t="shared" si="2"/>
        <v>12.5</v>
      </c>
      <c r="C59" s="14">
        <f t="shared" si="13"/>
        <v>1.4686968808030884E-4</v>
      </c>
      <c r="D59" s="14">
        <f t="shared" si="14"/>
        <v>-1.358388079195893E-4</v>
      </c>
      <c r="E59" s="14">
        <f t="shared" si="15"/>
        <v>1.5600990969858719E-5</v>
      </c>
      <c r="F59" s="14">
        <f t="shared" si="16"/>
        <v>-1.6004789054332491E-5</v>
      </c>
      <c r="G59" s="14">
        <f t="shared" si="17"/>
        <v>1.3701341859185603E-5</v>
      </c>
      <c r="H59" s="14">
        <f t="shared" si="18"/>
        <v>1.4176254136853883E-5</v>
      </c>
      <c r="I59" s="14">
        <f t="shared" si="19"/>
        <v>-3.0415638445683852E-5</v>
      </c>
      <c r="J59" s="14">
        <f t="shared" si="20"/>
        <v>1.231481870714226E-5</v>
      </c>
      <c r="K59" s="14">
        <f t="shared" si="21"/>
        <v>1.1653320168090303E-4</v>
      </c>
      <c r="L59" s="10">
        <f t="shared" si="22"/>
        <v>-1.0794847402989599E-4</v>
      </c>
      <c r="N59" s="9">
        <f t="shared" si="23"/>
        <v>1.4720280029710751E-4</v>
      </c>
      <c r="O59" s="9">
        <f t="shared" si="24"/>
        <v>-1.3602284078087149E-4</v>
      </c>
    </row>
  </sheetData>
  <mergeCells count="4">
    <mergeCell ref="A1:F1"/>
    <mergeCell ref="G1:I1"/>
    <mergeCell ref="D3:E3"/>
    <mergeCell ref="N7:P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59"/>
  <sheetViews>
    <sheetView tabSelected="1" zoomScale="90" zoomScaleNormal="90" workbookViewId="0">
      <selection activeCell="O9" sqref="O9:O59"/>
    </sheetView>
  </sheetViews>
  <sheetFormatPr defaultColWidth="11" defaultRowHeight="15.75"/>
  <cols>
    <col min="1" max="1" width="12.625" customWidth="1"/>
  </cols>
  <sheetData>
    <row r="1" spans="1:16">
      <c r="A1" s="23" t="s">
        <v>19</v>
      </c>
      <c r="B1" s="23"/>
      <c r="C1" s="23"/>
      <c r="D1" s="23"/>
      <c r="E1" s="24"/>
      <c r="F1" s="24"/>
      <c r="G1" s="25" t="s">
        <v>35</v>
      </c>
      <c r="H1" s="25"/>
      <c r="I1" s="25"/>
    </row>
    <row r="3" spans="1:16" ht="20.100000000000001" customHeight="1">
      <c r="A3" s="21" t="s">
        <v>32</v>
      </c>
      <c r="B3" s="2">
        <f>0.25</f>
        <v>0.25</v>
      </c>
      <c r="C3" s="3"/>
      <c r="D3" s="22" t="s">
        <v>20</v>
      </c>
      <c r="E3" s="22"/>
      <c r="F3" s="3"/>
      <c r="G3" s="3"/>
      <c r="H3" s="3"/>
      <c r="I3" s="3"/>
      <c r="J3" s="3"/>
      <c r="K3" s="3"/>
      <c r="L3" s="3"/>
    </row>
    <row r="4" spans="1:16">
      <c r="A4" s="21" t="s">
        <v>30</v>
      </c>
      <c r="B4" s="17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N4" s="1" t="s">
        <v>36</v>
      </c>
      <c r="O4" s="1" t="s">
        <v>37</v>
      </c>
    </row>
    <row r="5" spans="1:16">
      <c r="A5" s="21" t="s">
        <v>29</v>
      </c>
      <c r="B5" s="17">
        <v>3</v>
      </c>
      <c r="C5" s="3"/>
      <c r="D5" s="18" t="s">
        <v>21</v>
      </c>
      <c r="E5" s="19">
        <f>SQRT(B6/B4)</f>
        <v>1</v>
      </c>
      <c r="F5" s="3"/>
      <c r="G5" s="1" t="s">
        <v>23</v>
      </c>
      <c r="H5" s="17">
        <f>2</f>
        <v>2</v>
      </c>
      <c r="I5" s="3"/>
      <c r="J5" s="3"/>
      <c r="K5" s="3"/>
      <c r="L5" s="3"/>
      <c r="N5" s="9">
        <f>0.5*(H5+((H6+H5*E6*E5)/(E5*SQRT(E6^2-1))))</f>
        <v>2.7888543819998315</v>
      </c>
      <c r="O5" s="9">
        <f>0.5*(H5-((H6+H5*E6*E5)/(E5*SQRT(E6^2-1))))</f>
        <v>-0.78885438199983171</v>
      </c>
    </row>
    <row r="6" spans="1:16">
      <c r="A6" s="21" t="s">
        <v>31</v>
      </c>
      <c r="B6" s="17">
        <v>1</v>
      </c>
      <c r="C6" s="3"/>
      <c r="D6" s="18" t="s">
        <v>22</v>
      </c>
      <c r="E6" s="19">
        <f>B5/(2*B4*E5)</f>
        <v>1.5</v>
      </c>
      <c r="F6" s="3"/>
      <c r="G6" s="1" t="s">
        <v>24</v>
      </c>
      <c r="H6" s="17">
        <f>1</f>
        <v>1</v>
      </c>
      <c r="I6" s="3"/>
      <c r="J6" s="3"/>
      <c r="K6" s="3"/>
      <c r="L6" s="3"/>
    </row>
    <row r="7" spans="1:16" ht="16.5" thickBo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N7" s="26" t="s">
        <v>33</v>
      </c>
      <c r="O7" s="26"/>
      <c r="P7" s="26"/>
    </row>
    <row r="8" spans="1:16">
      <c r="A8" s="4" t="s">
        <v>1</v>
      </c>
      <c r="B8" s="5" t="s">
        <v>2</v>
      </c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  <c r="I8" s="5" t="s">
        <v>9</v>
      </c>
      <c r="J8" s="5" t="s">
        <v>10</v>
      </c>
      <c r="K8" s="5" t="s">
        <v>11</v>
      </c>
      <c r="L8" s="6" t="s">
        <v>12</v>
      </c>
      <c r="N8" s="7" t="s">
        <v>13</v>
      </c>
      <c r="O8" s="7" t="s">
        <v>14</v>
      </c>
    </row>
    <row r="9" spans="1:16">
      <c r="A9" s="8">
        <v>0</v>
      </c>
      <c r="B9" s="13">
        <f>0</f>
        <v>0</v>
      </c>
      <c r="C9" s="14">
        <f>H5</f>
        <v>2</v>
      </c>
      <c r="D9" s="14">
        <f>H6</f>
        <v>1</v>
      </c>
      <c r="E9" s="14">
        <f>0.5*$B$3*(-2*$E$6*$E$5*D9-$E$5^2*C9)</f>
        <v>-0.625</v>
      </c>
      <c r="F9" s="14">
        <f>0.5*$B$3*(D9+0.5*E9)</f>
        <v>8.59375E-2</v>
      </c>
      <c r="G9" s="14">
        <f>0.5*$B$3*(-2*$E$6*$E$5*(D9+E9)-$E$5^2*(C9+F9))</f>
        <v>-0.4013671875</v>
      </c>
      <c r="H9" s="14">
        <f>0.5*$B$3*(-2*$E$6*$E$5*(D9+G9)-$E$5^2*(C9+F9))</f>
        <v>-0.4852294921875</v>
      </c>
      <c r="I9" s="14">
        <f>$B$3*(D9+H9)</f>
        <v>0.128692626953125</v>
      </c>
      <c r="J9" s="14">
        <f>0.5*$B$3*(-2*$E$6*$E$5*(D9+2*H9)-$E$5^2*(C9+I9))</f>
        <v>-0.27716445922851563</v>
      </c>
      <c r="K9" s="14">
        <f>C9+$B$3*(D9+(E9+G9+H9)/3)</f>
        <v>2.1240336100260415</v>
      </c>
      <c r="L9" s="10">
        <f>D9+(E9+2*G9+2*H9+J9)/3</f>
        <v>0.10821406046549475</v>
      </c>
      <c r="N9" s="9">
        <f>EXP(-$E$6*$E$5*B9)*($N$5*EXP($E$5*SQRT($E$6^2-1)*B9)+$O$5*EXP(-$E$5*SQRT($E$6^2-1)*B9))</f>
        <v>1.9999999999999998</v>
      </c>
      <c r="O9" s="9">
        <f>EXP(-$E$6*$E$5*B9)*($E$5*SQRT($E$6^2-1)*($N$5*EXP($E$5*SQRT($E$6^2-1)*B9)-($O$5*EXP(-$E$5*SQRT($E$6^2-1)*B9)))+(-$E$6*$E$5)*(($N$5*EXP($E$5*SQRT($E$6^2-1)*B9))+($O$5*EXP(-$E$5*SQRT($E$6^2-1)*B9))))</f>
        <v>1</v>
      </c>
    </row>
    <row r="10" spans="1:16">
      <c r="A10" s="8">
        <v>1</v>
      </c>
      <c r="B10" s="13">
        <f>B9+$B$3</f>
        <v>0.25</v>
      </c>
      <c r="C10" s="14">
        <f>K9</f>
        <v>2.1240336100260415</v>
      </c>
      <c r="D10" s="14">
        <f>L9</f>
        <v>0.10821406046549475</v>
      </c>
      <c r="E10" s="14">
        <f>0.5*$B$3*(-2*$E$6*$E$5*D10-$E$5^2*C10)</f>
        <v>-0.30608447392781574</v>
      </c>
      <c r="F10" s="14">
        <f>0.5*$B$3*(D10+0.5*E10)</f>
        <v>-5.6035220623016392E-3</v>
      </c>
      <c r="G10" s="14">
        <f>0.5*$B$3*(-2*$E$6*$E$5*(D10+E10)-$E$5^2*(C10+F10))</f>
        <v>-0.19060235594709712</v>
      </c>
      <c r="H10" s="14">
        <f>0.5*$B$3*(-2*$E$6*$E$5*(D10+G10)-$E$5^2*(C10+F10))</f>
        <v>-0.2339081501898666</v>
      </c>
      <c r="I10" s="14">
        <f>$B$3*(D10+H10)</f>
        <v>-3.1423522431092962E-2</v>
      </c>
      <c r="J10" s="14">
        <f>0.5*$B$3*(-2*$E$6*$E$5*(D10+2*H10)-$E$5^2*(C10+I10))</f>
        <v>-0.12672542098152917</v>
      </c>
      <c r="K10" s="14">
        <f>C10+$B$3*(D10+(E10+G10+H10)/3)</f>
        <v>2.0902042101370171</v>
      </c>
      <c r="L10" s="10">
        <f>D10+(E10+2*G10+2*H10+J10)/3</f>
        <v>-0.319062908595596</v>
      </c>
      <c r="N10" s="9">
        <f t="shared" ref="N10:N59" si="0">EXP(-$E$6*$E$5*B10)*($N$5*EXP($E$5*SQRT($E$6^2-1)*B10)+$O$5*EXP(-$E$5*SQRT($E$6^2-1)*B10))</f>
        <v>2.1248968978880991</v>
      </c>
      <c r="O10" s="9">
        <f t="shared" ref="O10:O59" si="1">EXP(-$E$6*$E$5*B10)*($E$5*SQRT($E$6^2-1)*($N$5*EXP($E$5*SQRT($E$6^2-1)*B10)-($O$5*EXP(-$E$5*SQRT($E$6^2-1)*B10)))+(-$E$6*$E$5)*(($N$5*EXP($E$5*SQRT($E$6^2-1)*B10))+($O$5*EXP(-$E$5*SQRT($E$6^2-1)*B10))))</f>
        <v>0.10507255092464196</v>
      </c>
    </row>
    <row r="11" spans="1:16">
      <c r="A11" s="8">
        <v>2</v>
      </c>
      <c r="B11" s="13">
        <f t="shared" ref="B11:B59" si="2">B10+$B$3</f>
        <v>0.5</v>
      </c>
      <c r="C11" s="14">
        <f t="shared" ref="C11:C19" si="3">K10</f>
        <v>2.0902042101370171</v>
      </c>
      <c r="D11" s="14">
        <f t="shared" ref="D11:D19" si="4">L10</f>
        <v>-0.319062908595596</v>
      </c>
      <c r="E11" s="14">
        <f t="shared" ref="E11:E19" si="5">0.5*$B$3*(-2*$E$6*$E$5*D11-$E$5^2*C11)</f>
        <v>-0.14162693554377864</v>
      </c>
      <c r="F11" s="14">
        <f t="shared" ref="F11:F19" si="6">0.5*$B$3*(D11+0.5*E11)</f>
        <v>-4.8734547045935661E-2</v>
      </c>
      <c r="G11" s="14">
        <f t="shared" ref="G11:G19" si="7">0.5*$B$3*(-2*$E$6*$E$5*(D11+E11)-$E$5^2*(C11+F11))</f>
        <v>-8.2425016334119694E-2</v>
      </c>
      <c r="H11" s="14">
        <f t="shared" ref="H11:H19" si="8">0.5*$B$3*(-2*$E$6*$E$5*(D11+G11)-$E$5^2*(C11+F11))</f>
        <v>-0.10462573603774178</v>
      </c>
      <c r="I11" s="14">
        <f t="shared" ref="I11:I19" si="9">$B$3*(D11+H11)</f>
        <v>-0.10592216115833444</v>
      </c>
      <c r="J11" s="14">
        <f t="shared" ref="J11:J19" si="10">0.5*$B$3*(-2*$E$6*$E$5*(D11+2*H11)-$E$5^2*(C11+I11))</f>
        <v>-4.9917363370680506E-2</v>
      </c>
      <c r="K11" s="14">
        <f t="shared" ref="K11:K19" si="11">C11+$B$3*(D11+(E11+G11+H11)/3)</f>
        <v>1.9830486756618146</v>
      </c>
      <c r="L11" s="10">
        <f t="shared" ref="L11:L19" si="12">D11+(E11+2*G11+2*H11+J11)/3</f>
        <v>-0.50761150981499004</v>
      </c>
      <c r="N11" s="9">
        <f t="shared" si="0"/>
        <v>2.0909445751256941</v>
      </c>
      <c r="O11" s="9">
        <f t="shared" si="1"/>
        <v>-0.32225743544526775</v>
      </c>
    </row>
    <row r="12" spans="1:16">
      <c r="A12" s="8">
        <v>3</v>
      </c>
      <c r="B12" s="13">
        <f t="shared" si="2"/>
        <v>0.75</v>
      </c>
      <c r="C12" s="14">
        <f t="shared" si="3"/>
        <v>1.9830486756618146</v>
      </c>
      <c r="D12" s="14">
        <f t="shared" si="4"/>
        <v>-0.50761150981499004</v>
      </c>
      <c r="E12" s="14">
        <f t="shared" si="5"/>
        <v>-5.7526768277105567E-2</v>
      </c>
      <c r="F12" s="14">
        <f t="shared" si="6"/>
        <v>-6.7046861744192859E-2</v>
      </c>
      <c r="G12" s="14">
        <f t="shared" si="7"/>
        <v>-2.7573372455166889E-2</v>
      </c>
      <c r="H12" s="14">
        <f t="shared" si="8"/>
        <v>-3.8805895888393893E-2</v>
      </c>
      <c r="I12" s="14">
        <f t="shared" si="9"/>
        <v>-0.13660435142584598</v>
      </c>
      <c r="J12" s="14">
        <f t="shared" si="10"/>
        <v>-1.1346802432579406E-2</v>
      </c>
      <c r="K12" s="14">
        <f t="shared" si="11"/>
        <v>1.8458202951563449</v>
      </c>
      <c r="L12" s="10">
        <f t="shared" si="12"/>
        <v>-0.57482221228059216</v>
      </c>
      <c r="N12" s="9">
        <f t="shared" si="0"/>
        <v>1.983442371249772</v>
      </c>
      <c r="O12" s="9">
        <f t="shared" si="1"/>
        <v>-0.51001730963765912</v>
      </c>
    </row>
    <row r="13" spans="1:16">
      <c r="A13" s="8">
        <v>4</v>
      </c>
      <c r="B13" s="13">
        <f t="shared" si="2"/>
        <v>1</v>
      </c>
      <c r="C13" s="14">
        <f t="shared" si="3"/>
        <v>1.8458202951563449</v>
      </c>
      <c r="D13" s="14">
        <f t="shared" si="4"/>
        <v>-0.57482221228059216</v>
      </c>
      <c r="E13" s="14">
        <f t="shared" si="5"/>
        <v>-1.5169207289321057E-2</v>
      </c>
      <c r="F13" s="14">
        <f t="shared" si="6"/>
        <v>-7.2800851990656584E-2</v>
      </c>
      <c r="G13" s="14">
        <f t="shared" si="7"/>
        <v>-3.8064805699358772E-4</v>
      </c>
      <c r="H13" s="14">
        <f t="shared" si="8"/>
        <v>-5.9263577691163749E-3</v>
      </c>
      <c r="I13" s="14">
        <f t="shared" si="9"/>
        <v>-0.14518714251242715</v>
      </c>
      <c r="J13" s="14">
        <f t="shared" si="10"/>
        <v>7.4239538515696313E-3</v>
      </c>
      <c r="K13" s="14">
        <f t="shared" si="11"/>
        <v>1.7003250576599109</v>
      </c>
      <c r="L13" s="10">
        <f t="shared" si="12"/>
        <v>-0.58160863397724927</v>
      </c>
      <c r="N13" s="9">
        <f t="shared" si="0"/>
        <v>1.8459001362692655</v>
      </c>
      <c r="O13" s="9">
        <f t="shared" si="1"/>
        <v>-0.57639908900927705</v>
      </c>
    </row>
    <row r="14" spans="1:16">
      <c r="A14" s="8">
        <v>5</v>
      </c>
      <c r="B14" s="13">
        <f t="shared" si="2"/>
        <v>1.25</v>
      </c>
      <c r="C14" s="14">
        <f t="shared" si="3"/>
        <v>1.7003250576599109</v>
      </c>
      <c r="D14" s="14">
        <f t="shared" si="4"/>
        <v>-0.58160863397724927</v>
      </c>
      <c r="E14" s="14">
        <f t="shared" si="5"/>
        <v>5.5626055339796088E-3</v>
      </c>
      <c r="F14" s="14">
        <f t="shared" si="6"/>
        <v>-7.2353416401282428E-2</v>
      </c>
      <c r="G14" s="14">
        <f t="shared" si="7"/>
        <v>1.2520805508897559E-2</v>
      </c>
      <c r="H14" s="14">
        <f t="shared" si="8"/>
        <v>9.9114805183033172E-3</v>
      </c>
      <c r="I14" s="14">
        <f t="shared" si="9"/>
        <v>-0.14292428836473647</v>
      </c>
      <c r="J14" s="14">
        <f t="shared" si="10"/>
        <v>1.5994531190844152E-2</v>
      </c>
      <c r="K14" s="14">
        <f t="shared" si="11"/>
        <v>1.557255806795697</v>
      </c>
      <c r="L14" s="10">
        <f t="shared" si="12"/>
        <v>-0.55946806438417407</v>
      </c>
      <c r="N14" s="9">
        <f t="shared" si="0"/>
        <v>1.7001845101821105</v>
      </c>
      <c r="O14" s="9">
        <f t="shared" si="1"/>
        <v>-0.58254217563840527</v>
      </c>
    </row>
    <row r="15" spans="1:16">
      <c r="A15" s="8">
        <v>6</v>
      </c>
      <c r="B15" s="13">
        <f t="shared" si="2"/>
        <v>1.5</v>
      </c>
      <c r="C15" s="14">
        <f t="shared" si="3"/>
        <v>1.557255806795697</v>
      </c>
      <c r="D15" s="14">
        <f t="shared" si="4"/>
        <v>-0.55946806438417407</v>
      </c>
      <c r="E15" s="14">
        <f t="shared" si="5"/>
        <v>1.5143548294603154E-2</v>
      </c>
      <c r="F15" s="14">
        <f t="shared" si="6"/>
        <v>-6.898703627960906E-2</v>
      </c>
      <c r="G15" s="14">
        <f t="shared" si="7"/>
        <v>1.8088097219078086E-2</v>
      </c>
      <c r="H15" s="14">
        <f t="shared" si="8"/>
        <v>1.6983891372399973E-2</v>
      </c>
      <c r="I15" s="14">
        <f t="shared" si="9"/>
        <v>-0.13562104325294352</v>
      </c>
      <c r="J15" s="14">
        <f t="shared" si="10"/>
        <v>1.9358260171921104E-2</v>
      </c>
      <c r="K15" s="14">
        <f t="shared" si="11"/>
        <v>1.4215734187734936</v>
      </c>
      <c r="L15" s="10">
        <f t="shared" si="12"/>
        <v>-0.52458613583434732</v>
      </c>
      <c r="N15" s="9">
        <f t="shared" si="0"/>
        <v>1.5569820912792929</v>
      </c>
      <c r="O15" s="9">
        <f t="shared" si="1"/>
        <v>-0.5599618013802965</v>
      </c>
    </row>
    <row r="16" spans="1:16">
      <c r="A16" s="8">
        <v>7</v>
      </c>
      <c r="B16" s="13">
        <f t="shared" si="2"/>
        <v>1.75</v>
      </c>
      <c r="C16" s="14">
        <f t="shared" si="3"/>
        <v>1.4215734187734936</v>
      </c>
      <c r="D16" s="14">
        <f t="shared" si="4"/>
        <v>-0.52458613583434732</v>
      </c>
      <c r="E16" s="14">
        <f t="shared" si="5"/>
        <v>1.9023123591193541E-2</v>
      </c>
      <c r="F16" s="14">
        <f t="shared" si="6"/>
        <v>-6.4384321754843821E-2</v>
      </c>
      <c r="G16" s="14">
        <f t="shared" si="7"/>
        <v>1.9937492463851458E-2</v>
      </c>
      <c r="H16" s="14">
        <f t="shared" si="8"/>
        <v>1.9594604136604715E-2</v>
      </c>
      <c r="I16" s="14">
        <f t="shared" si="9"/>
        <v>-0.12624788292443564</v>
      </c>
      <c r="J16" s="14">
        <f t="shared" si="10"/>
        <v>2.0108155854294457E-2</v>
      </c>
      <c r="K16" s="14">
        <f t="shared" si="11"/>
        <v>1.2953064864975443</v>
      </c>
      <c r="L16" s="10">
        <f t="shared" si="12"/>
        <v>-0.48518764495221389</v>
      </c>
      <c r="N16" s="9">
        <f t="shared" si="0"/>
        <v>1.4212309358456472</v>
      </c>
      <c r="O16" s="9">
        <f t="shared" si="1"/>
        <v>-0.52480115902678559</v>
      </c>
    </row>
    <row r="17" spans="1:15">
      <c r="A17" s="8">
        <v>8</v>
      </c>
      <c r="B17" s="13">
        <f t="shared" si="2"/>
        <v>2</v>
      </c>
      <c r="C17" s="14">
        <f t="shared" si="3"/>
        <v>1.2953064864975443</v>
      </c>
      <c r="D17" s="14">
        <f t="shared" si="4"/>
        <v>-0.48518764495221389</v>
      </c>
      <c r="E17" s="14">
        <f t="shared" si="5"/>
        <v>2.003205604488717E-2</v>
      </c>
      <c r="F17" s="14">
        <f t="shared" si="6"/>
        <v>-5.9396452116221285E-2</v>
      </c>
      <c r="G17" s="14">
        <f t="shared" si="7"/>
        <v>1.9944591542582157E-2</v>
      </c>
      <c r="H17" s="14">
        <f t="shared" si="8"/>
        <v>1.9977390730946537E-2</v>
      </c>
      <c r="I17" s="14">
        <f t="shared" si="9"/>
        <v>-0.11630256355531685</v>
      </c>
      <c r="J17" s="14">
        <f t="shared" si="10"/>
        <v>1.9586833441091855E-2</v>
      </c>
      <c r="K17" s="14">
        <f t="shared" si="11"/>
        <v>1.1790057451193587</v>
      </c>
      <c r="L17" s="10">
        <f t="shared" si="12"/>
        <v>-0.4453666936078684</v>
      </c>
      <c r="N17" s="9">
        <f t="shared" si="0"/>
        <v>1.2949376756252373</v>
      </c>
      <c r="O17" s="9">
        <f t="shared" si="1"/>
        <v>-0.48523605201769499</v>
      </c>
    </row>
    <row r="18" spans="1:15">
      <c r="A18" s="8">
        <v>9</v>
      </c>
      <c r="B18" s="13">
        <f t="shared" si="2"/>
        <v>2.25</v>
      </c>
      <c r="C18" s="14">
        <f t="shared" si="3"/>
        <v>1.1790057451193587</v>
      </c>
      <c r="D18" s="14">
        <f t="shared" si="4"/>
        <v>-0.4453666936078684</v>
      </c>
      <c r="E18" s="14">
        <f t="shared" si="5"/>
        <v>1.9636791963030809E-2</v>
      </c>
      <c r="F18" s="14">
        <f t="shared" si="6"/>
        <v>-5.4443537203294125E-2</v>
      </c>
      <c r="G18" s="14">
        <f t="shared" si="7"/>
        <v>1.907843712730603E-2</v>
      </c>
      <c r="H18" s="14">
        <f t="shared" si="8"/>
        <v>1.9287820190702798E-2</v>
      </c>
      <c r="I18" s="14">
        <f t="shared" si="9"/>
        <v>-0.1065197183542914</v>
      </c>
      <c r="J18" s="14">
        <f t="shared" si="10"/>
        <v>1.8485891614290123E-2</v>
      </c>
      <c r="K18" s="14">
        <f t="shared" si="11"/>
        <v>1.0724976591574782</v>
      </c>
      <c r="L18" s="10">
        <f t="shared" si="12"/>
        <v>-0.40708162753675553</v>
      </c>
      <c r="N18" s="9">
        <f t="shared" si="0"/>
        <v>1.1786364592941059</v>
      </c>
      <c r="O18" s="9">
        <f t="shared" si="1"/>
        <v>-0.44532112109238126</v>
      </c>
    </row>
    <row r="19" spans="1:15">
      <c r="A19" s="8">
        <v>10</v>
      </c>
      <c r="B19" s="13">
        <f t="shared" si="2"/>
        <v>2.5</v>
      </c>
      <c r="C19" s="14">
        <f t="shared" si="3"/>
        <v>1.0724976591574782</v>
      </c>
      <c r="D19" s="14">
        <f t="shared" si="4"/>
        <v>-0.40708162753675553</v>
      </c>
      <c r="E19" s="14">
        <f t="shared" si="5"/>
        <v>1.8593402931598557E-2</v>
      </c>
      <c r="F19" s="14">
        <f t="shared" si="6"/>
        <v>-4.9723115758869535E-2</v>
      </c>
      <c r="G19" s="14">
        <f t="shared" si="7"/>
        <v>1.7836266302107801E-2</v>
      </c>
      <c r="H19" s="14">
        <f t="shared" si="8"/>
        <v>1.8120192538166796E-2</v>
      </c>
      <c r="I19" s="14">
        <f t="shared" si="9"/>
        <v>-9.7240358749647177E-2</v>
      </c>
      <c r="J19" s="14">
        <f t="shared" si="10"/>
        <v>1.7158303371679354E-2</v>
      </c>
      <c r="K19" s="14">
        <f t="shared" si="11"/>
        <v>0.9752730740876121</v>
      </c>
      <c r="L19" s="10">
        <f t="shared" si="12"/>
        <v>-0.37119341954214652</v>
      </c>
      <c r="N19" s="9">
        <f t="shared" si="0"/>
        <v>1.0721425184931324</v>
      </c>
      <c r="O19" s="9">
        <f t="shared" si="1"/>
        <v>-0.40698694527939172</v>
      </c>
    </row>
    <row r="20" spans="1:15">
      <c r="A20" s="8">
        <v>11</v>
      </c>
      <c r="B20" s="13">
        <f t="shared" si="2"/>
        <v>2.75</v>
      </c>
      <c r="C20" s="14">
        <f t="shared" ref="C20:C59" si="13">K19</f>
        <v>0.9752730740876121</v>
      </c>
      <c r="D20" s="14">
        <f t="shared" ref="D20:D59" si="14">L19</f>
        <v>-0.37119341954214652</v>
      </c>
      <c r="E20" s="14">
        <f t="shared" ref="E20:E59" si="15">0.5*$B$3*(-2*$E$6*$E$5*D20-$E$5^2*C20)</f>
        <v>1.7288398067353439E-2</v>
      </c>
      <c r="F20" s="14">
        <f t="shared" ref="F20:F59" si="16">0.5*$B$3*(D20+0.5*E20)</f>
        <v>-4.5318652563558728E-2</v>
      </c>
      <c r="G20" s="14">
        <f t="shared" ref="G20:G59" si="17">0.5*$B$3*(-2*$E$6*$E$5*(D20+E20)-$E$5^2*(C20+F20))</f>
        <v>1.6470080362540718E-2</v>
      </c>
      <c r="H20" s="14">
        <f t="shared" ref="H20:H59" si="18">0.5*$B$3*(-2*$E$6*$E$5*(D20+G20)-$E$5^2*(C20+F20))</f>
        <v>1.6776949501845495E-2</v>
      </c>
      <c r="I20" s="14">
        <f t="shared" ref="I20:I59" si="19">$B$3*(D20+H20)</f>
        <v>-8.8604117510075256E-2</v>
      </c>
      <c r="J20" s="14">
        <f t="shared" ref="J20:J59" si="20">0.5*$B$3*(-2*$E$6*$E$5*(D20+2*H20)-$E$5^2*(C20+I20))</f>
        <v>1.5781200629728723E-2</v>
      </c>
      <c r="K20" s="14">
        <f t="shared" ref="K20:K59" si="21">C20+$B$3*(D20+(E20+G20+H20)/3)</f>
        <v>0.88668600486305382</v>
      </c>
      <c r="L20" s="10">
        <f t="shared" ref="L20:L59" si="22">D20+(E20+2*G20+2*H20+J20)/3</f>
        <v>-0.33800553340019501</v>
      </c>
      <c r="N20" s="9">
        <f t="shared" si="0"/>
        <v>0.97493957483043037</v>
      </c>
      <c r="O20" s="9">
        <f t="shared" si="1"/>
        <v>-0.37107631851266382</v>
      </c>
    </row>
    <row r="21" spans="1:15">
      <c r="A21" s="8">
        <v>12</v>
      </c>
      <c r="B21" s="13">
        <f t="shared" si="2"/>
        <v>3</v>
      </c>
      <c r="C21" s="14">
        <f t="shared" si="13"/>
        <v>0.88668600486305382</v>
      </c>
      <c r="D21" s="14">
        <f t="shared" si="14"/>
        <v>-0.33800553340019501</v>
      </c>
      <c r="E21" s="14">
        <f t="shared" si="15"/>
        <v>1.5916324417191402E-2</v>
      </c>
      <c r="F21" s="14">
        <f t="shared" si="16"/>
        <v>-4.1255921398949916E-2</v>
      </c>
      <c r="G21" s="14">
        <f t="shared" si="17"/>
        <v>1.5104692935613381E-2</v>
      </c>
      <c r="H21" s="14">
        <f t="shared" si="18"/>
        <v>1.5409054741205117E-2</v>
      </c>
      <c r="I21" s="14">
        <f t="shared" si="19"/>
        <v>-8.0649119664747471E-2</v>
      </c>
      <c r="J21" s="14">
        <f t="shared" si="20"/>
        <v>1.4440673319380981E-2</v>
      </c>
      <c r="K21" s="14">
        <f t="shared" si="21"/>
        <v>0.80605379418750589</v>
      </c>
      <c r="L21" s="10">
        <f t="shared" si="22"/>
        <v>-0.30754403570345856</v>
      </c>
      <c r="N21" s="9">
        <f t="shared" si="0"/>
        <v>0.88637733924662221</v>
      </c>
      <c r="O21" s="9">
        <f t="shared" si="1"/>
        <v>-0.33788133506613022</v>
      </c>
    </row>
    <row r="22" spans="1:15">
      <c r="A22" s="8">
        <v>13</v>
      </c>
      <c r="B22" s="13">
        <f t="shared" si="2"/>
        <v>3.25</v>
      </c>
      <c r="C22" s="14">
        <f t="shared" si="13"/>
        <v>0.80605379418750589</v>
      </c>
      <c r="D22" s="14">
        <f t="shared" si="14"/>
        <v>-0.30754403570345856</v>
      </c>
      <c r="E22" s="14">
        <f t="shared" si="15"/>
        <v>1.4572289115358725E-2</v>
      </c>
      <c r="F22" s="14">
        <f t="shared" si="16"/>
        <v>-3.7532236393222403E-2</v>
      </c>
      <c r="G22" s="14">
        <f t="shared" si="17"/>
        <v>1.3799210246251997E-2</v>
      </c>
      <c r="H22" s="14">
        <f t="shared" si="18"/>
        <v>1.4089114822167043E-2</v>
      </c>
      <c r="I22" s="14">
        <f t="shared" si="19"/>
        <v>-7.3363730220322887E-2</v>
      </c>
      <c r="J22" s="14">
        <f t="shared" si="20"/>
        <v>1.3175919276273818E-2</v>
      </c>
      <c r="K22" s="14">
        <f t="shared" si="21"/>
        <v>0.73270616977695602</v>
      </c>
      <c r="L22" s="10">
        <f t="shared" si="22"/>
        <v>-0.27970241619396835</v>
      </c>
      <c r="N22" s="9">
        <f t="shared" si="0"/>
        <v>0.80577066614253157</v>
      </c>
      <c r="O22" s="9">
        <f t="shared" si="1"/>
        <v>-0.30742118002361335</v>
      </c>
    </row>
    <row r="23" spans="1:15">
      <c r="A23" s="8">
        <v>14</v>
      </c>
      <c r="B23" s="13">
        <f t="shared" si="2"/>
        <v>3.5</v>
      </c>
      <c r="C23" s="14">
        <f t="shared" si="13"/>
        <v>0.73270616977695602</v>
      </c>
      <c r="D23" s="14">
        <f t="shared" si="14"/>
        <v>-0.27970241619396835</v>
      </c>
      <c r="E23" s="14">
        <f t="shared" si="15"/>
        <v>1.3300134850618636E-2</v>
      </c>
      <c r="F23" s="14">
        <f t="shared" si="16"/>
        <v>-3.4131543596082378E-2</v>
      </c>
      <c r="G23" s="14">
        <f t="shared" si="17"/>
        <v>1.2579027231146928E-2</v>
      </c>
      <c r="H23" s="14">
        <f t="shared" si="18"/>
        <v>1.284944258844882E-2</v>
      </c>
      <c r="I23" s="14">
        <f t="shared" si="19"/>
        <v>-6.6713243401379879E-2</v>
      </c>
      <c r="J23" s="14">
        <f t="shared" si="20"/>
        <v>1.2002208334454506E-2</v>
      </c>
      <c r="K23" s="14">
        <f t="shared" si="21"/>
        <v>0.66600794945098185</v>
      </c>
      <c r="L23" s="10">
        <f t="shared" si="22"/>
        <v>-0.25431598858588012</v>
      </c>
      <c r="N23" s="9">
        <f t="shared" si="0"/>
        <v>0.73244791520352004</v>
      </c>
      <c r="O23" s="9">
        <f t="shared" si="1"/>
        <v>-0.27958528608179689</v>
      </c>
    </row>
    <row r="24" spans="1:15">
      <c r="A24" s="8">
        <v>15</v>
      </c>
      <c r="B24" s="13">
        <f t="shared" si="2"/>
        <v>3.75</v>
      </c>
      <c r="C24" s="14">
        <f t="shared" si="13"/>
        <v>0.66600794945098185</v>
      </c>
      <c r="D24" s="14">
        <f t="shared" si="14"/>
        <v>-0.25431598858588012</v>
      </c>
      <c r="E24" s="14">
        <f t="shared" si="15"/>
        <v>1.2117502038332312E-2</v>
      </c>
      <c r="F24" s="14">
        <f t="shared" si="16"/>
        <v>-3.1032154695839247E-2</v>
      </c>
      <c r="G24" s="14">
        <f t="shared" si="17"/>
        <v>1.1452458110937591E-2</v>
      </c>
      <c r="H24" s="14">
        <f t="shared" si="18"/>
        <v>1.1701849583710622E-2</v>
      </c>
      <c r="I24" s="14">
        <f t="shared" si="19"/>
        <v>-6.0653534750542373E-2</v>
      </c>
      <c r="J24" s="14">
        <f t="shared" si="20"/>
        <v>1.092280669436714E-2</v>
      </c>
      <c r="K24" s="14">
        <f t="shared" si="21"/>
        <v>0.60536826978226022</v>
      </c>
      <c r="L24" s="10">
        <f t="shared" si="22"/>
        <v>-0.23119968054521484</v>
      </c>
      <c r="N24" s="9">
        <f t="shared" si="0"/>
        <v>0.66577320514559568</v>
      </c>
      <c r="O24" s="9">
        <f t="shared" si="1"/>
        <v>-0.25420663179898489</v>
      </c>
    </row>
    <row r="25" spans="1:15">
      <c r="A25" s="8">
        <v>16</v>
      </c>
      <c r="B25" s="13">
        <f t="shared" si="2"/>
        <v>4</v>
      </c>
      <c r="C25" s="14">
        <f t="shared" si="13"/>
        <v>0.60536826978226022</v>
      </c>
      <c r="D25" s="14">
        <f t="shared" si="14"/>
        <v>-0.23119968054521484</v>
      </c>
      <c r="E25" s="14">
        <f t="shared" si="15"/>
        <v>1.1028846481673044E-2</v>
      </c>
      <c r="F25" s="14">
        <f t="shared" si="16"/>
        <v>-2.8210657163047291E-2</v>
      </c>
      <c r="G25" s="14">
        <f t="shared" si="17"/>
        <v>1.0419361196426558E-2</v>
      </c>
      <c r="H25" s="14">
        <f t="shared" si="18"/>
        <v>1.0647918178393986E-2</v>
      </c>
      <c r="I25" s="14">
        <f t="shared" si="19"/>
        <v>-5.5137940591705209E-2</v>
      </c>
      <c r="J25" s="14">
        <f t="shared" si="20"/>
        <v>9.9351504218406911E-3</v>
      </c>
      <c r="K25" s="14">
        <f t="shared" si="21"/>
        <v>0.55024302680066428</v>
      </c>
      <c r="L25" s="10">
        <f t="shared" si="22"/>
        <v>-0.21016682866082989</v>
      </c>
      <c r="N25" s="9">
        <f t="shared" si="0"/>
        <v>0.60515536143220938</v>
      </c>
      <c r="O25" s="9">
        <f t="shared" si="1"/>
        <v>-0.23109883471155457</v>
      </c>
    </row>
    <row r="26" spans="1:15">
      <c r="A26" s="8">
        <v>17</v>
      </c>
      <c r="B26" s="13">
        <f t="shared" si="2"/>
        <v>4.25</v>
      </c>
      <c r="C26" s="14">
        <f t="shared" si="13"/>
        <v>0.55024302680066428</v>
      </c>
      <c r="D26" s="14">
        <f t="shared" si="14"/>
        <v>-0.21016682866082989</v>
      </c>
      <c r="E26" s="14">
        <f t="shared" si="15"/>
        <v>1.003218239772817E-2</v>
      </c>
      <c r="F26" s="14">
        <f t="shared" si="16"/>
        <v>-2.5643842182745725E-2</v>
      </c>
      <c r="G26" s="14">
        <f t="shared" si="17"/>
        <v>9.4755942714233321E-3</v>
      </c>
      <c r="H26" s="14">
        <f t="shared" si="18"/>
        <v>9.6843148187876482E-3</v>
      </c>
      <c r="I26" s="14">
        <f t="shared" si="19"/>
        <v>-5.0120628460510561E-2</v>
      </c>
      <c r="J26" s="14">
        <f t="shared" si="20"/>
        <v>9.034024841201263E-3</v>
      </c>
      <c r="K26" s="14">
        <f t="shared" si="21"/>
        <v>0.50013399392611846</v>
      </c>
      <c r="L26" s="10">
        <f t="shared" si="22"/>
        <v>-0.19103815352104608</v>
      </c>
      <c r="N26" s="9">
        <f t="shared" si="0"/>
        <v>0.55005018726756749</v>
      </c>
      <c r="O26" s="9">
        <f t="shared" si="1"/>
        <v>-0.21007451979137273</v>
      </c>
    </row>
    <row r="27" spans="1:15">
      <c r="A27" s="8">
        <v>18</v>
      </c>
      <c r="B27" s="13">
        <f t="shared" si="2"/>
        <v>4.5</v>
      </c>
      <c r="C27" s="14">
        <f t="shared" si="13"/>
        <v>0.50013399392611846</v>
      </c>
      <c r="D27" s="14">
        <f t="shared" si="14"/>
        <v>-0.19103815352104608</v>
      </c>
      <c r="E27" s="14">
        <f t="shared" si="15"/>
        <v>9.122558329627467E-3</v>
      </c>
      <c r="F27" s="14">
        <f t="shared" si="16"/>
        <v>-2.3309609294529042E-2</v>
      </c>
      <c r="G27" s="14">
        <f t="shared" si="17"/>
        <v>8.615300117833298E-3</v>
      </c>
      <c r="H27" s="14">
        <f t="shared" si="18"/>
        <v>8.8055219472561105E-3</v>
      </c>
      <c r="I27" s="14">
        <f t="shared" si="19"/>
        <v>-4.5558157893447492E-2</v>
      </c>
      <c r="J27" s="14">
        <f t="shared" si="20"/>
        <v>8.2131866058663197E-3</v>
      </c>
      <c r="K27" s="14">
        <f t="shared" si="21"/>
        <v>0.45458640391208333</v>
      </c>
      <c r="L27" s="10">
        <f t="shared" si="22"/>
        <v>-0.17364569049915521</v>
      </c>
      <c r="N27" s="9">
        <f t="shared" si="0"/>
        <v>0.49995948138894281</v>
      </c>
      <c r="O27" s="9">
        <f t="shared" si="1"/>
        <v>-0.19095403950848569</v>
      </c>
    </row>
    <row r="28" spans="1:15">
      <c r="A28" s="8">
        <v>19</v>
      </c>
      <c r="B28" s="13">
        <f t="shared" si="2"/>
        <v>4.75</v>
      </c>
      <c r="C28" s="14">
        <f t="shared" si="13"/>
        <v>0.45458640391208333</v>
      </c>
      <c r="D28" s="14">
        <f t="shared" si="14"/>
        <v>-0.17364569049915521</v>
      </c>
      <c r="E28" s="14">
        <f t="shared" si="15"/>
        <v>8.2938334481727841E-3</v>
      </c>
      <c r="F28" s="14">
        <f t="shared" si="16"/>
        <v>-2.1187346721883601E-2</v>
      </c>
      <c r="G28" s="14">
        <f t="shared" si="17"/>
        <v>7.8320642453434466E-3</v>
      </c>
      <c r="H28" s="14">
        <f t="shared" si="18"/>
        <v>8.0052276964044447E-3</v>
      </c>
      <c r="I28" s="14">
        <f t="shared" si="19"/>
        <v>-4.1410115700687693E-2</v>
      </c>
      <c r="J28" s="14">
        <f t="shared" si="20"/>
        <v>7.4661771384554113E-3</v>
      </c>
      <c r="K28" s="14">
        <f t="shared" si="21"/>
        <v>0.41318590840312125</v>
      </c>
      <c r="L28" s="10">
        <f t="shared" si="22"/>
        <v>-0.15783415900911388</v>
      </c>
      <c r="N28" s="9">
        <f t="shared" si="0"/>
        <v>0.45442856212039057</v>
      </c>
      <c r="O28" s="9">
        <f t="shared" si="1"/>
        <v>-0.17356925487284813</v>
      </c>
    </row>
    <row r="29" spans="1:15">
      <c r="A29" s="8">
        <v>20</v>
      </c>
      <c r="B29" s="13">
        <f t="shared" si="2"/>
        <v>5</v>
      </c>
      <c r="C29" s="14">
        <f t="shared" si="13"/>
        <v>0.41318590840312125</v>
      </c>
      <c r="D29" s="14">
        <f t="shared" si="14"/>
        <v>-0.15783415900911388</v>
      </c>
      <c r="E29" s="14">
        <f t="shared" si="15"/>
        <v>7.5395710780275446E-3</v>
      </c>
      <c r="F29" s="14">
        <f t="shared" si="16"/>
        <v>-1.9258046683762513E-2</v>
      </c>
      <c r="G29" s="14">
        <f t="shared" si="17"/>
        <v>7.1194877592375347E-3</v>
      </c>
      <c r="H29" s="14">
        <f t="shared" si="18"/>
        <v>7.2770190037837815E-3</v>
      </c>
      <c r="I29" s="14">
        <f t="shared" si="19"/>
        <v>-3.7639285001332526E-2</v>
      </c>
      <c r="J29" s="14">
        <f t="shared" si="20"/>
        <v>6.7867174503562708E-3</v>
      </c>
      <c r="K29" s="14">
        <f t="shared" si="21"/>
        <v>0.37555537513759685</v>
      </c>
      <c r="L29" s="10">
        <f t="shared" si="22"/>
        <v>-0.14346105832430506</v>
      </c>
      <c r="N29" s="9">
        <f t="shared" si="0"/>
        <v>0.41304319413972157</v>
      </c>
      <c r="O29" s="9">
        <f t="shared" si="1"/>
        <v>-0.15776481805350343</v>
      </c>
    </row>
    <row r="30" spans="1:15">
      <c r="A30" s="8">
        <v>21</v>
      </c>
      <c r="B30" s="13">
        <f t="shared" si="2"/>
        <v>5.25</v>
      </c>
      <c r="C30" s="14">
        <f t="shared" si="13"/>
        <v>0.37555537513759685</v>
      </c>
      <c r="D30" s="14">
        <f t="shared" si="14"/>
        <v>-0.14346105832430506</v>
      </c>
      <c r="E30" s="14">
        <f t="shared" si="15"/>
        <v>6.8534749794147906E-3</v>
      </c>
      <c r="F30" s="14">
        <f t="shared" si="16"/>
        <v>-1.7504290104324707E-2</v>
      </c>
      <c r="G30" s="14">
        <f t="shared" si="17"/>
        <v>6.4714581251748282E-3</v>
      </c>
      <c r="H30" s="14">
        <f t="shared" si="18"/>
        <v>6.6147144455148202E-3</v>
      </c>
      <c r="I30" s="14">
        <f t="shared" si="19"/>
        <v>-3.4211585969697561E-2</v>
      </c>
      <c r="J30" s="14">
        <f t="shared" si="20"/>
        <v>6.1688873914908723E-3</v>
      </c>
      <c r="K30" s="14">
        <f t="shared" si="21"/>
        <v>0.34135174785236261</v>
      </c>
      <c r="L30" s="10">
        <f t="shared" si="22"/>
        <v>-0.13039615582021008</v>
      </c>
      <c r="N30" s="9">
        <f t="shared" si="0"/>
        <v>0.37542636753973363</v>
      </c>
      <c r="O30" s="9">
        <f t="shared" si="1"/>
        <v>-0.14339821872086228</v>
      </c>
    </row>
    <row r="31" spans="1:15">
      <c r="A31" s="8">
        <v>22</v>
      </c>
      <c r="B31" s="13">
        <f t="shared" si="2"/>
        <v>5.5</v>
      </c>
      <c r="C31" s="14">
        <f t="shared" si="13"/>
        <v>0.34135174785236261</v>
      </c>
      <c r="D31" s="14">
        <f t="shared" si="14"/>
        <v>-0.13039615582021008</v>
      </c>
      <c r="E31" s="14">
        <f t="shared" si="15"/>
        <v>6.229589951033454E-3</v>
      </c>
      <c r="F31" s="14">
        <f t="shared" si="16"/>
        <v>-1.5910170105586669E-2</v>
      </c>
      <c r="G31" s="14">
        <f t="shared" si="17"/>
        <v>5.8822649825942402E-3</v>
      </c>
      <c r="H31" s="14">
        <f t="shared" si="18"/>
        <v>6.0125118457589471E-3</v>
      </c>
      <c r="I31" s="14">
        <f t="shared" si="19"/>
        <v>-3.1095910993612783E-2</v>
      </c>
      <c r="J31" s="14">
        <f t="shared" si="20"/>
        <v>5.6071949409158411E-3</v>
      </c>
      <c r="K31" s="14">
        <f t="shared" si="21"/>
        <v>0.31026307279559229</v>
      </c>
      <c r="L31" s="10">
        <f t="shared" si="22"/>
        <v>-0.11852070963732486</v>
      </c>
      <c r="N31" s="9">
        <f t="shared" si="0"/>
        <v>0.34123514801182925</v>
      </c>
      <c r="O31" s="9">
        <f t="shared" si="1"/>
        <v>-0.13033924438596975</v>
      </c>
    </row>
    <row r="32" spans="1:15">
      <c r="A32" s="8">
        <v>23</v>
      </c>
      <c r="B32" s="13">
        <f t="shared" si="2"/>
        <v>5.75</v>
      </c>
      <c r="C32" s="14">
        <f t="shared" si="13"/>
        <v>0.31026307279559229</v>
      </c>
      <c r="D32" s="14">
        <f t="shared" si="14"/>
        <v>-0.11852070963732486</v>
      </c>
      <c r="E32" s="14">
        <f t="shared" si="15"/>
        <v>5.6623820145477871E-3</v>
      </c>
      <c r="F32" s="14">
        <f t="shared" si="16"/>
        <v>-1.4461189828756372E-2</v>
      </c>
      <c r="G32" s="14">
        <f t="shared" si="17"/>
        <v>5.346637487686913E-3</v>
      </c>
      <c r="H32" s="14">
        <f t="shared" si="18"/>
        <v>5.4650416852597486E-3</v>
      </c>
      <c r="I32" s="14">
        <f t="shared" si="19"/>
        <v>-2.826391698801628E-2</v>
      </c>
      <c r="J32" s="14">
        <f t="shared" si="20"/>
        <v>5.0965903741050089E-3</v>
      </c>
      <c r="K32" s="14">
        <f t="shared" si="21"/>
        <v>0.28200573381855226</v>
      </c>
      <c r="L32" s="10">
        <f t="shared" si="22"/>
        <v>-0.10772659939247616</v>
      </c>
      <c r="N32" s="9">
        <f t="shared" si="0"/>
        <v>0.31015769840799878</v>
      </c>
      <c r="O32" s="9">
        <f t="shared" si="1"/>
        <v>-0.11846918753794944</v>
      </c>
    </row>
    <row r="33" spans="1:15">
      <c r="A33" s="8">
        <v>24</v>
      </c>
      <c r="B33" s="13">
        <f t="shared" si="2"/>
        <v>6</v>
      </c>
      <c r="C33" s="14">
        <f t="shared" si="13"/>
        <v>0.28200573381855226</v>
      </c>
      <c r="D33" s="14">
        <f t="shared" si="14"/>
        <v>-0.10772659939247616</v>
      </c>
      <c r="E33" s="14">
        <f t="shared" si="15"/>
        <v>5.1467580448595271E-3</v>
      </c>
      <c r="F33" s="14">
        <f t="shared" si="16"/>
        <v>-1.3144152546255798E-2</v>
      </c>
      <c r="G33" s="14">
        <f t="shared" si="17"/>
        <v>4.8597428463191747E-3</v>
      </c>
      <c r="H33" s="14">
        <f t="shared" si="18"/>
        <v>4.9673735457718068E-3</v>
      </c>
      <c r="I33" s="14">
        <f t="shared" si="19"/>
        <v>-2.5689806461676089E-2</v>
      </c>
      <c r="J33" s="14">
        <f t="shared" si="20"/>
        <v>4.6324536932401753E-3</v>
      </c>
      <c r="K33" s="14">
        <f t="shared" si="21"/>
        <v>0.25632190684017908</v>
      </c>
      <c r="L33" s="10">
        <f t="shared" si="22"/>
        <v>-9.7915451218382271E-2</v>
      </c>
      <c r="N33" s="9">
        <f t="shared" si="0"/>
        <v>0.28191051154213104</v>
      </c>
      <c r="O33" s="9">
        <f t="shared" si="1"/>
        <v>-0.10767996785958908</v>
      </c>
    </row>
    <row r="34" spans="1:15">
      <c r="A34" s="8">
        <v>25</v>
      </c>
      <c r="B34" s="13">
        <f t="shared" si="2"/>
        <v>6.25</v>
      </c>
      <c r="C34" s="14">
        <f t="shared" si="13"/>
        <v>0.25632190684017908</v>
      </c>
      <c r="D34" s="14">
        <f t="shared" si="14"/>
        <v>-9.7915451218382271E-2</v>
      </c>
      <c r="E34" s="14">
        <f t="shared" si="15"/>
        <v>4.6780558518709631E-3</v>
      </c>
      <c r="F34" s="14">
        <f t="shared" si="16"/>
        <v>-1.1947052911555848E-2</v>
      </c>
      <c r="G34" s="14">
        <f t="shared" si="17"/>
        <v>4.4171665213638342E-3</v>
      </c>
      <c r="H34" s="14">
        <f t="shared" si="18"/>
        <v>4.5150000203040067E-3</v>
      </c>
      <c r="I34" s="14">
        <f t="shared" si="19"/>
        <v>-2.3350112799519568E-2</v>
      </c>
      <c r="J34" s="14">
        <f t="shared" si="20"/>
        <v>4.2105699365829093E-3</v>
      </c>
      <c r="K34" s="14">
        <f t="shared" si="21"/>
        <v>0.23297722923504507</v>
      </c>
      <c r="L34" s="10">
        <f t="shared" si="22"/>
        <v>-8.8997798261119088E-2</v>
      </c>
      <c r="N34" s="9">
        <f t="shared" si="0"/>
        <v>0.25623586381938712</v>
      </c>
      <c r="O34" s="9">
        <f t="shared" si="1"/>
        <v>-9.7873252725637377E-2</v>
      </c>
    </row>
    <row r="35" spans="1:15">
      <c r="A35" s="8">
        <v>26</v>
      </c>
      <c r="B35" s="13">
        <f t="shared" si="2"/>
        <v>6.5</v>
      </c>
      <c r="C35" s="14">
        <f t="shared" si="13"/>
        <v>0.23297722923504507</v>
      </c>
      <c r="D35" s="14">
        <f t="shared" si="14"/>
        <v>-8.8997798261119088E-2</v>
      </c>
      <c r="E35" s="14">
        <f t="shared" si="15"/>
        <v>4.2520206935390235E-3</v>
      </c>
      <c r="F35" s="14">
        <f t="shared" si="16"/>
        <v>-1.0858973489293697E-2</v>
      </c>
      <c r="G35" s="14">
        <f t="shared" si="17"/>
        <v>4.0148846196235988E-3</v>
      </c>
      <c r="H35" s="14">
        <f t="shared" si="18"/>
        <v>4.1038106473418878E-3</v>
      </c>
      <c r="I35" s="14">
        <f t="shared" si="19"/>
        <v>-2.12234969034443E-2</v>
      </c>
      <c r="J35" s="14">
        <f t="shared" si="20"/>
        <v>3.8270998209631452E-3</v>
      </c>
      <c r="K35" s="14">
        <f t="shared" si="21"/>
        <v>0.21175867266647402</v>
      </c>
      <c r="L35" s="10">
        <f t="shared" si="22"/>
        <v>-8.0892294578308044E-2</v>
      </c>
      <c r="N35" s="9">
        <f t="shared" si="0"/>
        <v>0.23289948456334308</v>
      </c>
      <c r="O35" s="9">
        <f t="shared" si="1"/>
        <v>-8.8959615361982103E-2</v>
      </c>
    </row>
    <row r="36" spans="1:15">
      <c r="A36" s="8">
        <v>27</v>
      </c>
      <c r="B36" s="13">
        <f t="shared" si="2"/>
        <v>6.75</v>
      </c>
      <c r="C36" s="14">
        <f t="shared" si="13"/>
        <v>0.21175867266647402</v>
      </c>
      <c r="D36" s="14">
        <f t="shared" si="14"/>
        <v>-8.0892294578308044E-2</v>
      </c>
      <c r="E36" s="14">
        <f t="shared" si="15"/>
        <v>3.8647763835562635E-3</v>
      </c>
      <c r="F36" s="14">
        <f t="shared" si="16"/>
        <v>-9.8699882983162394E-3</v>
      </c>
      <c r="G36" s="14">
        <f t="shared" si="17"/>
        <v>3.6492337770121959E-3</v>
      </c>
      <c r="H36" s="14">
        <f t="shared" si="18"/>
        <v>3.7300622544662217E-3</v>
      </c>
      <c r="I36" s="14">
        <f t="shared" si="19"/>
        <v>-1.9290558080960456E-2</v>
      </c>
      <c r="J36" s="14">
        <f t="shared" si="20"/>
        <v>3.4785494528266556E-3</v>
      </c>
      <c r="K36" s="14">
        <f t="shared" si="21"/>
        <v>0.19247260505648323</v>
      </c>
      <c r="L36" s="10">
        <f t="shared" si="22"/>
        <v>-7.3524988611861464E-2</v>
      </c>
      <c r="N36" s="9">
        <f t="shared" si="0"/>
        <v>0.21168842918225028</v>
      </c>
      <c r="O36" s="9">
        <f t="shared" si="1"/>
        <v>-8.0857747619243039E-2</v>
      </c>
    </row>
    <row r="37" spans="1:15">
      <c r="A37" s="8">
        <v>28</v>
      </c>
      <c r="B37" s="13">
        <f t="shared" si="2"/>
        <v>7</v>
      </c>
      <c r="C37" s="14">
        <f t="shared" si="13"/>
        <v>0.19247260505648323</v>
      </c>
      <c r="D37" s="14">
        <f t="shared" si="14"/>
        <v>-7.3524988611861464E-2</v>
      </c>
      <c r="E37" s="14">
        <f t="shared" si="15"/>
        <v>3.5127950973876457E-3</v>
      </c>
      <c r="F37" s="14">
        <f t="shared" si="16"/>
        <v>-8.9710738828959555E-3</v>
      </c>
      <c r="G37" s="14">
        <f t="shared" si="17"/>
        <v>3.3168811712292745E-3</v>
      </c>
      <c r="H37" s="14">
        <f t="shared" si="18"/>
        <v>3.3903488935386611E-3</v>
      </c>
      <c r="I37" s="14">
        <f t="shared" si="19"/>
        <v>-1.7533659929580701E-2</v>
      </c>
      <c r="J37" s="14">
        <f t="shared" si="20"/>
        <v>3.161740918431237E-3</v>
      </c>
      <c r="K37" s="14">
        <f t="shared" si="21"/>
        <v>0.17494302666703082</v>
      </c>
      <c r="L37" s="10">
        <f t="shared" si="22"/>
        <v>-6.6828656563409874E-2</v>
      </c>
      <c r="N37" s="9">
        <f t="shared" si="0"/>
        <v>0.19240914165624093</v>
      </c>
      <c r="O37" s="9">
        <f t="shared" si="1"/>
        <v>-7.3493732980060775E-2</v>
      </c>
    </row>
    <row r="38" spans="1:15">
      <c r="A38" s="8">
        <v>29</v>
      </c>
      <c r="B38" s="13">
        <f t="shared" si="2"/>
        <v>7.25</v>
      </c>
      <c r="C38" s="14">
        <f t="shared" si="13"/>
        <v>0.17494302666703082</v>
      </c>
      <c r="D38" s="14">
        <f t="shared" si="14"/>
        <v>-6.6828656563409874E-2</v>
      </c>
      <c r="E38" s="14">
        <f t="shared" si="15"/>
        <v>3.192867877899852E-3</v>
      </c>
      <c r="F38" s="14">
        <f t="shared" si="16"/>
        <v>-8.1540278280574936E-3</v>
      </c>
      <c r="G38" s="14">
        <f t="shared" si="17"/>
        <v>3.014795902194594E-3</v>
      </c>
      <c r="H38" s="14">
        <f t="shared" si="18"/>
        <v>3.0815728930840627E-3</v>
      </c>
      <c r="I38" s="14">
        <f t="shared" si="19"/>
        <v>-1.5936770917581451E-2</v>
      </c>
      <c r="J38" s="14">
        <f t="shared" si="20"/>
        <v>2.8737845727844838E-3</v>
      </c>
      <c r="K38" s="14">
        <f t="shared" si="21"/>
        <v>0.15900996558227656</v>
      </c>
      <c r="L38" s="10">
        <f t="shared" si="22"/>
        <v>-6.0742193216329322E-2</v>
      </c>
      <c r="N38" s="9">
        <f t="shared" si="0"/>
        <v>0.17488569120610578</v>
      </c>
      <c r="O38" s="9">
        <f t="shared" si="1"/>
        <v>-6.680037981963588E-2</v>
      </c>
    </row>
    <row r="39" spans="1:15">
      <c r="A39" s="8">
        <v>30</v>
      </c>
      <c r="B39" s="13">
        <f t="shared" si="2"/>
        <v>7.5</v>
      </c>
      <c r="C39" s="14">
        <f t="shared" si="13"/>
        <v>0.15900996558227656</v>
      </c>
      <c r="D39" s="14">
        <f t="shared" si="14"/>
        <v>-6.0742193216329322E-2</v>
      </c>
      <c r="E39" s="14">
        <f t="shared" si="15"/>
        <v>2.9020767583389263E-3</v>
      </c>
      <c r="F39" s="14">
        <f t="shared" si="16"/>
        <v>-7.4113943546449826E-3</v>
      </c>
      <c r="G39" s="14">
        <f t="shared" si="17"/>
        <v>2.7402222682924512E-3</v>
      </c>
      <c r="H39" s="14">
        <f t="shared" si="18"/>
        <v>2.800917702059879E-3</v>
      </c>
      <c r="I39" s="14">
        <f t="shared" si="19"/>
        <v>-1.4485318878567362E-2</v>
      </c>
      <c r="J39" s="14">
        <f t="shared" si="20"/>
        <v>2.6120533416149373E-3</v>
      </c>
      <c r="K39" s="14">
        <f t="shared" si="21"/>
        <v>0.14452801867225185</v>
      </c>
      <c r="L39" s="10">
        <f t="shared" si="22"/>
        <v>-5.5210056536109817E-2</v>
      </c>
      <c r="N39" s="9">
        <f t="shared" si="0"/>
        <v>0.15895816837307961</v>
      </c>
      <c r="O39" s="9">
        <f t="shared" si="1"/>
        <v>-6.0716612293095704E-2</v>
      </c>
    </row>
    <row r="40" spans="1:15">
      <c r="A40" s="8">
        <v>31</v>
      </c>
      <c r="B40" s="13">
        <f t="shared" si="2"/>
        <v>7.75</v>
      </c>
      <c r="C40" s="14">
        <f t="shared" si="13"/>
        <v>0.14452801867225185</v>
      </c>
      <c r="D40" s="14">
        <f t="shared" si="14"/>
        <v>-5.5210056536109817E-2</v>
      </c>
      <c r="E40" s="14">
        <f t="shared" si="15"/>
        <v>2.6377688670096988E-3</v>
      </c>
      <c r="F40" s="14">
        <f t="shared" si="16"/>
        <v>-6.7363965128256209E-3</v>
      </c>
      <c r="G40" s="14">
        <f t="shared" si="17"/>
        <v>2.4906551059842678E-3</v>
      </c>
      <c r="H40" s="14">
        <f t="shared" si="18"/>
        <v>2.5458227663688014E-3</v>
      </c>
      <c r="I40" s="14">
        <f t="shared" si="19"/>
        <v>-1.3166058442435253E-2</v>
      </c>
      <c r="J40" s="14">
        <f t="shared" si="20"/>
        <v>2.3741590975375065E-3</v>
      </c>
      <c r="K40" s="14">
        <f t="shared" si="21"/>
        <v>0.13136502509983797</v>
      </c>
      <c r="L40" s="10">
        <f t="shared" si="22"/>
        <v>-5.01817619663587E-2</v>
      </c>
      <c r="N40" s="9">
        <f t="shared" si="0"/>
        <v>0.14448122655939319</v>
      </c>
      <c r="O40" s="9">
        <f t="shared" si="1"/>
        <v>-5.5186915088282502E-2</v>
      </c>
    </row>
    <row r="41" spans="1:15">
      <c r="A41" s="8">
        <v>32</v>
      </c>
      <c r="B41" s="13">
        <f t="shared" si="2"/>
        <v>8</v>
      </c>
      <c r="C41" s="14">
        <f t="shared" si="13"/>
        <v>0.13136502509983797</v>
      </c>
      <c r="D41" s="14">
        <f t="shared" si="14"/>
        <v>-5.01817619663587E-2</v>
      </c>
      <c r="E41" s="14">
        <f t="shared" si="15"/>
        <v>2.3975325999047656E-3</v>
      </c>
      <c r="F41" s="14">
        <f t="shared" si="16"/>
        <v>-6.1228744583007901E-3</v>
      </c>
      <c r="G41" s="14">
        <f t="shared" si="17"/>
        <v>2.2638171822280777E-3</v>
      </c>
      <c r="H41" s="14">
        <f t="shared" si="18"/>
        <v>2.3139604638568352E-3</v>
      </c>
      <c r="I41" s="14">
        <f t="shared" si="19"/>
        <v>-1.1966950375625465E-2</v>
      </c>
      <c r="J41" s="14">
        <f t="shared" si="20"/>
        <v>2.1579310489653249E-3</v>
      </c>
      <c r="K41" s="14">
        <f t="shared" si="21"/>
        <v>0.11940086046208076</v>
      </c>
      <c r="L41" s="10">
        <f t="shared" si="22"/>
        <v>-4.5611422319345396E-2</v>
      </c>
      <c r="N41" s="9">
        <f t="shared" si="0"/>
        <v>0.13132275607707242</v>
      </c>
      <c r="O41" s="9">
        <f t="shared" si="1"/>
        <v>-5.0160827910964698E-2</v>
      </c>
    </row>
    <row r="42" spans="1:15">
      <c r="A42" s="8">
        <v>33</v>
      </c>
      <c r="B42" s="13">
        <f t="shared" si="2"/>
        <v>8.25</v>
      </c>
      <c r="C42" s="14">
        <f t="shared" si="13"/>
        <v>0.11940086046208076</v>
      </c>
      <c r="D42" s="14">
        <f t="shared" si="14"/>
        <v>-4.5611422319345396E-2</v>
      </c>
      <c r="E42" s="14">
        <f t="shared" si="15"/>
        <v>2.1791758119944285E-3</v>
      </c>
      <c r="F42" s="14">
        <f t="shared" si="16"/>
        <v>-5.5652293016685232E-3</v>
      </c>
      <c r="G42" s="14">
        <f t="shared" si="17"/>
        <v>2.057638545205083E-3</v>
      </c>
      <c r="H42" s="14">
        <f t="shared" si="18"/>
        <v>2.1032150202510876E-3</v>
      </c>
      <c r="I42" s="14">
        <f t="shared" si="19"/>
        <v>-1.0877051824773578E-2</v>
      </c>
      <c r="J42" s="14">
        <f t="shared" si="20"/>
        <v>1.9613960249028096E-3</v>
      </c>
      <c r="K42" s="14">
        <f t="shared" si="21"/>
        <v>0.10852634066369862</v>
      </c>
      <c r="L42" s="10">
        <f t="shared" si="22"/>
        <v>-4.1457329330075537E-2</v>
      </c>
      <c r="N42" s="9">
        <f t="shared" si="0"/>
        <v>0.11936267879032653</v>
      </c>
      <c r="O42" s="9">
        <f t="shared" si="1"/>
        <v>-4.559248557473055E-2</v>
      </c>
    </row>
    <row r="43" spans="1:15">
      <c r="A43" s="8">
        <v>34</v>
      </c>
      <c r="B43" s="13">
        <f t="shared" si="2"/>
        <v>8.5</v>
      </c>
      <c r="C43" s="14">
        <f t="shared" si="13"/>
        <v>0.10852634066369862</v>
      </c>
      <c r="D43" s="14">
        <f t="shared" si="14"/>
        <v>-4.1457329330075537E-2</v>
      </c>
      <c r="E43" s="14">
        <f t="shared" si="15"/>
        <v>1.9807059158159987E-3</v>
      </c>
      <c r="F43" s="14">
        <f t="shared" si="16"/>
        <v>-5.0583720465209418E-3</v>
      </c>
      <c r="G43" s="14">
        <f t="shared" si="17"/>
        <v>1.8702377032001182E-3</v>
      </c>
      <c r="H43" s="14">
        <f t="shared" si="18"/>
        <v>1.9116632829310719E-3</v>
      </c>
      <c r="I43" s="14">
        <f t="shared" si="19"/>
        <v>-9.8864165117861155E-3</v>
      </c>
      <c r="J43" s="14">
        <f t="shared" si="20"/>
        <v>1.782760517590961E-3</v>
      </c>
      <c r="K43" s="14">
        <f t="shared" si="21"/>
        <v>9.8642225573008668E-2</v>
      </c>
      <c r="L43" s="10">
        <f t="shared" si="22"/>
        <v>-3.7681573194852422E-2</v>
      </c>
      <c r="N43" s="9">
        <f t="shared" si="0"/>
        <v>0.10849185244831829</v>
      </c>
      <c r="O43" s="9">
        <f t="shared" si="1"/>
        <v>-4.1440199750873694E-2</v>
      </c>
    </row>
    <row r="44" spans="1:15">
      <c r="A44" s="8">
        <v>35</v>
      </c>
      <c r="B44" s="13">
        <f t="shared" si="2"/>
        <v>8.75</v>
      </c>
      <c r="C44" s="14">
        <f t="shared" si="13"/>
        <v>9.8642225573008668E-2</v>
      </c>
      <c r="D44" s="14">
        <f t="shared" si="14"/>
        <v>-3.7681573194852422E-2</v>
      </c>
      <c r="E44" s="14">
        <f t="shared" si="15"/>
        <v>1.8003117514435747E-3</v>
      </c>
      <c r="F44" s="14">
        <f t="shared" si="16"/>
        <v>-4.5976771648913294E-3</v>
      </c>
      <c r="G44" s="14">
        <f t="shared" si="17"/>
        <v>1.6999044902636512E-3</v>
      </c>
      <c r="H44" s="14">
        <f t="shared" si="18"/>
        <v>1.7375572132061218E-3</v>
      </c>
      <c r="I44" s="14">
        <f t="shared" si="19"/>
        <v>-8.9860039954115754E-3</v>
      </c>
      <c r="J44" s="14">
        <f t="shared" si="20"/>
        <v>1.6203943409654319E-3</v>
      </c>
      <c r="K44" s="14">
        <f t="shared" si="21"/>
        <v>8.9658313395538342E-2</v>
      </c>
      <c r="L44" s="10">
        <f t="shared" si="22"/>
        <v>-3.4249696695069567E-2</v>
      </c>
      <c r="N44" s="9">
        <f t="shared" si="0"/>
        <v>9.8611074759810721E-2</v>
      </c>
      <c r="O44" s="9">
        <f t="shared" si="1"/>
        <v>-3.7666078692594786E-2</v>
      </c>
    </row>
    <row r="45" spans="1:15">
      <c r="A45" s="8">
        <v>36</v>
      </c>
      <c r="B45" s="13">
        <f t="shared" si="2"/>
        <v>9</v>
      </c>
      <c r="C45" s="14">
        <f t="shared" si="13"/>
        <v>8.9658313395538342E-2</v>
      </c>
      <c r="D45" s="14">
        <f t="shared" si="14"/>
        <v>-3.4249696695069567E-2</v>
      </c>
      <c r="E45" s="14">
        <f t="shared" si="15"/>
        <v>1.6363470862087951E-3</v>
      </c>
      <c r="F45" s="14">
        <f t="shared" si="16"/>
        <v>-4.1789403939956459E-3</v>
      </c>
      <c r="G45" s="14">
        <f t="shared" si="17"/>
        <v>1.5450844781299527E-3</v>
      </c>
      <c r="H45" s="14">
        <f t="shared" si="18"/>
        <v>1.5793079561595182E-3</v>
      </c>
      <c r="I45" s="14">
        <f t="shared" si="19"/>
        <v>-8.1675971847275132E-3</v>
      </c>
      <c r="J45" s="14">
        <f t="shared" si="20"/>
        <v>1.4728157671800961E-3</v>
      </c>
      <c r="K45" s="14">
        <f t="shared" si="21"/>
        <v>8.1492617515145804E-2</v>
      </c>
      <c r="L45" s="10">
        <f t="shared" si="22"/>
        <v>-3.1130380787746957E-2</v>
      </c>
      <c r="N45" s="9">
        <f t="shared" si="0"/>
        <v>8.9630178147337675E-2</v>
      </c>
      <c r="O45" s="9">
        <f t="shared" si="1"/>
        <v>-3.4235681531417039E-2</v>
      </c>
    </row>
    <row r="46" spans="1:15">
      <c r="A46" s="8">
        <v>37</v>
      </c>
      <c r="B46" s="13">
        <f t="shared" si="2"/>
        <v>9.25</v>
      </c>
      <c r="C46" s="14">
        <f t="shared" si="13"/>
        <v>8.1492617515145804E-2</v>
      </c>
      <c r="D46" s="14">
        <f t="shared" si="14"/>
        <v>-3.1130380787746957E-2</v>
      </c>
      <c r="E46" s="14">
        <f t="shared" si="15"/>
        <v>1.4873156060118825E-3</v>
      </c>
      <c r="F46" s="14">
        <f t="shared" si="16"/>
        <v>-3.798340373092627E-3</v>
      </c>
      <c r="G46" s="14">
        <f t="shared" si="17"/>
        <v>1.4043648003940062E-3</v>
      </c>
      <c r="H46" s="14">
        <f t="shared" si="18"/>
        <v>1.4354713525007098E-3</v>
      </c>
      <c r="I46" s="14">
        <f t="shared" si="19"/>
        <v>-7.4237273588115618E-3</v>
      </c>
      <c r="J46" s="14">
        <f t="shared" si="20"/>
        <v>1.3386780114877962E-3</v>
      </c>
      <c r="K46" s="14">
        <f t="shared" si="21"/>
        <v>7.4070618298117952E-2</v>
      </c>
      <c r="L46" s="10">
        <f t="shared" si="22"/>
        <v>-2.8295158813317255E-2</v>
      </c>
      <c r="N46" s="9">
        <f t="shared" si="0"/>
        <v>8.146720693355039E-2</v>
      </c>
      <c r="O46" s="9">
        <f t="shared" si="1"/>
        <v>-3.1117704026484276E-2</v>
      </c>
    </row>
    <row r="47" spans="1:15">
      <c r="A47" s="8">
        <v>38</v>
      </c>
      <c r="B47" s="13">
        <f t="shared" si="2"/>
        <v>9.5</v>
      </c>
      <c r="C47" s="14">
        <f t="shared" si="13"/>
        <v>7.4070618298117952E-2</v>
      </c>
      <c r="D47" s="14">
        <f t="shared" si="14"/>
        <v>-2.8295158813317255E-2</v>
      </c>
      <c r="E47" s="14">
        <f t="shared" si="15"/>
        <v>1.3518572677292257E-3</v>
      </c>
      <c r="F47" s="14">
        <f t="shared" si="16"/>
        <v>-3.4524037724315802E-3</v>
      </c>
      <c r="G47" s="14">
        <f t="shared" si="17"/>
        <v>1.2764612638847157E-3</v>
      </c>
      <c r="H47" s="14">
        <f t="shared" si="18"/>
        <v>1.3047347653264065E-3</v>
      </c>
      <c r="I47" s="14">
        <f t="shared" si="19"/>
        <v>-6.7476060119977116E-3</v>
      </c>
      <c r="J47" s="14">
        <f t="shared" si="20"/>
        <v>1.2167569452341351E-3</v>
      </c>
      <c r="K47" s="14">
        <f t="shared" si="21"/>
        <v>6.7324583036200328E-2</v>
      </c>
      <c r="L47" s="10">
        <f t="shared" si="22"/>
        <v>-2.5718156722855386E-2</v>
      </c>
      <c r="N47" s="9">
        <f t="shared" si="0"/>
        <v>7.4047669458131377E-2</v>
      </c>
      <c r="O47" s="9">
        <f t="shared" si="1"/>
        <v>-2.8283692917427217E-2</v>
      </c>
    </row>
    <row r="48" spans="1:15">
      <c r="A48" s="8">
        <v>39</v>
      </c>
      <c r="B48" s="13">
        <f t="shared" si="2"/>
        <v>9.75</v>
      </c>
      <c r="C48" s="14">
        <f t="shared" si="13"/>
        <v>6.7324583036200328E-2</v>
      </c>
      <c r="D48" s="14">
        <f t="shared" si="14"/>
        <v>-2.5718156722855386E-2</v>
      </c>
      <c r="E48" s="14">
        <f t="shared" si="15"/>
        <v>1.2287358915457295E-3</v>
      </c>
      <c r="F48" s="14">
        <f t="shared" si="16"/>
        <v>-3.1379735971353152E-3</v>
      </c>
      <c r="G48" s="14">
        <f t="shared" si="17"/>
        <v>1.1602066318579952E-3</v>
      </c>
      <c r="H48" s="14">
        <f t="shared" si="18"/>
        <v>1.1859051042408947E-3</v>
      </c>
      <c r="I48" s="14">
        <f t="shared" si="19"/>
        <v>-6.1330629046536227E-3</v>
      </c>
      <c r="J48" s="14">
        <f t="shared" si="20"/>
        <v>1.1059399264467615E-3</v>
      </c>
      <c r="K48" s="14">
        <f t="shared" si="21"/>
        <v>6.1192947824456868E-2</v>
      </c>
      <c r="L48" s="10">
        <f t="shared" si="22"/>
        <v>-2.3375856959458628E-2</v>
      </c>
      <c r="N48" s="9">
        <f t="shared" si="0"/>
        <v>6.7303858304079062E-2</v>
      </c>
      <c r="O48" s="9">
        <f t="shared" si="1"/>
        <v>-2.5707786283671808E-2</v>
      </c>
    </row>
    <row r="49" spans="1:15">
      <c r="A49" s="8">
        <v>40</v>
      </c>
      <c r="B49" s="13">
        <f t="shared" si="2"/>
        <v>10</v>
      </c>
      <c r="C49" s="14">
        <f t="shared" si="13"/>
        <v>6.1192947824456868E-2</v>
      </c>
      <c r="D49" s="14">
        <f t="shared" si="14"/>
        <v>-2.3375856959458628E-2</v>
      </c>
      <c r="E49" s="14">
        <f t="shared" si="15"/>
        <v>1.1168278817398772E-3</v>
      </c>
      <c r="F49" s="14">
        <f t="shared" si="16"/>
        <v>-2.8521803773235862E-3</v>
      </c>
      <c r="G49" s="14">
        <f t="shared" si="17"/>
        <v>1.0545399732528717E-3</v>
      </c>
      <c r="H49" s="14">
        <f t="shared" si="18"/>
        <v>1.0778979389354975E-3</v>
      </c>
      <c r="I49" s="14">
        <f t="shared" si="19"/>
        <v>-5.5744897551307827E-3</v>
      </c>
      <c r="J49" s="14">
        <f t="shared" si="20"/>
        <v>1.0052156469296004E-3</v>
      </c>
      <c r="K49" s="14">
        <f t="shared" si="21"/>
        <v>5.5619755734086229E-2</v>
      </c>
      <c r="L49" s="10">
        <f t="shared" si="22"/>
        <v>-2.1246883841776556E-2</v>
      </c>
      <c r="N49" s="9">
        <f t="shared" si="0"/>
        <v>6.1174232431947848E-2</v>
      </c>
      <c r="O49" s="9">
        <f t="shared" si="1"/>
        <v>-2.3366477545792956E-2</v>
      </c>
    </row>
    <row r="50" spans="1:15">
      <c r="A50" s="8">
        <v>41</v>
      </c>
      <c r="B50" s="13">
        <f t="shared" si="2"/>
        <v>10.25</v>
      </c>
      <c r="C50" s="14">
        <f t="shared" si="13"/>
        <v>5.5619755734086229E-2</v>
      </c>
      <c r="D50" s="14">
        <f t="shared" si="14"/>
        <v>-2.1246883841776556E-2</v>
      </c>
      <c r="E50" s="14">
        <f t="shared" si="15"/>
        <v>1.0151119739054294E-3</v>
      </c>
      <c r="F50" s="14">
        <f t="shared" si="16"/>
        <v>-2.5924159818529803E-3</v>
      </c>
      <c r="G50" s="14">
        <f t="shared" si="17"/>
        <v>9.5849698142251583E-4</v>
      </c>
      <c r="H50" s="14">
        <f t="shared" si="18"/>
        <v>9.7972760360360862E-4</v>
      </c>
      <c r="I50" s="14">
        <f t="shared" si="19"/>
        <v>-5.066789059543237E-3</v>
      </c>
      <c r="J50" s="14">
        <f t="shared" si="20"/>
        <v>9.1366490364562687E-4</v>
      </c>
      <c r="K50" s="14">
        <f t="shared" si="21"/>
        <v>5.0554146153553053E-2</v>
      </c>
      <c r="L50" s="10">
        <f t="shared" si="22"/>
        <v>-1.9311808492575452E-2</v>
      </c>
      <c r="N50" s="9">
        <f t="shared" si="0"/>
        <v>5.5602855584657385E-2</v>
      </c>
      <c r="O50" s="9">
        <f t="shared" si="1"/>
        <v>-2.1238400957876501E-2</v>
      </c>
    </row>
    <row r="51" spans="1:15">
      <c r="A51" s="8">
        <v>42</v>
      </c>
      <c r="B51" s="13">
        <f t="shared" si="2"/>
        <v>10.5</v>
      </c>
      <c r="C51" s="14">
        <f t="shared" si="13"/>
        <v>5.0554146153553053E-2</v>
      </c>
      <c r="D51" s="14">
        <f t="shared" si="14"/>
        <v>-1.9311808492575452E-2</v>
      </c>
      <c r="E51" s="14">
        <f t="shared" si="15"/>
        <v>9.2265991552166297E-4</v>
      </c>
      <c r="F51" s="14">
        <f t="shared" si="16"/>
        <v>-2.3563098168518275E-3</v>
      </c>
      <c r="G51" s="14">
        <f t="shared" si="17"/>
        <v>8.7120117430751747E-4</v>
      </c>
      <c r="H51" s="14">
        <f t="shared" si="18"/>
        <v>8.9049820226282193E-4</v>
      </c>
      <c r="I51" s="14">
        <f t="shared" si="19"/>
        <v>-4.6053275725781578E-3</v>
      </c>
      <c r="J51" s="14">
        <f t="shared" si="20"/>
        <v>8.3045221039681691E-4</v>
      </c>
      <c r="K51" s="14">
        <f t="shared" si="21"/>
        <v>4.5949890638083524E-2</v>
      </c>
      <c r="L51" s="10">
        <f t="shared" si="22"/>
        <v>-1.7552971532889067E-2</v>
      </c>
      <c r="N51" s="9">
        <f t="shared" si="0"/>
        <v>5.0538885838516373E-2</v>
      </c>
      <c r="O51" s="9">
        <f t="shared" si="1"/>
        <v>-1.9304136634730157E-2</v>
      </c>
    </row>
    <row r="52" spans="1:15">
      <c r="A52" s="8">
        <v>43</v>
      </c>
      <c r="B52" s="13">
        <f t="shared" si="2"/>
        <v>10.75</v>
      </c>
      <c r="C52" s="14">
        <f t="shared" si="13"/>
        <v>4.5949890638083524E-2</v>
      </c>
      <c r="D52" s="14">
        <f t="shared" si="14"/>
        <v>-1.7552971532889067E-2</v>
      </c>
      <c r="E52" s="14">
        <f t="shared" si="15"/>
        <v>8.3862799507295957E-4</v>
      </c>
      <c r="F52" s="14">
        <f t="shared" si="16"/>
        <v>-2.1417071919190732E-3</v>
      </c>
      <c r="G52" s="14">
        <f t="shared" si="17"/>
        <v>7.9185589591048398E-4</v>
      </c>
      <c r="H52" s="14">
        <f t="shared" si="18"/>
        <v>8.0939543309641124E-4</v>
      </c>
      <c r="I52" s="14">
        <f t="shared" si="19"/>
        <v>-4.1858940249481641E-3</v>
      </c>
      <c r="J52" s="14">
        <f t="shared" si="20"/>
        <v>7.548181733691723E-4</v>
      </c>
      <c r="K52" s="14">
        <f t="shared" si="21"/>
        <v>4.1764971031867909E-2</v>
      </c>
      <c r="L52" s="10">
        <f t="shared" si="22"/>
        <v>-1.5954321924070425E-2</v>
      </c>
      <c r="N52" s="9">
        <f t="shared" si="0"/>
        <v>4.5936111642594153E-2</v>
      </c>
      <c r="O52" s="9">
        <f t="shared" si="1"/>
        <v>-1.7546033335404977E-2</v>
      </c>
    </row>
    <row r="53" spans="1:15">
      <c r="A53" s="8">
        <v>44</v>
      </c>
      <c r="B53" s="13">
        <f t="shared" si="2"/>
        <v>11</v>
      </c>
      <c r="C53" s="14">
        <f t="shared" si="13"/>
        <v>4.1764971031867909E-2</v>
      </c>
      <c r="D53" s="14">
        <f t="shared" si="14"/>
        <v>-1.5954321924070425E-2</v>
      </c>
      <c r="E53" s="14">
        <f t="shared" si="15"/>
        <v>7.6224934254292068E-4</v>
      </c>
      <c r="F53" s="14">
        <f t="shared" si="16"/>
        <v>-1.9466496565998706E-3</v>
      </c>
      <c r="G53" s="14">
        <f t="shared" si="17"/>
        <v>7.1973704616430916E-4</v>
      </c>
      <c r="H53" s="14">
        <f t="shared" si="18"/>
        <v>7.3567915730628815E-4</v>
      </c>
      <c r="I53" s="14">
        <f t="shared" si="19"/>
        <v>-3.8046606916910339E-3</v>
      </c>
      <c r="J53" s="14">
        <f t="shared" si="20"/>
        <v>6.860725610245838E-4</v>
      </c>
      <c r="K53" s="14">
        <f t="shared" si="21"/>
        <v>3.7961196013018096E-2</v>
      </c>
      <c r="L53" s="10">
        <f t="shared" si="22"/>
        <v>-1.4501270487234192E-2</v>
      </c>
      <c r="N53" s="9">
        <f t="shared" si="0"/>
        <v>4.1752530112679202E-2</v>
      </c>
      <c r="O53" s="9">
        <f t="shared" si="1"/>
        <v>-1.5948047386191055E-2</v>
      </c>
    </row>
    <row r="54" spans="1:15">
      <c r="A54" s="8">
        <v>45</v>
      </c>
      <c r="B54" s="13">
        <f t="shared" si="2"/>
        <v>11.25</v>
      </c>
      <c r="C54" s="14">
        <f t="shared" si="13"/>
        <v>3.7961196013018096E-2</v>
      </c>
      <c r="D54" s="14">
        <f t="shared" si="14"/>
        <v>-1.4501270487234192E-2</v>
      </c>
      <c r="E54" s="14">
        <f t="shared" si="15"/>
        <v>6.928269310855599E-4</v>
      </c>
      <c r="F54" s="14">
        <f t="shared" si="16"/>
        <v>-1.7693571277114266E-3</v>
      </c>
      <c r="G54" s="14">
        <f t="shared" si="17"/>
        <v>6.5418647289240336E-4</v>
      </c>
      <c r="H54" s="14">
        <f t="shared" si="18"/>
        <v>6.6867664471483707E-4</v>
      </c>
      <c r="I54" s="14">
        <f t="shared" si="19"/>
        <v>-3.4581484606298388E-3</v>
      </c>
      <c r="J54" s="14">
        <f t="shared" si="20"/>
        <v>6.2358800512816222E-4</v>
      </c>
      <c r="K54" s="14">
        <f t="shared" si="21"/>
        <v>3.4503852561933945E-2</v>
      </c>
      <c r="L54" s="10">
        <f t="shared" si="22"/>
        <v>-1.3180556763424792E-2</v>
      </c>
      <c r="N54" s="9">
        <f t="shared" si="0"/>
        <v>3.7949963731593907E-2</v>
      </c>
      <c r="O54" s="9">
        <f t="shared" si="1"/>
        <v>-1.4495596273357812E-2</v>
      </c>
    </row>
    <row r="55" spans="1:15">
      <c r="A55" s="8">
        <v>46</v>
      </c>
      <c r="B55" s="13">
        <f t="shared" si="2"/>
        <v>11.5</v>
      </c>
      <c r="C55" s="14">
        <f t="shared" si="13"/>
        <v>3.4503852561933945E-2</v>
      </c>
      <c r="D55" s="14">
        <f t="shared" si="14"/>
        <v>-1.3180556763424792E-2</v>
      </c>
      <c r="E55" s="14">
        <f t="shared" si="15"/>
        <v>6.297272160425537E-4</v>
      </c>
      <c r="F55" s="14">
        <f t="shared" si="16"/>
        <v>-1.6082116444254392E-3</v>
      </c>
      <c r="G55" s="14">
        <f t="shared" si="17"/>
        <v>5.9460596557977651E-4</v>
      </c>
      <c r="H55" s="14">
        <f t="shared" si="18"/>
        <v>6.0777643450331785E-4</v>
      </c>
      <c r="I55" s="14">
        <f t="shared" si="19"/>
        <v>-3.1431950822303685E-3</v>
      </c>
      <c r="J55" s="14">
        <f t="shared" si="20"/>
        <v>5.6679427544386197E-4</v>
      </c>
      <c r="K55" s="14">
        <f t="shared" si="21"/>
        <v>3.1361389172421553E-2</v>
      </c>
      <c r="L55" s="10">
        <f t="shared" si="22"/>
        <v>-1.1980127999540589E-2</v>
      </c>
      <c r="N55" s="9">
        <f t="shared" si="0"/>
        <v>3.449371195807819E-2</v>
      </c>
      <c r="O55" s="9">
        <f t="shared" si="1"/>
        <v>-1.3175425569688929E-2</v>
      </c>
    </row>
    <row r="56" spans="1:15">
      <c r="A56" s="8">
        <v>47</v>
      </c>
      <c r="B56" s="13">
        <f t="shared" si="2"/>
        <v>11.75</v>
      </c>
      <c r="C56" s="14">
        <f t="shared" si="13"/>
        <v>3.1361389172421553E-2</v>
      </c>
      <c r="D56" s="14">
        <f t="shared" si="14"/>
        <v>-1.1980127999540589E-2</v>
      </c>
      <c r="E56" s="14">
        <f t="shared" si="15"/>
        <v>5.7237435327502691E-4</v>
      </c>
      <c r="F56" s="14">
        <f t="shared" si="16"/>
        <v>-1.4617426028628844E-3</v>
      </c>
      <c r="G56" s="14">
        <f t="shared" si="17"/>
        <v>5.4045179615475189E-4</v>
      </c>
      <c r="H56" s="14">
        <f t="shared" si="18"/>
        <v>5.5242275507485497E-4</v>
      </c>
      <c r="I56" s="14">
        <f t="shared" si="19"/>
        <v>-2.8569263111164335E-3</v>
      </c>
      <c r="J56" s="14">
        <f t="shared" si="20"/>
        <v>5.1517307585844004E-4</v>
      </c>
      <c r="K56" s="14">
        <f t="shared" si="21"/>
        <v>2.850512791457846E-2</v>
      </c>
      <c r="L56" s="10">
        <f t="shared" si="22"/>
        <v>-1.0889029155676362E-2</v>
      </c>
      <c r="N56" s="9">
        <f t="shared" si="0"/>
        <v>3.1352234564998846E-2</v>
      </c>
      <c r="O56" s="9">
        <f t="shared" si="1"/>
        <v>-1.1975487980493242E-2</v>
      </c>
    </row>
    <row r="57" spans="1:15">
      <c r="A57" s="8">
        <v>48</v>
      </c>
      <c r="B57" s="13">
        <f t="shared" si="2"/>
        <v>12</v>
      </c>
      <c r="C57" s="14">
        <f t="shared" si="13"/>
        <v>2.850512791457846E-2</v>
      </c>
      <c r="D57" s="14">
        <f t="shared" si="14"/>
        <v>-1.0889029155676362E-2</v>
      </c>
      <c r="E57" s="14">
        <f t="shared" si="15"/>
        <v>5.2024494405632834E-4</v>
      </c>
      <c r="F57" s="14">
        <f t="shared" si="16"/>
        <v>-1.3286133354560247E-3</v>
      </c>
      <c r="G57" s="14">
        <f t="shared" si="17"/>
        <v>4.9122975696720781E-4</v>
      </c>
      <c r="H57" s="14">
        <f t="shared" si="18"/>
        <v>5.0211045212562866E-4</v>
      </c>
      <c r="I57" s="14">
        <f t="shared" si="19"/>
        <v>-2.5967296758876834E-3</v>
      </c>
      <c r="J57" s="14">
        <f t="shared" si="20"/>
        <v>4.6825331444806748E-4</v>
      </c>
      <c r="K57" s="14">
        <f t="shared" si="21"/>
        <v>2.5909002721755132E-2</v>
      </c>
      <c r="L57" s="10">
        <f t="shared" si="22"/>
        <v>-9.8973029301130059E-3</v>
      </c>
      <c r="N57" s="9">
        <f t="shared" si="0"/>
        <v>2.8496863817179252E-2</v>
      </c>
      <c r="O57" s="9">
        <f t="shared" si="1"/>
        <v>-1.0884833405345361E-2</v>
      </c>
    </row>
    <row r="58" spans="1:15">
      <c r="A58" s="8">
        <v>49</v>
      </c>
      <c r="B58" s="13">
        <f t="shared" si="2"/>
        <v>12.25</v>
      </c>
      <c r="C58" s="14">
        <f t="shared" si="13"/>
        <v>2.5909002721755132E-2</v>
      </c>
      <c r="D58" s="14">
        <f t="shared" si="14"/>
        <v>-9.8973029301130059E-3</v>
      </c>
      <c r="E58" s="14">
        <f t="shared" si="15"/>
        <v>4.7286325857298596E-4</v>
      </c>
      <c r="F58" s="14">
        <f t="shared" si="16"/>
        <v>-1.2076089126033141E-3</v>
      </c>
      <c r="G58" s="14">
        <f t="shared" si="17"/>
        <v>4.464906506835304E-4</v>
      </c>
      <c r="H58" s="14">
        <f t="shared" si="18"/>
        <v>4.5638037864207618E-4</v>
      </c>
      <c r="I58" s="14">
        <f t="shared" si="19"/>
        <v>-2.3602306378677322E-3</v>
      </c>
      <c r="J58" s="14">
        <f t="shared" si="20"/>
        <v>4.2560680432489513E-4</v>
      </c>
      <c r="K58" s="14">
        <f t="shared" si="21"/>
        <v>2.3549321513218431E-2</v>
      </c>
      <c r="L58" s="10">
        <f t="shared" si="22"/>
        <v>-8.9958988895966416E-3</v>
      </c>
      <c r="N58" s="9">
        <f t="shared" si="0"/>
        <v>2.5901542862315798E-2</v>
      </c>
      <c r="O58" s="9">
        <f t="shared" si="1"/>
        <v>-9.8935090123215882E-3</v>
      </c>
    </row>
    <row r="59" spans="1:15">
      <c r="A59" s="8">
        <v>50</v>
      </c>
      <c r="B59" s="13">
        <f t="shared" si="2"/>
        <v>12.5</v>
      </c>
      <c r="C59" s="14">
        <f t="shared" si="13"/>
        <v>2.3549321513218431E-2</v>
      </c>
      <c r="D59" s="14">
        <f t="shared" si="14"/>
        <v>-8.9958988895966416E-3</v>
      </c>
      <c r="E59" s="14">
        <f t="shared" si="15"/>
        <v>4.2979689444643671E-4</v>
      </c>
      <c r="F59" s="14">
        <f t="shared" si="16"/>
        <v>-1.0976250552966779E-3</v>
      </c>
      <c r="G59" s="14">
        <f t="shared" si="17"/>
        <v>4.0582619094110773E-4</v>
      </c>
      <c r="H59" s="14">
        <f t="shared" si="18"/>
        <v>4.1481520475560594E-4</v>
      </c>
      <c r="I59" s="14">
        <f t="shared" si="19"/>
        <v>-2.145270921210259E-3</v>
      </c>
      <c r="J59" s="14">
        <f t="shared" si="20"/>
        <v>3.868443560310149E-4</v>
      </c>
      <c r="K59" s="14">
        <f t="shared" si="21"/>
        <v>2.1404549981664533E-2</v>
      </c>
      <c r="L59" s="10">
        <f t="shared" si="22"/>
        <v>-8.1765908756396815E-3</v>
      </c>
      <c r="N59" s="9">
        <f t="shared" si="0"/>
        <v>2.354258794765552E-2</v>
      </c>
      <c r="O59" s="9">
        <f t="shared" si="1"/>
        <v>-8.9924684128599615E-3</v>
      </c>
    </row>
  </sheetData>
  <mergeCells count="4">
    <mergeCell ref="A1:F1"/>
    <mergeCell ref="G1:I1"/>
    <mergeCell ref="D3:E3"/>
    <mergeCell ref="N7:P7"/>
  </mergeCells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RKN_MS</vt:lpstr>
      <vt:lpstr>RKN_P</vt:lpstr>
      <vt:lpstr>RKN_SDOF_C1</vt:lpstr>
      <vt:lpstr>RKN_SDOF_C2</vt:lpstr>
      <vt:lpstr>RKN_SDOF_C3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GL Augusto</cp:lastModifiedBy>
  <dcterms:created xsi:type="dcterms:W3CDTF">2020-10-25T16:46:45Z</dcterms:created>
  <dcterms:modified xsi:type="dcterms:W3CDTF">2024-02-16T12:46:52Z</dcterms:modified>
</cp:coreProperties>
</file>