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20730" windowHeight="11760" firstSheet="1" activeTab="3"/>
  </bookViews>
  <sheets>
    <sheet name="Instructions" sheetId="12" r:id="rId1"/>
    <sheet name="SALARY" sheetId="8" r:id="rId2"/>
    <sheet name="GPF" sheetId="13" r:id="rId3"/>
    <sheet name=" CPS" sheetId="9" r:id="rId4"/>
    <sheet name="SAVINGS" sheetId="3" r:id="rId5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8" l="1"/>
  <c r="C14" i="8"/>
  <c r="C15" i="8"/>
  <c r="C16" i="8"/>
  <c r="C19" i="8"/>
  <c r="O6" i="9"/>
  <c r="O6" i="13"/>
  <c r="E6" i="9"/>
  <c r="C8" i="8" l="1"/>
  <c r="E7" i="13"/>
  <c r="C8" i="9"/>
  <c r="C8" i="13"/>
  <c r="O18" i="8" l="1"/>
  <c r="G16" i="8"/>
  <c r="C17" i="8"/>
  <c r="G17" i="8" s="1"/>
  <c r="C18" i="8"/>
  <c r="G18" i="8" s="1"/>
  <c r="G15" i="8"/>
  <c r="G14" i="8" l="1"/>
  <c r="G8" i="8" l="1"/>
  <c r="C9" i="8"/>
  <c r="G9" i="8" s="1"/>
  <c r="C10" i="8"/>
  <c r="G10" i="8" s="1"/>
  <c r="C11" i="8"/>
  <c r="G11" i="8" s="1"/>
  <c r="C12" i="8"/>
  <c r="G12" i="8" s="1"/>
  <c r="C13" i="8"/>
  <c r="G13" i="8" s="1"/>
  <c r="C7" i="8" l="1"/>
  <c r="P57" i="13" l="1"/>
  <c r="P63" i="13" s="1"/>
  <c r="P54" i="13"/>
  <c r="H18" i="13"/>
  <c r="O9" i="13"/>
  <c r="O7" i="13"/>
  <c r="E6" i="13"/>
  <c r="E5" i="13"/>
  <c r="O23" i="8" l="1"/>
  <c r="O24" i="8"/>
  <c r="O19" i="8" l="1"/>
  <c r="O20" i="8"/>
  <c r="G10" i="3" l="1"/>
  <c r="O9" i="9" l="1"/>
  <c r="O8" i="8" l="1"/>
  <c r="O9" i="8"/>
  <c r="O10" i="8"/>
  <c r="O11" i="8"/>
  <c r="O12" i="8"/>
  <c r="O13" i="8"/>
  <c r="O14" i="8"/>
  <c r="O15" i="8"/>
  <c r="O16" i="8"/>
  <c r="O17" i="8"/>
  <c r="L21" i="8" l="1"/>
  <c r="H10" i="8" l="1"/>
  <c r="H14" i="8"/>
  <c r="H18" i="8"/>
  <c r="H8" i="8"/>
  <c r="H9" i="8"/>
  <c r="H11" i="8"/>
  <c r="H12" i="8"/>
  <c r="H13" i="8"/>
  <c r="H15" i="8"/>
  <c r="H16" i="8"/>
  <c r="H17" i="8"/>
  <c r="H7" i="8"/>
  <c r="O7" i="9"/>
  <c r="E7" i="9"/>
  <c r="E5" i="9"/>
  <c r="J21" i="8" l="1"/>
  <c r="O35" i="9" l="1"/>
  <c r="J26" i="8"/>
  <c r="H18" i="9"/>
  <c r="H20" i="8" l="1"/>
  <c r="P54" i="9" l="1"/>
  <c r="N21" i="8"/>
  <c r="N26" i="8" s="1"/>
  <c r="M21" i="8"/>
  <c r="M26" i="8" s="1"/>
  <c r="O39" i="13" s="1"/>
  <c r="K21" i="8"/>
  <c r="I21" i="8"/>
  <c r="F21" i="8"/>
  <c r="E21" i="8"/>
  <c r="D21" i="8"/>
  <c r="B21" i="8"/>
  <c r="G20" i="8"/>
  <c r="H19" i="8"/>
  <c r="G19" i="8"/>
  <c r="O7" i="8"/>
  <c r="J103" i="9" l="1"/>
  <c r="M103" i="9" s="1"/>
  <c r="J74" i="13"/>
  <c r="M74" i="13" s="1"/>
  <c r="O74" i="13" s="1"/>
  <c r="J103" i="13"/>
  <c r="M103" i="13" s="1"/>
  <c r="O103" i="13" s="1"/>
  <c r="K26" i="8"/>
  <c r="P57" i="9"/>
  <c r="P63" i="9" s="1"/>
  <c r="O26" i="8"/>
  <c r="O39" i="9"/>
  <c r="J74" i="9"/>
  <c r="M74" i="9" s="1"/>
  <c r="O74" i="9" s="1"/>
  <c r="I26" i="8"/>
  <c r="O36" i="9"/>
  <c r="O21" i="8"/>
  <c r="C21" i="8"/>
  <c r="G7" i="8"/>
  <c r="G21" i="8" s="1"/>
  <c r="G26" i="8" s="1"/>
  <c r="P89" i="13" l="1"/>
  <c r="P90" i="13" s="1"/>
  <c r="O12" i="13"/>
  <c r="O14" i="13" s="1"/>
  <c r="H19" i="9"/>
  <c r="H20" i="9" s="1"/>
  <c r="H22" i="13"/>
  <c r="H19" i="13"/>
  <c r="H20" i="13" s="1"/>
  <c r="M23" i="13" s="1"/>
  <c r="P23" i="13" s="1"/>
  <c r="P89" i="9"/>
  <c r="P90" i="9" s="1"/>
  <c r="O12" i="9"/>
  <c r="O14" i="9" s="1"/>
  <c r="O103" i="9"/>
  <c r="H22" i="9"/>
  <c r="H21" i="8"/>
  <c r="P96" i="13" l="1"/>
  <c r="P94" i="13"/>
  <c r="P92" i="13"/>
  <c r="P95" i="13"/>
  <c r="P93" i="13"/>
  <c r="P95" i="9"/>
  <c r="P94" i="9"/>
  <c r="P93" i="9"/>
  <c r="P92" i="9"/>
  <c r="P96" i="9"/>
  <c r="M23" i="9"/>
  <c r="P23" i="9" s="1"/>
  <c r="O24" i="9" s="1"/>
  <c r="O30" i="9" s="1"/>
  <c r="O32" i="9" s="1"/>
  <c r="O24" i="13"/>
  <c r="O30" i="13" s="1"/>
  <c r="O32" i="13" s="1"/>
  <c r="H26" i="8"/>
  <c r="O34" i="9" s="1"/>
  <c r="O53" i="9" s="1"/>
  <c r="P53" i="9" s="1"/>
  <c r="O34" i="13"/>
  <c r="O53" i="13" s="1"/>
  <c r="P53" i="13" s="1"/>
  <c r="F33" i="3"/>
  <c r="F26" i="3"/>
  <c r="F18" i="3"/>
  <c r="P97" i="13" l="1"/>
  <c r="P99" i="13" s="1"/>
  <c r="J102" i="13" s="1"/>
  <c r="O55" i="13"/>
  <c r="P56" i="13" s="1"/>
  <c r="P64" i="13" s="1"/>
  <c r="P97" i="9"/>
  <c r="P99" i="9" s="1"/>
  <c r="J102" i="9" s="1"/>
  <c r="O55" i="9"/>
  <c r="P56" i="9" s="1"/>
  <c r="P64" i="9" s="1"/>
  <c r="P66" i="13" l="1"/>
  <c r="P65" i="13"/>
  <c r="P67" i="13"/>
  <c r="M102" i="13"/>
  <c r="M109" i="13" s="1"/>
  <c r="J109" i="13"/>
  <c r="M102" i="9"/>
  <c r="M109" i="9" s="1"/>
  <c r="J109" i="9"/>
  <c r="P65" i="9"/>
  <c r="P67" i="9"/>
  <c r="P66" i="9"/>
  <c r="P68" i="13" l="1"/>
  <c r="J73" i="13" s="1"/>
  <c r="O102" i="13"/>
  <c r="O109" i="13" s="1"/>
  <c r="O102" i="9"/>
  <c r="O109" i="9" s="1"/>
  <c r="P68" i="9"/>
  <c r="P70" i="9" s="1"/>
  <c r="M73" i="13" l="1"/>
  <c r="O73" i="13" s="1"/>
  <c r="O80" i="13" s="1"/>
  <c r="P70" i="13"/>
  <c r="J80" i="13"/>
  <c r="M80" i="13" s="1"/>
  <c r="J73" i="9"/>
  <c r="J80" i="9" s="1"/>
  <c r="M80" i="9" s="1"/>
  <c r="M73" i="9"/>
  <c r="O73" i="9" l="1"/>
  <c r="O80" i="9" s="1"/>
</calcChain>
</file>

<file path=xl/sharedStrings.xml><?xml version="1.0" encoding="utf-8"?>
<sst xmlns="http://schemas.openxmlformats.org/spreadsheetml/2006/main" count="413" uniqueCount="191">
  <si>
    <t>DETAILS</t>
  </si>
  <si>
    <t>ADD</t>
  </si>
  <si>
    <t>LESS</t>
  </si>
  <si>
    <t>GROSS SALARY INCOME (including all allowances)</t>
  </si>
  <si>
    <t>Rs</t>
  </si>
  <si>
    <t>Any other income (if any Bank interest, dividend etc.,)</t>
  </si>
  <si>
    <t>TOTAL TAX</t>
  </si>
  <si>
    <t>S.No</t>
  </si>
  <si>
    <t>Details</t>
  </si>
  <si>
    <t>Tax (Rs.)</t>
  </si>
  <si>
    <t>Total Tax Rs.</t>
  </si>
  <si>
    <t>Total tax Payable (a)</t>
  </si>
  <si>
    <t>Tax paid by IT Chalan [c]</t>
  </si>
  <si>
    <t>BSR Code :_________________</t>
  </si>
  <si>
    <t>Date         :________________</t>
  </si>
  <si>
    <t>Bank        :_________________</t>
  </si>
  <si>
    <t>Amount if refundable (b+c) –(a)</t>
  </si>
  <si>
    <t>INCOME TAX CALCULATION STATEMENT</t>
  </si>
  <si>
    <t xml:space="preserve">NAME </t>
  </si>
  <si>
    <t>:</t>
  </si>
  <si>
    <t>DESIGNATION</t>
  </si>
  <si>
    <t>PAN</t>
  </si>
  <si>
    <t xml:space="preserve">TAN.No </t>
  </si>
  <si>
    <t>STATUS :  INDIVIDUAL</t>
  </si>
  <si>
    <t>Rs.5,00,010/- to 10,00,000/ @20%</t>
  </si>
  <si>
    <t>Rs.10,00,010 and above    @30%</t>
  </si>
  <si>
    <t>DEDUCTION UNDER CHAPTER VI-A (Cont.)                        B/F</t>
  </si>
  <si>
    <t>CERTIFICATE:</t>
  </si>
  <si>
    <t>RAJAH SERFOJI GOVT COLLEGE (AUTONOMOUS) THANAJVUR- 5</t>
  </si>
  <si>
    <t>Name:</t>
  </si>
  <si>
    <t>Month &amp; Year</t>
  </si>
  <si>
    <t>Pay</t>
  </si>
  <si>
    <t>D.A</t>
  </si>
  <si>
    <t>H.R.A</t>
  </si>
  <si>
    <t>Total</t>
  </si>
  <si>
    <t>G.P.F/ C.P.S</t>
  </si>
  <si>
    <t>I.T</t>
  </si>
  <si>
    <t>Cess</t>
  </si>
  <si>
    <t>-</t>
  </si>
  <si>
    <t>TOTAL</t>
  </si>
  <si>
    <t>Signature of assesee</t>
  </si>
  <si>
    <t>Principal</t>
  </si>
  <si>
    <t>PARTICULARS OF LIC / PLI PREMIUM</t>
  </si>
  <si>
    <t>SL.No.</t>
  </si>
  <si>
    <t>Policy Number</t>
  </si>
  <si>
    <t>Name of the Company</t>
  </si>
  <si>
    <t>Nature of the policy</t>
  </si>
  <si>
    <t>Amount Insured (Rs.)</t>
  </si>
  <si>
    <t>Monthly Premium (Rs.)</t>
  </si>
  <si>
    <t>Amount of Premium per Annum (Rs.)</t>
  </si>
  <si>
    <t>PARTICULARS OF N.S.C</t>
  </si>
  <si>
    <t>S.No.</t>
  </si>
  <si>
    <t>Post Office</t>
  </si>
  <si>
    <t>Issue No.</t>
  </si>
  <si>
    <t>N.S.C Number &amp; Date</t>
  </si>
  <si>
    <t>Amount</t>
  </si>
  <si>
    <t>DETAILS OF INTEREST ACCURED ON N.S.C VI &amp; VIII ISSUE</t>
  </si>
  <si>
    <t>N.S.C Number &amp; Name of the Post Office</t>
  </si>
  <si>
    <t>Date of Purchase of the N.S.C</t>
  </si>
  <si>
    <t>Interest Amount</t>
  </si>
  <si>
    <t>Name of the Investment</t>
  </si>
  <si>
    <t>Date of Investment</t>
  </si>
  <si>
    <t>Date of Maturity</t>
  </si>
  <si>
    <t xml:space="preserve"> Amount</t>
  </si>
  <si>
    <t>Signature of Assessee</t>
  </si>
  <si>
    <t xml:space="preserve">Total </t>
  </si>
  <si>
    <t xml:space="preserve"> b. 10% of (Pay + GP+DA)        =              </t>
  </si>
  <si>
    <t xml:space="preserve"> c. Difference (a-b)                 =          </t>
  </si>
  <si>
    <t>MA</t>
  </si>
  <si>
    <t>OA</t>
  </si>
  <si>
    <t xml:space="preserve">Designation:  </t>
  </si>
  <si>
    <t xml:space="preserve">GPF/CPS ACCOUNT NO :  </t>
  </si>
  <si>
    <t xml:space="preserve">DoB :  </t>
  </si>
  <si>
    <t xml:space="preserve">AADHAR NO: </t>
  </si>
  <si>
    <t>THANJAVUR -613005</t>
  </si>
  <si>
    <t>RAJAH SERFOJI GOVT. COLLEGE (AUTONOMOUS)</t>
  </si>
  <si>
    <r>
      <t>Less</t>
    </r>
    <r>
      <rPr>
        <sz val="10"/>
        <color theme="1"/>
        <rFont val="Times New Roman"/>
        <family val="1"/>
      </rPr>
      <t>: Deduction U/s 10 (13.A &amp; Rule 2A)</t>
    </r>
  </si>
  <si>
    <r>
      <t xml:space="preserve">(iv) U/S 80DD: Expenses on medical treatment etc., &amp; deposit made for maintenance of handicapped dependent. (Max. Rs.75, 000/- in case of severe disabilities with 80% or more Rs.1,25,000) – </t>
    </r>
    <r>
      <rPr>
        <b/>
        <u/>
        <sz val="9"/>
        <color theme="1"/>
        <rFont val="Times New Roman"/>
        <family val="1"/>
      </rPr>
      <t>To be claimed with IT Dept</t>
    </r>
  </si>
  <si>
    <r>
      <t>2)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Times New Roman"/>
        <family val="1"/>
      </rPr>
      <t xml:space="preserve">Certified that I am occupying a rental house paying in monthly rent Rs.             </t>
    </r>
    <r>
      <rPr>
        <u/>
        <sz val="9"/>
        <color theme="1"/>
        <rFont val="Times New Roman"/>
        <family val="1"/>
      </rPr>
      <t xml:space="preserve"> </t>
    </r>
    <r>
      <rPr>
        <sz val="9"/>
        <color theme="1"/>
        <rFont val="Times New Roman"/>
        <family val="1"/>
      </rPr>
      <t>/-</t>
    </r>
  </si>
  <si>
    <t xml:space="preserve"> HRA Exempted Whichever is less (C) or (D) or (E)             </t>
  </si>
  <si>
    <t>Salary after giving relief under  HRA (1-2)</t>
  </si>
  <si>
    <t>Professional Tax U/s 16 (iii)</t>
  </si>
  <si>
    <t>Washing allowance / Uniform allowance (fully allowed)</t>
  </si>
  <si>
    <t>Hill  allowance</t>
  </si>
  <si>
    <t>U/s 10 Child education allowance (max 2400/ pa for two child)</t>
  </si>
  <si>
    <t>Salary after allowing relief under  U/s 16</t>
  </si>
  <si>
    <t>1. G.P.F /T.P.F /P.P.F /C.P.S.</t>
  </si>
  <si>
    <t xml:space="preserve">2. S.P.F. </t>
  </si>
  <si>
    <t>3. F.B.F</t>
  </si>
  <si>
    <t>4. L.I.C</t>
  </si>
  <si>
    <t xml:space="preserve">5. Selvamagal Saving Plan Post office (Sukanya Samrithi) </t>
  </si>
  <si>
    <t>6. P.L.I</t>
  </si>
  <si>
    <t>7. PPF</t>
  </si>
  <si>
    <t>8. N.S.C (VIII) issue and interest</t>
  </si>
  <si>
    <t>9. Refund of HBA (Principal only)</t>
  </si>
  <si>
    <t>10. Tuition Fees for two Children in Indian Educational Insititution only</t>
  </si>
  <si>
    <t>11. Fixed Deposits</t>
  </si>
  <si>
    <t>12. Equity Link saving Bond</t>
  </si>
  <si>
    <t xml:space="preserve">13.Stamp duty Registration fees </t>
  </si>
  <si>
    <t>14. Group Insurance</t>
  </si>
  <si>
    <t>15. Other deductions (CCG) 25000</t>
  </si>
  <si>
    <t xml:space="preserve">16. 80CCC amount deposited any annuity (or) pension plan </t>
  </si>
  <si>
    <t>17. LIC like Jeevan Suraksha (Max 10000)</t>
  </si>
  <si>
    <t xml:space="preserve">18. U/s 80 (CCdl contribution to pension scheme of Cental Govt. (upto 20%) </t>
  </si>
  <si>
    <t>19. U/s 80 CCD2 Central Government Employer</t>
  </si>
  <si>
    <t>DEDUCTION UNDER CHAPTER VI-A                                                                U/s 80C  (overall investment limited toRs.1.5lakh)</t>
  </si>
  <si>
    <r>
      <t xml:space="preserve">TOTAL </t>
    </r>
    <r>
      <rPr>
        <sz val="7.5"/>
        <color theme="1"/>
        <rFont val="Times New Roman"/>
        <family val="1"/>
      </rPr>
      <t>(Limited to 1,50,000)</t>
    </r>
  </si>
  <si>
    <t>Sl.No</t>
  </si>
  <si>
    <t>20. U/S 80CCD(1B) (Additional Benefit) (Max.Rs.50,000/-)</t>
  </si>
  <si>
    <t>After Deduction (col. 6 - (8+9)</t>
  </si>
  <si>
    <t xml:space="preserve"> </t>
  </si>
  <si>
    <r>
      <t>GROSS TOTAL INCOME</t>
    </r>
    <r>
      <rPr>
        <sz val="10"/>
        <color theme="1"/>
        <rFont val="Times New Roman"/>
        <family val="1"/>
      </rPr>
      <t xml:space="preserve"> (Col 3 - (4+5+6))</t>
    </r>
  </si>
  <si>
    <t>(iii) U/S 80D:Medical Insurance premium paid in the Name of assessee, spouse, dependent parents or children  (Max.Rs.25, 000/-) NHIS</t>
  </si>
  <si>
    <t>U/s 80DDB: Medical Treatment Individual  / Dependent for the following deseases. (Cancer, Kidney Transplantations, AIDS, (Max: Rs.40000/-) (Form 10-1A) to be enclosed</t>
  </si>
  <si>
    <r>
      <t xml:space="preserve">U/S 80E: Repayment of </t>
    </r>
    <r>
      <rPr>
        <b/>
        <u/>
        <sz val="10"/>
        <color theme="1"/>
        <rFont val="Times New Roman"/>
        <family val="1"/>
      </rPr>
      <t>Interest alone</t>
    </r>
    <r>
      <rPr>
        <sz val="10"/>
        <color theme="1"/>
        <rFont val="Times New Roman"/>
        <family val="1"/>
      </rPr>
      <t xml:space="preserve"> on loan taken for higher studies availed by the assessee / Spouse / Children </t>
    </r>
  </si>
  <si>
    <t>U/S 80U: Deduction in respect of disabled persons (Max. Rs.50, 000/- in case of severe disabilities with 80% or more Rs.1,00,000/-)</t>
  </si>
  <si>
    <t>(vii) U/S 80 G: Donations to chariotable purpose 50% for Some items and 100%  for some items CM/ PM relief Fund</t>
  </si>
  <si>
    <t xml:space="preserve">Total Amount     </t>
  </si>
  <si>
    <r>
      <t>NET TAXABLE INCOME</t>
    </r>
    <r>
      <rPr>
        <sz val="10"/>
        <color theme="1"/>
        <rFont val="Times New Roman"/>
        <family val="1"/>
      </rPr>
      <t xml:space="preserve">: rounded off to nearest ten Rupees </t>
    </r>
    <r>
      <rPr>
        <sz val="9.5"/>
        <color theme="1"/>
        <rFont val="Times New Roman"/>
        <family val="1"/>
      </rPr>
      <t>(Col 10 – Col 17)</t>
    </r>
  </si>
  <si>
    <t xml:space="preserve">TAX LIABILITY                                                                 Tax is NIL upto: Rs.2,50,000/- for All </t>
  </si>
  <si>
    <t>Rs.2, 50,001/- to 5,00,000/-} @5%</t>
  </si>
  <si>
    <r>
      <t>Less:</t>
    </r>
    <r>
      <rPr>
        <sz val="10"/>
        <color theme="1"/>
        <rFont val="Times New Roman"/>
        <family val="1"/>
      </rPr>
      <t xml:space="preserve"> u/s 87A Tax credit Rs 2500/- ( Only for those whose NET taxable income is upto Rs.3,50,000)</t>
    </r>
  </si>
  <si>
    <r>
      <t>Net:</t>
    </r>
    <r>
      <rPr>
        <sz val="10"/>
        <color theme="1"/>
        <rFont val="Times New Roman"/>
        <family val="1"/>
      </rPr>
      <t xml:space="preserve">   Tax  Payable - Col 19-20</t>
    </r>
  </si>
  <si>
    <r>
      <t>1)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Times New Roman"/>
        <family val="1"/>
      </rPr>
      <t xml:space="preserve">Certified that I am occupying a house allotted by the Housing Unit Paying a monthly rent of  Rs. __________/- </t>
    </r>
  </si>
  <si>
    <t>Edn. Cess 4%(Rs.)</t>
  </si>
  <si>
    <t>NHIS</t>
  </si>
  <si>
    <t>Note: Insurance Premium alone to be taken for rebate</t>
  </si>
  <si>
    <t>For LIC &amp; PLI PREMIUM REMITTED OTHER THAN SALARY SAVINGS SCHEME , PLEASE PRODUCE CONSOLIDATED STATEMENT FROM LIC</t>
  </si>
  <si>
    <t xml:space="preserve"> a. Actual rent Paid   (12 x  </t>
  </si>
  <si>
    <t>) =</t>
  </si>
  <si>
    <t>e. 50% of Salary (Pay +DA) =</t>
  </si>
  <si>
    <t xml:space="preserve"> d. HRA received   (12 x 3200 ) =     </t>
  </si>
  <si>
    <t>SPF</t>
  </si>
  <si>
    <t xml:space="preserve">FBF  </t>
  </si>
  <si>
    <t>GPF /CPS  :</t>
  </si>
  <si>
    <t xml:space="preserve">DOB: </t>
  </si>
  <si>
    <t>Less : Standard Deduction Rs.50000 (all are eligible)</t>
  </si>
  <si>
    <t>Aadhar:</t>
  </si>
  <si>
    <t xml:space="preserve"> coloured manual in salary form</t>
  </si>
  <si>
    <t>Other policies on savings (other than SSS) details enter in IT form</t>
  </si>
  <si>
    <t>Home loan and interest in to be filled in IT form</t>
  </si>
  <si>
    <t>SBF, FBF, HF , LIC  / PLI cells only for SSS</t>
  </si>
  <si>
    <t>use separate Salary and IT forms for CPS or GPF</t>
  </si>
  <si>
    <t>PAN entry only in IT FORMS</t>
  </si>
  <si>
    <t xml:space="preserve"> first Fill the cells in </t>
  </si>
  <si>
    <t>LIC</t>
  </si>
  <si>
    <t xml:space="preserve"> PLI</t>
  </si>
  <si>
    <t>For GPF staff GPF, SBF, FBF entry is manual</t>
  </si>
  <si>
    <t>OLD FORMAT</t>
  </si>
  <si>
    <t>Less interest on housing loan U/S 24(B) (Max of Rs.2,00,000)   Attach 12 C Form</t>
  </si>
  <si>
    <r>
      <t>4)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Times New Roman"/>
        <family val="1"/>
      </rPr>
      <t>Certified that a sum of Rs._______ is being paid by me towards the cumulative time deposits  for  a period of 5 years &amp; above.</t>
    </r>
  </si>
  <si>
    <t>If you want to submit new format Dnt mention deduction</t>
  </si>
  <si>
    <t>DETAILS OF OTHER ELIGIBLE INVESTMENTS MADE DURING THE FY 2021-22</t>
  </si>
  <si>
    <t>Rs.15,00,010 and above    @30%</t>
  </si>
  <si>
    <t>Total Tax</t>
  </si>
  <si>
    <t xml:space="preserve">Less Tax Rebate Rs.12500/- only for those whose not taxable income is less than or upto Rs.5 Lakhs. </t>
  </si>
  <si>
    <t>Total Tax Payable</t>
  </si>
  <si>
    <t>D.A ARR-I   Jul 22</t>
  </si>
  <si>
    <t xml:space="preserve">D.A ARR-II   </t>
  </si>
  <si>
    <r>
      <t>3)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Times New Roman"/>
        <family val="1"/>
      </rPr>
      <t>Certified that I have paid a sum of Rs.                               /- towards L.I.C/ PLI policies and are kept alive.</t>
    </r>
  </si>
  <si>
    <t xml:space="preserve">New Slab </t>
  </si>
  <si>
    <t xml:space="preserve"> Gross income</t>
  </si>
  <si>
    <t>One day salary Arr.</t>
  </si>
  <si>
    <t>CAS arr.</t>
  </si>
  <si>
    <t>EL Surrender</t>
  </si>
  <si>
    <t>Rs. 1 / - to 3,00,000 - Nil</t>
  </si>
  <si>
    <t>Rs.3, 00,001/- to 6,00,000/-} @5%</t>
  </si>
  <si>
    <t>Rs.6,00,001/- to 9,00,000/- @10%</t>
  </si>
  <si>
    <t>Rs. 9,00,001/- to 12,00,000/- @15%</t>
  </si>
  <si>
    <t>Rs.12,00,001/- to 15,00,000/- @20%</t>
  </si>
  <si>
    <t>after less standard deduction Rs. 50000</t>
  </si>
  <si>
    <t xml:space="preserve">Mar ’23  </t>
  </si>
  <si>
    <t>Apr '23</t>
  </si>
  <si>
    <t>May ’23</t>
  </si>
  <si>
    <t>Jun ‘23</t>
  </si>
  <si>
    <t>Jul ‘23</t>
  </si>
  <si>
    <t>Aug ‘23</t>
  </si>
  <si>
    <t>Sep ‘23</t>
  </si>
  <si>
    <t>Oct ’23</t>
  </si>
  <si>
    <t>Nov ‘23</t>
  </si>
  <si>
    <t>Dec ‘23</t>
  </si>
  <si>
    <t>Jan ‘24</t>
  </si>
  <si>
    <t>Feb'24</t>
  </si>
  <si>
    <t>Statement Showing Pay and allowances drawn for the year 2023 – 2024</t>
  </si>
  <si>
    <t>CHER03568F</t>
  </si>
  <si>
    <t>Amount paid upto Jan 2024 salary (b)</t>
  </si>
  <si>
    <t>To be paid from Feb. 2024 salary      (a) – (b+c)</t>
  </si>
  <si>
    <t>0/EDN</t>
  </si>
  <si>
    <t xml:space="preserve">             ASSOCIATE  PROFESSOR OF   </t>
  </si>
  <si>
    <t>FOR THE FINANCIAL YEAR 2023-2024 AND THE ASSESSMENT YEAR 2024- 2025</t>
  </si>
  <si>
    <t>Emp.ID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</si>
</sst>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9"/>
      <color theme="1"/>
      <name val="Verdana"/>
      <family val="2"/>
    </font>
    <font>
      <sz val="12"/>
      <color rgb="FF808080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theme="1"/>
      <name val="Toledo SF"/>
    </font>
    <font>
      <b/>
      <sz val="10"/>
      <color theme="1"/>
      <name val="Toledo SF"/>
    </font>
    <font>
      <b/>
      <sz val="8.5"/>
      <color theme="1"/>
      <name val="Verdana"/>
      <family val="2"/>
    </font>
    <font>
      <b/>
      <sz val="9"/>
      <color theme="1"/>
      <name val="Cambria"/>
      <family val="1"/>
      <scheme val="major"/>
    </font>
    <font>
      <sz val="7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theme="1"/>
      <name val="Calibri"/>
      <family val="2"/>
      <scheme val="minor"/>
    </font>
    <font>
      <b/>
      <sz val="8"/>
      <color theme="1"/>
      <name val="Verdana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mbria"/>
      <family val="1"/>
      <scheme val="maj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.5"/>
      <color theme="1"/>
      <name val="Verdana"/>
      <family val="2"/>
    </font>
    <font>
      <sz val="8.5"/>
      <color theme="1"/>
      <name val="Times New Roman"/>
      <family val="1"/>
    </font>
    <font>
      <b/>
      <sz val="10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sz val="8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u/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7.5"/>
      <color theme="1"/>
      <name val="Times New Roman"/>
      <family val="1"/>
    </font>
    <font>
      <sz val="6"/>
      <color theme="1"/>
      <name val="Times New Roman"/>
      <family val="1"/>
    </font>
    <font>
      <b/>
      <u/>
      <sz val="9"/>
      <color theme="1"/>
      <name val="Times New Roman"/>
      <family val="1"/>
    </font>
    <font>
      <b/>
      <u/>
      <sz val="10"/>
      <color theme="1"/>
      <name val="Times New Roman"/>
      <family val="1"/>
    </font>
    <font>
      <sz val="9.5"/>
      <color theme="1"/>
      <name val="Times New Roman"/>
      <family val="1"/>
    </font>
    <font>
      <b/>
      <sz val="9"/>
      <color theme="1"/>
      <name val="Times New Roman"/>
      <family val="1"/>
    </font>
    <font>
      <u/>
      <sz val="9"/>
      <color theme="1"/>
      <name val="Times New Roman"/>
      <family val="1"/>
    </font>
    <font>
      <b/>
      <sz val="7"/>
      <color theme="1"/>
      <name val="Cambria"/>
      <family val="1"/>
      <scheme val="major"/>
    </font>
    <font>
      <b/>
      <sz val="8"/>
      <color theme="1"/>
      <name val="Times New Roman"/>
      <family val="1"/>
    </font>
    <font>
      <sz val="9.5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b/>
      <sz val="9.5"/>
      <color theme="1"/>
      <name val="Cambria"/>
      <family val="1"/>
      <scheme val="major"/>
    </font>
    <font>
      <sz val="12.5"/>
      <color theme="1"/>
      <name val="Times New Roman"/>
      <family val="1"/>
    </font>
    <font>
      <b/>
      <sz val="12"/>
      <color theme="1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6" fillId="0" borderId="1" xfId="0" applyFont="1" applyBorder="1" applyAlignment="1">
      <alignment horizontal="center" vertical="top"/>
    </xf>
    <xf numFmtId="3" fontId="16" fillId="0" borderId="1" xfId="0" applyNumberFormat="1" applyFont="1" applyBorder="1" applyAlignment="1">
      <alignment horizontal="center" vertical="top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26" fillId="0" borderId="1" xfId="0" applyFont="1" applyFill="1" applyBorder="1" applyAlignment="1">
      <alignment horizontal="right" vertical="top" wrapText="1"/>
    </xf>
    <xf numFmtId="0" fontId="0" fillId="0" borderId="0" xfId="0" applyFill="1" applyBorder="1"/>
    <xf numFmtId="0" fontId="0" fillId="0" borderId="0" xfId="0" applyFill="1"/>
    <xf numFmtId="0" fontId="0" fillId="0" borderId="0" xfId="0" applyFill="1" applyAlignment="1"/>
    <xf numFmtId="0" fontId="21" fillId="0" borderId="0" xfId="0" applyFont="1" applyFill="1" applyAlignment="1"/>
    <xf numFmtId="0" fontId="21" fillId="0" borderId="0" xfId="0" applyFont="1" applyFill="1"/>
    <xf numFmtId="0" fontId="22" fillId="0" borderId="0" xfId="0" applyFont="1" applyFill="1"/>
    <xf numFmtId="0" fontId="21" fillId="0" borderId="0" xfId="0" applyFont="1" applyFill="1" applyBorder="1" applyAlignment="1"/>
    <xf numFmtId="0" fontId="2" fillId="0" borderId="0" xfId="0" applyFont="1" applyFill="1"/>
    <xf numFmtId="0" fontId="22" fillId="0" borderId="0" xfId="0" applyFont="1" applyFill="1" applyBorder="1"/>
    <xf numFmtId="0" fontId="2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37" fillId="0" borderId="1" xfId="0" applyFont="1" applyFill="1" applyBorder="1" applyAlignment="1">
      <alignment horizontal="right" wrapText="1"/>
    </xf>
    <xf numFmtId="0" fontId="16" fillId="0" borderId="1" xfId="0" applyFont="1" applyFill="1" applyBorder="1"/>
    <xf numFmtId="0" fontId="21" fillId="0" borderId="1" xfId="0" applyFont="1" applyFill="1" applyBorder="1" applyAlignment="1">
      <alignment wrapText="1"/>
    </xf>
    <xf numFmtId="0" fontId="26" fillId="0" borderId="1" xfId="0" applyFont="1" applyFill="1" applyBorder="1" applyAlignment="1">
      <alignment horizontal="center" vertical="top" wrapText="1"/>
    </xf>
    <xf numFmtId="0" fontId="26" fillId="0" borderId="13" xfId="0" applyFont="1" applyFill="1" applyBorder="1" applyAlignment="1">
      <alignment vertical="top" wrapText="1"/>
    </xf>
    <xf numFmtId="0" fontId="0" fillId="0" borderId="0" xfId="0" applyFill="1" applyAlignment="1">
      <alignment horizontal="center"/>
    </xf>
    <xf numFmtId="0" fontId="26" fillId="0" borderId="3" xfId="0" applyFont="1" applyFill="1" applyBorder="1" applyAlignment="1">
      <alignment vertical="top" wrapText="1"/>
    </xf>
    <xf numFmtId="0" fontId="26" fillId="0" borderId="4" xfId="0" applyFont="1" applyFill="1" applyBorder="1" applyAlignment="1">
      <alignment vertical="top" wrapText="1"/>
    </xf>
    <xf numFmtId="0" fontId="26" fillId="0" borderId="7" xfId="0" applyFont="1" applyFill="1" applyBorder="1" applyAlignment="1">
      <alignment horizontal="center" vertical="top" wrapText="1"/>
    </xf>
    <xf numFmtId="0" fontId="26" fillId="0" borderId="1" xfId="0" applyFont="1" applyFill="1" applyBorder="1" applyAlignment="1">
      <alignment wrapText="1"/>
    </xf>
    <xf numFmtId="0" fontId="26" fillId="0" borderId="1" xfId="0" applyFont="1" applyFill="1" applyBorder="1" applyAlignment="1">
      <alignment vertical="top" wrapText="1"/>
    </xf>
    <xf numFmtId="0" fontId="26" fillId="0" borderId="5" xfId="0" applyFont="1" applyFill="1" applyBorder="1" applyAlignment="1">
      <alignment vertical="top" wrapText="1"/>
    </xf>
    <xf numFmtId="0" fontId="26" fillId="0" borderId="4" xfId="0" applyFont="1" applyFill="1" applyBorder="1" applyAlignment="1">
      <alignment horizontal="right" vertical="top" wrapText="1"/>
    </xf>
    <xf numFmtId="0" fontId="26" fillId="0" borderId="7" xfId="0" applyFont="1" applyFill="1" applyBorder="1" applyAlignment="1">
      <alignment vertical="top" wrapText="1"/>
    </xf>
    <xf numFmtId="0" fontId="25" fillId="0" borderId="1" xfId="0" applyFont="1" applyFill="1" applyBorder="1" applyAlignment="1">
      <alignment horizontal="center" vertical="top" wrapText="1"/>
    </xf>
    <xf numFmtId="0" fontId="31" fillId="0" borderId="1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vertical="center" wrapText="1"/>
    </xf>
    <xf numFmtId="0" fontId="28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wrapText="1"/>
    </xf>
    <xf numFmtId="0" fontId="26" fillId="0" borderId="1" xfId="0" applyFont="1" applyFill="1" applyBorder="1" applyAlignment="1">
      <alignment horizontal="center" wrapText="1"/>
    </xf>
    <xf numFmtId="0" fontId="25" fillId="0" borderId="5" xfId="0" applyFont="1" applyFill="1" applyBorder="1" applyAlignment="1">
      <alignment horizontal="right" vertical="top" wrapText="1"/>
    </xf>
    <xf numFmtId="0" fontId="27" fillId="0" borderId="1" xfId="0" applyFont="1" applyFill="1" applyBorder="1" applyAlignment="1">
      <alignment wrapText="1"/>
    </xf>
    <xf numFmtId="0" fontId="28" fillId="0" borderId="0" xfId="0" applyFont="1" applyFill="1" applyAlignment="1">
      <alignment horizontal="center"/>
    </xf>
    <xf numFmtId="0" fontId="28" fillId="0" borderId="0" xfId="0" applyFont="1" applyFill="1"/>
    <xf numFmtId="0" fontId="35" fillId="0" borderId="1" xfId="0" applyFont="1" applyFill="1" applyBorder="1" applyAlignment="1">
      <alignment horizontal="center" wrapText="1"/>
    </xf>
    <xf numFmtId="0" fontId="35" fillId="0" borderId="1" xfId="0" applyFont="1" applyFill="1" applyBorder="1" applyAlignment="1">
      <alignment horizontal="center" vertical="top" wrapText="1"/>
    </xf>
    <xf numFmtId="0" fontId="35" fillId="0" borderId="0" xfId="0" applyFont="1" applyFill="1"/>
    <xf numFmtId="0" fontId="2" fillId="0" borderId="17" xfId="0" applyFont="1" applyFill="1" applyBorder="1" applyAlignment="1">
      <alignment horizontal="center" vertical="top" wrapText="1"/>
    </xf>
    <xf numFmtId="0" fontId="13" fillId="0" borderId="17" xfId="0" applyFont="1" applyFill="1" applyBorder="1" applyAlignment="1">
      <alignment horizontal="center" vertical="top" wrapText="1"/>
    </xf>
    <xf numFmtId="0" fontId="13" fillId="0" borderId="17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vertical="center" wrapText="1"/>
    </xf>
    <xf numFmtId="0" fontId="19" fillId="0" borderId="17" xfId="0" applyFont="1" applyFill="1" applyBorder="1" applyAlignment="1">
      <alignment horizontal="center" wrapText="1"/>
    </xf>
    <xf numFmtId="0" fontId="19" fillId="0" borderId="17" xfId="0" applyFont="1" applyFill="1" applyBorder="1" applyAlignment="1">
      <alignment horizontal="right" wrapText="1"/>
    </xf>
    <xf numFmtId="0" fontId="20" fillId="0" borderId="17" xfId="0" applyFont="1" applyFill="1" applyBorder="1" applyAlignment="1">
      <alignment horizontal="center" wrapText="1"/>
    </xf>
    <xf numFmtId="0" fontId="19" fillId="0" borderId="17" xfId="0" applyFont="1" applyFill="1" applyBorder="1" applyAlignment="1">
      <alignment horizontal="center" vertical="center" wrapText="1"/>
    </xf>
    <xf numFmtId="16" fontId="1" fillId="0" borderId="17" xfId="0" applyNumberFormat="1" applyFont="1" applyFill="1" applyBorder="1" applyAlignment="1">
      <alignment vertical="center" wrapText="1"/>
    </xf>
    <xf numFmtId="0" fontId="19" fillId="0" borderId="17" xfId="0" applyFont="1" applyFill="1" applyBorder="1" applyAlignment="1">
      <alignment vertical="center" wrapText="1"/>
    </xf>
    <xf numFmtId="0" fontId="19" fillId="0" borderId="17" xfId="0" applyFont="1" applyFill="1" applyBorder="1" applyAlignment="1">
      <alignment wrapText="1"/>
    </xf>
    <xf numFmtId="0" fontId="14" fillId="0" borderId="0" xfId="0" applyFont="1" applyFill="1" applyAlignment="1"/>
    <xf numFmtId="0" fontId="15" fillId="0" borderId="0" xfId="0" applyFont="1" applyFill="1" applyAlignment="1"/>
    <xf numFmtId="0" fontId="0" fillId="0" borderId="0" xfId="0" applyFill="1" applyAlignment="1">
      <alignment vertical="center"/>
    </xf>
    <xf numFmtId="0" fontId="12" fillId="0" borderId="0" xfId="0" applyFont="1" applyFill="1"/>
    <xf numFmtId="0" fontId="12" fillId="0" borderId="17" xfId="0" applyFont="1" applyFill="1" applyBorder="1" applyAlignment="1">
      <alignment horizontal="right"/>
    </xf>
    <xf numFmtId="0" fontId="0" fillId="0" borderId="19" xfId="0" applyFill="1" applyBorder="1" applyAlignment="1"/>
    <xf numFmtId="0" fontId="0" fillId="0" borderId="20" xfId="0" applyFill="1" applyBorder="1" applyAlignment="1"/>
    <xf numFmtId="0" fontId="21" fillId="2" borderId="1" xfId="0" applyFont="1" applyFill="1" applyBorder="1" applyAlignment="1">
      <alignment horizontal="center" vertical="center"/>
    </xf>
    <xf numFmtId="0" fontId="26" fillId="2" borderId="13" xfId="0" applyFont="1" applyFill="1" applyBorder="1" applyAlignment="1">
      <alignment vertical="top" wrapText="1"/>
    </xf>
    <xf numFmtId="0" fontId="0" fillId="0" borderId="21" xfId="0" applyFill="1" applyBorder="1"/>
    <xf numFmtId="0" fontId="0" fillId="0" borderId="16" xfId="0" applyFill="1" applyBorder="1" applyAlignment="1"/>
    <xf numFmtId="0" fontId="19" fillId="2" borderId="17" xfId="0" applyFont="1" applyFill="1" applyBorder="1" applyAlignment="1">
      <alignment horizontal="center" wrapText="1"/>
    </xf>
    <xf numFmtId="0" fontId="19" fillId="2" borderId="21" xfId="0" applyFont="1" applyFill="1" applyBorder="1" applyAlignment="1">
      <alignment horizontal="center" wrapText="1"/>
    </xf>
    <xf numFmtId="0" fontId="0" fillId="0" borderId="0" xfId="0" applyBorder="1"/>
    <xf numFmtId="0" fontId="0" fillId="0" borderId="0" xfId="0" applyAlignment="1">
      <alignment horizontal="center"/>
    </xf>
    <xf numFmtId="0" fontId="19" fillId="0" borderId="0" xfId="0" applyFont="1" applyFill="1" applyBorder="1" applyAlignment="1">
      <alignment horizontal="center"/>
    </xf>
    <xf numFmtId="0" fontId="26" fillId="0" borderId="5" xfId="0" applyFont="1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/>
    </xf>
    <xf numFmtId="0" fontId="26" fillId="0" borderId="3" xfId="0" applyFont="1" applyFill="1" applyBorder="1" applyAlignment="1">
      <alignment horizontal="center" vertical="top" wrapText="1"/>
    </xf>
    <xf numFmtId="0" fontId="26" fillId="0" borderId="5" xfId="0" applyFont="1" applyFill="1" applyBorder="1" applyAlignment="1">
      <alignment horizontal="right" vertical="top" wrapText="1"/>
    </xf>
    <xf numFmtId="0" fontId="24" fillId="0" borderId="2" xfId="0" applyFont="1" applyFill="1" applyBorder="1" applyAlignment="1">
      <alignment horizontal="center" vertical="top" wrapText="1"/>
    </xf>
    <xf numFmtId="0" fontId="0" fillId="0" borderId="3" xfId="0" applyFill="1" applyBorder="1"/>
    <xf numFmtId="0" fontId="13" fillId="0" borderId="17" xfId="0" applyFont="1" applyFill="1" applyBorder="1" applyAlignment="1">
      <alignment vertical="top" wrapText="1"/>
    </xf>
    <xf numFmtId="0" fontId="19" fillId="2" borderId="17" xfId="0" applyFont="1" applyFill="1" applyBorder="1" applyAlignment="1">
      <alignment wrapText="1"/>
    </xf>
    <xf numFmtId="0" fontId="7" fillId="0" borderId="17" xfId="0" applyFont="1" applyFill="1" applyBorder="1" applyAlignment="1">
      <alignment wrapText="1"/>
    </xf>
    <xf numFmtId="0" fontId="19" fillId="2" borderId="17" xfId="0" applyFont="1" applyFill="1" applyBorder="1" applyAlignment="1">
      <alignment vertical="center" wrapText="1"/>
    </xf>
    <xf numFmtId="0" fontId="4" fillId="0" borderId="0" xfId="0" applyFont="1" applyFill="1" applyBorder="1" applyAlignment="1"/>
    <xf numFmtId="0" fontId="25" fillId="0" borderId="0" xfId="0" applyFont="1" applyFill="1" applyBorder="1" applyAlignment="1">
      <alignment vertical="top" wrapText="1"/>
    </xf>
    <xf numFmtId="0" fontId="16" fillId="0" borderId="1" xfId="0" applyFont="1" applyBorder="1" applyAlignment="1">
      <alignment vertical="top" wrapText="1"/>
    </xf>
    <xf numFmtId="0" fontId="16" fillId="0" borderId="0" xfId="0" applyFont="1" applyBorder="1" applyAlignment="1">
      <alignment vertical="top" wrapText="1"/>
    </xf>
    <xf numFmtId="0" fontId="16" fillId="0" borderId="1" xfId="0" applyFont="1" applyBorder="1" applyAlignment="1">
      <alignment horizontal="right" vertical="top"/>
    </xf>
    <xf numFmtId="0" fontId="16" fillId="0" borderId="1" xfId="0" applyFont="1" applyBorder="1" applyAlignment="1">
      <alignment horizontal="right"/>
    </xf>
    <xf numFmtId="0" fontId="16" fillId="0" borderId="1" xfId="0" applyFont="1" applyBorder="1" applyAlignment="1">
      <alignment horizontal="right" vertical="top" wrapText="1"/>
    </xf>
    <xf numFmtId="3" fontId="16" fillId="0" borderId="1" xfId="0" applyNumberFormat="1" applyFont="1" applyBorder="1" applyAlignment="1">
      <alignment horizontal="right" vertical="top" wrapText="1"/>
    </xf>
    <xf numFmtId="0" fontId="26" fillId="3" borderId="1" xfId="0" applyFont="1" applyFill="1" applyBorder="1" applyAlignment="1">
      <alignment horizontal="right" vertical="top" wrapText="1"/>
    </xf>
    <xf numFmtId="0" fontId="26" fillId="3" borderId="1" xfId="0" applyFont="1" applyFill="1" applyBorder="1" applyAlignment="1">
      <alignment vertical="center" wrapText="1"/>
    </xf>
    <xf numFmtId="0" fontId="26" fillId="0" borderId="3" xfId="0" applyFont="1" applyFill="1" applyBorder="1" applyAlignment="1">
      <alignment vertical="top" wrapText="1"/>
    </xf>
    <xf numFmtId="0" fontId="26" fillId="0" borderId="4" xfId="0" applyFont="1" applyFill="1" applyBorder="1" applyAlignment="1">
      <alignment vertical="top" wrapText="1"/>
    </xf>
    <xf numFmtId="0" fontId="26" fillId="0" borderId="5" xfId="0" applyFont="1" applyFill="1" applyBorder="1" applyAlignment="1">
      <alignment horizontal="center" vertical="top" wrapText="1"/>
    </xf>
    <xf numFmtId="0" fontId="26" fillId="0" borderId="7" xfId="0" applyFont="1" applyFill="1" applyBorder="1" applyAlignment="1">
      <alignment horizontal="center" vertical="top" wrapText="1"/>
    </xf>
    <xf numFmtId="0" fontId="26" fillId="0" borderId="13" xfId="0" applyFont="1" applyFill="1" applyBorder="1" applyAlignment="1">
      <alignment vertical="top" wrapText="1"/>
    </xf>
    <xf numFmtId="0" fontId="35" fillId="0" borderId="1" xfId="0" applyFont="1" applyFill="1" applyBorder="1" applyAlignment="1">
      <alignment horizontal="center" wrapText="1"/>
    </xf>
    <xf numFmtId="0" fontId="25" fillId="0" borderId="1" xfId="0" applyFont="1" applyFill="1" applyBorder="1" applyAlignment="1">
      <alignment horizontal="center" vertical="top" wrapText="1"/>
    </xf>
    <xf numFmtId="0" fontId="26" fillId="0" borderId="1" xfId="0" applyFont="1" applyFill="1" applyBorder="1" applyAlignment="1">
      <alignment vertical="center" wrapText="1"/>
    </xf>
    <xf numFmtId="0" fontId="26" fillId="0" borderId="1" xfId="0" applyFont="1" applyFill="1" applyBorder="1" applyAlignment="1">
      <alignment horizontal="center" vertical="top" wrapText="1"/>
    </xf>
    <xf numFmtId="0" fontId="29" fillId="0" borderId="1" xfId="0" applyFont="1" applyFill="1" applyBorder="1" applyAlignment="1">
      <alignment wrapText="1"/>
    </xf>
    <xf numFmtId="0" fontId="39" fillId="0" borderId="0" xfId="0" applyFont="1" applyFill="1" applyBorder="1" applyAlignment="1">
      <alignment vertical="top" wrapText="1"/>
    </xf>
    <xf numFmtId="0" fontId="39" fillId="0" borderId="0" xfId="0" applyFont="1" applyFill="1"/>
    <xf numFmtId="0" fontId="29" fillId="0" borderId="1" xfId="0" applyFont="1" applyFill="1" applyBorder="1" applyAlignment="1">
      <alignment vertical="center" wrapText="1"/>
    </xf>
    <xf numFmtId="0" fontId="41" fillId="0" borderId="1" xfId="0" applyFont="1" applyFill="1" applyBorder="1" applyAlignment="1">
      <alignment wrapText="1"/>
    </xf>
    <xf numFmtId="0" fontId="39" fillId="0" borderId="1" xfId="0" applyFont="1" applyFill="1" applyBorder="1" applyAlignment="1">
      <alignment vertical="top" wrapText="1"/>
    </xf>
    <xf numFmtId="0" fontId="39" fillId="0" borderId="1" xfId="0" applyFont="1" applyFill="1" applyBorder="1"/>
    <xf numFmtId="0" fontId="26" fillId="3" borderId="1" xfId="0" applyFont="1" applyFill="1" applyBorder="1" applyAlignment="1">
      <alignment vertical="top" wrapText="1"/>
    </xf>
    <xf numFmtId="0" fontId="21" fillId="2" borderId="1" xfId="0" applyFont="1" applyFill="1" applyBorder="1" applyAlignment="1">
      <alignment vertical="center"/>
    </xf>
    <xf numFmtId="0" fontId="0" fillId="0" borderId="21" xfId="0" applyFill="1" applyBorder="1" applyAlignment="1"/>
    <xf numFmtId="0" fontId="0" fillId="4" borderId="21" xfId="0" applyFill="1" applyBorder="1" applyAlignment="1"/>
    <xf numFmtId="0" fontId="16" fillId="0" borderId="1" xfId="0" applyFont="1" applyBorder="1" applyAlignment="1">
      <alignment vertical="top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0" borderId="21" xfId="0" applyFont="1" applyFill="1" applyBorder="1" applyAlignment="1">
      <alignment horizontal="left" vertical="top" wrapText="1"/>
    </xf>
    <xf numFmtId="0" fontId="1" fillId="0" borderId="18" xfId="0" applyFont="1" applyFill="1" applyBorder="1" applyAlignment="1">
      <alignment horizontal="left" vertical="top" wrapText="1"/>
    </xf>
    <xf numFmtId="0" fontId="1" fillId="0" borderId="22" xfId="0" applyFont="1" applyFill="1" applyBorder="1" applyAlignment="1">
      <alignment horizontal="left" vertical="top" wrapText="1"/>
    </xf>
    <xf numFmtId="0" fontId="10" fillId="0" borderId="0" xfId="0" applyFont="1" applyFill="1" applyAlignment="1">
      <alignment horizontal="center" vertical="top"/>
    </xf>
    <xf numFmtId="0" fontId="11" fillId="0" borderId="16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center" vertical="top"/>
    </xf>
    <xf numFmtId="0" fontId="0" fillId="2" borderId="21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19" fillId="2" borderId="21" xfId="0" applyFont="1" applyFill="1" applyBorder="1" applyAlignment="1">
      <alignment horizontal="left" wrapText="1"/>
    </xf>
    <xf numFmtId="0" fontId="19" fillId="2" borderId="18" xfId="0" applyFont="1" applyFill="1" applyBorder="1" applyAlignment="1">
      <alignment horizontal="left" wrapText="1"/>
    </xf>
    <xf numFmtId="0" fontId="19" fillId="2" borderId="22" xfId="0" applyFont="1" applyFill="1" applyBorder="1" applyAlignment="1">
      <alignment horizontal="left" wrapText="1"/>
    </xf>
    <xf numFmtId="1" fontId="0" fillId="2" borderId="18" xfId="0" applyNumberFormat="1" applyFill="1" applyBorder="1" applyAlignment="1">
      <alignment horizontal="center"/>
    </xf>
    <xf numFmtId="1" fontId="0" fillId="2" borderId="22" xfId="0" applyNumberForma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19" fillId="2" borderId="21" xfId="0" applyFont="1" applyFill="1" applyBorder="1" applyAlignment="1">
      <alignment horizontal="center" wrapText="1"/>
    </xf>
    <xf numFmtId="0" fontId="19" fillId="2" borderId="18" xfId="0" applyFont="1" applyFill="1" applyBorder="1" applyAlignment="1">
      <alignment horizontal="center" wrapText="1"/>
    </xf>
    <xf numFmtId="0" fontId="13" fillId="0" borderId="21" xfId="0" applyFont="1" applyFill="1" applyBorder="1" applyAlignment="1">
      <alignment horizontal="left" vertical="top" wrapText="1"/>
    </xf>
    <xf numFmtId="0" fontId="13" fillId="0" borderId="18" xfId="0" applyFont="1" applyFill="1" applyBorder="1" applyAlignment="1">
      <alignment horizontal="left" vertical="top" wrapText="1"/>
    </xf>
    <xf numFmtId="0" fontId="13" fillId="0" borderId="22" xfId="0" applyFont="1" applyFill="1" applyBorder="1" applyAlignment="1">
      <alignment horizontal="left" vertical="top" wrapText="1"/>
    </xf>
    <xf numFmtId="0" fontId="1" fillId="0" borderId="17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left"/>
    </xf>
    <xf numFmtId="0" fontId="39" fillId="0" borderId="4" xfId="0" applyFont="1" applyFill="1" applyBorder="1" applyAlignment="1">
      <alignment horizontal="left"/>
    </xf>
    <xf numFmtId="0" fontId="39" fillId="0" borderId="1" xfId="0" applyFont="1" applyFill="1" applyBorder="1" applyAlignment="1">
      <alignment horizontal="right"/>
    </xf>
    <xf numFmtId="0" fontId="39" fillId="0" borderId="2" xfId="0" applyFont="1" applyFill="1" applyBorder="1" applyAlignment="1"/>
    <xf numFmtId="0" fontId="39" fillId="0" borderId="3" xfId="0" applyFont="1" applyFill="1" applyBorder="1" applyAlignment="1"/>
    <xf numFmtId="0" fontId="39" fillId="0" borderId="4" xfId="0" applyFont="1" applyFill="1" applyBorder="1" applyAlignment="1"/>
    <xf numFmtId="0" fontId="39" fillId="0" borderId="1" xfId="0" applyFont="1" applyFill="1" applyBorder="1" applyAlignment="1">
      <alignment horizontal="left"/>
    </xf>
    <xf numFmtId="0" fontId="39" fillId="0" borderId="1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/>
    </xf>
    <xf numFmtId="0" fontId="39" fillId="0" borderId="3" xfId="0" applyFont="1" applyFill="1" applyBorder="1" applyAlignment="1">
      <alignment horizontal="center"/>
    </xf>
    <xf numFmtId="0" fontId="39" fillId="0" borderId="4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shrinkToFit="1"/>
    </xf>
    <xf numFmtId="0" fontId="40" fillId="0" borderId="4" xfId="0" applyFont="1" applyFill="1" applyBorder="1" applyAlignment="1">
      <alignment horizontal="center" shrinkToFit="1"/>
    </xf>
    <xf numFmtId="0" fontId="39" fillId="0" borderId="1" xfId="0" applyFont="1" applyBorder="1" applyAlignment="1">
      <alignment vertical="top" wrapText="1"/>
    </xf>
    <xf numFmtId="0" fontId="39" fillId="0" borderId="1" xfId="0" applyFont="1" applyFill="1" applyBorder="1" applyAlignment="1">
      <alignment horizontal="center" vertical="top" wrapText="1"/>
    </xf>
    <xf numFmtId="0" fontId="25" fillId="0" borderId="0" xfId="0" applyFont="1" applyFill="1" applyAlignment="1">
      <alignment horizontal="left" vertical="top" wrapText="1"/>
    </xf>
    <xf numFmtId="0" fontId="42" fillId="0" borderId="0" xfId="0" applyFont="1" applyFill="1" applyBorder="1" applyAlignment="1">
      <alignment horizontal="center" vertical="center" wrapText="1"/>
    </xf>
    <xf numFmtId="0" fontId="39" fillId="0" borderId="5" xfId="0" applyFont="1" applyFill="1" applyBorder="1" applyAlignment="1">
      <alignment horizontal="center" vertical="top" wrapText="1"/>
    </xf>
    <xf numFmtId="0" fontId="39" fillId="0" borderId="6" xfId="0" applyFont="1" applyFill="1" applyBorder="1" applyAlignment="1">
      <alignment horizontal="center" vertical="top" wrapText="1"/>
    </xf>
    <xf numFmtId="0" fontId="39" fillId="0" borderId="7" xfId="0" applyFont="1" applyFill="1" applyBorder="1" applyAlignment="1">
      <alignment horizontal="center" vertical="top" wrapText="1"/>
    </xf>
    <xf numFmtId="0" fontId="39" fillId="0" borderId="1" xfId="0" applyFont="1" applyFill="1" applyBorder="1" applyAlignment="1">
      <alignment horizontal="left" vertical="top" wrapText="1"/>
    </xf>
    <xf numFmtId="0" fontId="39" fillId="0" borderId="1" xfId="0" applyFont="1" applyBorder="1" applyAlignment="1">
      <alignment wrapText="1"/>
    </xf>
    <xf numFmtId="0" fontId="39" fillId="0" borderId="2" xfId="0" applyFont="1" applyFill="1" applyBorder="1" applyAlignment="1">
      <alignment horizontal="center" vertical="top" wrapText="1"/>
    </xf>
    <xf numFmtId="0" fontId="39" fillId="0" borderId="3" xfId="0" applyFont="1" applyFill="1" applyBorder="1" applyAlignment="1">
      <alignment horizontal="center" vertical="top" wrapText="1"/>
    </xf>
    <xf numFmtId="0" fontId="39" fillId="0" borderId="4" xfId="0" applyFont="1" applyFill="1" applyBorder="1" applyAlignment="1">
      <alignment horizontal="center" vertical="top" wrapText="1"/>
    </xf>
    <xf numFmtId="0" fontId="25" fillId="0" borderId="2" xfId="0" applyFont="1" applyFill="1" applyBorder="1" applyAlignment="1">
      <alignment horizontal="left" vertical="top" wrapText="1"/>
    </xf>
    <xf numFmtId="0" fontId="25" fillId="0" borderId="3" xfId="0" applyFont="1" applyFill="1" applyBorder="1" applyAlignment="1">
      <alignment horizontal="left" vertical="top" wrapText="1"/>
    </xf>
    <xf numFmtId="0" fontId="25" fillId="0" borderId="4" xfId="0" applyFont="1" applyFill="1" applyBorder="1" applyAlignment="1">
      <alignment horizontal="left" vertical="top" wrapText="1"/>
    </xf>
    <xf numFmtId="0" fontId="25" fillId="0" borderId="1" xfId="0" applyFont="1" applyFill="1" applyBorder="1" applyAlignment="1">
      <alignment horizontal="center" vertical="top"/>
    </xf>
    <xf numFmtId="0" fontId="25" fillId="0" borderId="1" xfId="0" applyFont="1" applyFill="1" applyBorder="1" applyAlignment="1">
      <alignment horizontal="center" vertical="top" wrapText="1"/>
    </xf>
    <xf numFmtId="0" fontId="35" fillId="0" borderId="2" xfId="0" applyFont="1" applyFill="1" applyBorder="1" applyAlignment="1">
      <alignment horizontal="left" vertical="top" wrapText="1"/>
    </xf>
    <xf numFmtId="0" fontId="35" fillId="0" borderId="3" xfId="0" applyFont="1" applyFill="1" applyBorder="1" applyAlignment="1">
      <alignment horizontal="left" vertical="top" wrapText="1"/>
    </xf>
    <xf numFmtId="0" fontId="35" fillId="0" borderId="4" xfId="0" applyFont="1" applyFill="1" applyBorder="1" applyAlignment="1">
      <alignment horizontal="left" vertical="top" wrapText="1"/>
    </xf>
    <xf numFmtId="0" fontId="25" fillId="0" borderId="8" xfId="0" applyFont="1" applyFill="1" applyBorder="1" applyAlignment="1">
      <alignment horizontal="center" vertical="top"/>
    </xf>
    <xf numFmtId="0" fontId="25" fillId="0" borderId="13" xfId="0" applyFont="1" applyFill="1" applyBorder="1" applyAlignment="1">
      <alignment horizontal="center" vertical="top"/>
    </xf>
    <xf numFmtId="0" fontId="25" fillId="0" borderId="9" xfId="0" applyFont="1" applyFill="1" applyBorder="1" applyAlignment="1">
      <alignment horizontal="center" vertical="top"/>
    </xf>
    <xf numFmtId="0" fontId="25" fillId="0" borderId="11" xfId="0" applyFont="1" applyFill="1" applyBorder="1" applyAlignment="1">
      <alignment horizontal="center" vertical="top"/>
    </xf>
    <xf numFmtId="0" fontId="25" fillId="0" borderId="0" xfId="0" applyFont="1" applyFill="1" applyBorder="1" applyAlignment="1">
      <alignment horizontal="center" vertical="top"/>
    </xf>
    <xf numFmtId="0" fontId="25" fillId="0" borderId="12" xfId="0" applyFont="1" applyFill="1" applyBorder="1" applyAlignment="1">
      <alignment horizontal="center" vertical="top"/>
    </xf>
    <xf numFmtId="0" fontId="25" fillId="0" borderId="10" xfId="0" applyFont="1" applyFill="1" applyBorder="1" applyAlignment="1">
      <alignment horizontal="center" vertical="top"/>
    </xf>
    <xf numFmtId="0" fontId="25" fillId="0" borderId="14" xfId="0" applyFont="1" applyFill="1" applyBorder="1" applyAlignment="1">
      <alignment horizontal="center" vertical="top"/>
    </xf>
    <xf numFmtId="0" fontId="25" fillId="0" borderId="15" xfId="0" applyFont="1" applyFill="1" applyBorder="1" applyAlignment="1">
      <alignment horizontal="center" vertical="top"/>
    </xf>
    <xf numFmtId="0" fontId="25" fillId="0" borderId="8" xfId="0" applyFont="1" applyFill="1" applyBorder="1" applyAlignment="1">
      <alignment horizontal="center" vertical="top" wrapText="1"/>
    </xf>
    <xf numFmtId="0" fontId="25" fillId="0" borderId="9" xfId="0" applyFont="1" applyFill="1" applyBorder="1" applyAlignment="1">
      <alignment horizontal="center" vertical="top" wrapText="1"/>
    </xf>
    <xf numFmtId="0" fontId="25" fillId="0" borderId="11" xfId="0" applyFont="1" applyFill="1" applyBorder="1" applyAlignment="1">
      <alignment horizontal="center" vertical="top" wrapText="1"/>
    </xf>
    <xf numFmtId="0" fontId="25" fillId="0" borderId="12" xfId="0" applyFont="1" applyFill="1" applyBorder="1" applyAlignment="1">
      <alignment horizontal="center" vertical="top" wrapText="1"/>
    </xf>
    <xf numFmtId="0" fontId="25" fillId="0" borderId="10" xfId="0" applyFont="1" applyFill="1" applyBorder="1" applyAlignment="1">
      <alignment horizontal="center" vertical="top" wrapText="1"/>
    </xf>
    <xf numFmtId="0" fontId="25" fillId="0" borderId="15" xfId="0" applyFont="1" applyFill="1" applyBorder="1" applyAlignment="1">
      <alignment horizontal="center" vertical="top" wrapText="1"/>
    </xf>
    <xf numFmtId="0" fontId="25" fillId="0" borderId="2" xfId="0" applyFont="1" applyFill="1" applyBorder="1" applyAlignment="1">
      <alignment horizontal="left" wrapText="1"/>
    </xf>
    <xf numFmtId="0" fontId="25" fillId="0" borderId="3" xfId="0" applyFont="1" applyFill="1" applyBorder="1" applyAlignment="1">
      <alignment horizontal="left" wrapText="1"/>
    </xf>
    <xf numFmtId="0" fontId="25" fillId="0" borderId="4" xfId="0" applyFont="1" applyFill="1" applyBorder="1" applyAlignment="1">
      <alignment horizontal="left" wrapText="1"/>
    </xf>
    <xf numFmtId="0" fontId="25" fillId="0" borderId="2" xfId="0" applyFont="1" applyFill="1" applyBorder="1" applyAlignment="1">
      <alignment horizontal="left" vertical="top"/>
    </xf>
    <xf numFmtId="0" fontId="25" fillId="0" borderId="3" xfId="0" applyFont="1" applyFill="1" applyBorder="1" applyAlignment="1">
      <alignment horizontal="left" vertical="top"/>
    </xf>
    <xf numFmtId="0" fontId="25" fillId="0" borderId="4" xfId="0" applyFont="1" applyFill="1" applyBorder="1" applyAlignment="1">
      <alignment horizontal="left" vertical="top"/>
    </xf>
    <xf numFmtId="0" fontId="26" fillId="0" borderId="2" xfId="0" applyFont="1" applyFill="1" applyBorder="1" applyAlignment="1">
      <alignment horizontal="left" vertical="top" wrapText="1"/>
    </xf>
    <xf numFmtId="0" fontId="26" fillId="0" borderId="3" xfId="0" applyFont="1" applyFill="1" applyBorder="1" applyAlignment="1">
      <alignment horizontal="left" vertical="top" wrapText="1"/>
    </xf>
    <xf numFmtId="0" fontId="26" fillId="0" borderId="4" xfId="0" applyFont="1" applyFill="1" applyBorder="1" applyAlignment="1">
      <alignment horizontal="left" vertical="top" wrapText="1"/>
    </xf>
    <xf numFmtId="0" fontId="27" fillId="0" borderId="2" xfId="0" applyFont="1" applyFill="1" applyBorder="1" applyAlignment="1">
      <alignment horizontal="left" vertical="center" wrapText="1"/>
    </xf>
    <xf numFmtId="0" fontId="27" fillId="0" borderId="3" xfId="0" applyFont="1" applyFill="1" applyBorder="1" applyAlignment="1">
      <alignment horizontal="left" vertical="center" wrapText="1"/>
    </xf>
    <xf numFmtId="0" fontId="27" fillId="0" borderId="4" xfId="0" applyFont="1" applyFill="1" applyBorder="1" applyAlignment="1">
      <alignment horizontal="left" vertical="center" wrapText="1"/>
    </xf>
    <xf numFmtId="0" fontId="35" fillId="0" borderId="1" xfId="0" applyFont="1" applyFill="1" applyBorder="1" applyAlignment="1">
      <alignment horizontal="center" wrapText="1"/>
    </xf>
    <xf numFmtId="0" fontId="26" fillId="0" borderId="2" xfId="0" applyFont="1" applyFill="1" applyBorder="1" applyAlignment="1">
      <alignment horizontal="left" vertical="center" wrapText="1"/>
    </xf>
    <xf numFmtId="0" fontId="26" fillId="0" borderId="3" xfId="0" applyFont="1" applyFill="1" applyBorder="1" applyAlignment="1">
      <alignment horizontal="left" vertical="center" wrapText="1"/>
    </xf>
    <xf numFmtId="0" fontId="26" fillId="0" borderId="4" xfId="0" applyFont="1" applyFill="1" applyBorder="1" applyAlignment="1">
      <alignment horizontal="left" vertical="center" wrapText="1"/>
    </xf>
    <xf numFmtId="0" fontId="26" fillId="0" borderId="2" xfId="0" applyFont="1" applyFill="1" applyBorder="1" applyAlignment="1">
      <alignment horizontal="right" vertical="center" wrapText="1"/>
    </xf>
    <xf numFmtId="0" fontId="26" fillId="0" borderId="3" xfId="0" applyFont="1" applyFill="1" applyBorder="1" applyAlignment="1">
      <alignment horizontal="right" vertical="center" wrapText="1"/>
    </xf>
    <xf numFmtId="0" fontId="26" fillId="0" borderId="4" xfId="0" applyFont="1" applyFill="1" applyBorder="1" applyAlignment="1">
      <alignment horizontal="right" vertical="center" wrapText="1"/>
    </xf>
    <xf numFmtId="0" fontId="29" fillId="0" borderId="2" xfId="0" applyFont="1" applyFill="1" applyBorder="1" applyAlignment="1">
      <alignment horizontal="left" wrapText="1"/>
    </xf>
    <xf numFmtId="0" fontId="29" fillId="0" borderId="3" xfId="0" applyFont="1" applyFill="1" applyBorder="1" applyAlignment="1">
      <alignment horizontal="left" wrapText="1"/>
    </xf>
    <xf numFmtId="0" fontId="29" fillId="0" borderId="4" xfId="0" applyFont="1" applyFill="1" applyBorder="1" applyAlignment="1">
      <alignment horizontal="left" wrapText="1"/>
    </xf>
    <xf numFmtId="0" fontId="26" fillId="0" borderId="1" xfId="0" applyFont="1" applyFill="1" applyBorder="1" applyAlignment="1">
      <alignment horizontal="center" vertical="top" wrapText="1"/>
    </xf>
    <xf numFmtId="0" fontId="26" fillId="0" borderId="8" xfId="0" applyFont="1" applyFill="1" applyBorder="1" applyAlignment="1">
      <alignment horizontal="left" vertical="top" wrapText="1"/>
    </xf>
    <xf numFmtId="0" fontId="26" fillId="0" borderId="13" xfId="0" applyFont="1" applyFill="1" applyBorder="1" applyAlignment="1">
      <alignment horizontal="left" vertical="top" wrapText="1"/>
    </xf>
    <xf numFmtId="0" fontId="26" fillId="0" borderId="9" xfId="0" applyFont="1" applyFill="1" applyBorder="1" applyAlignment="1">
      <alignment horizontal="left" vertical="top" wrapText="1"/>
    </xf>
    <xf numFmtId="0" fontId="26" fillId="0" borderId="11" xfId="0" applyFont="1" applyFill="1" applyBorder="1" applyAlignment="1">
      <alignment horizontal="left" vertical="top" wrapText="1"/>
    </xf>
    <xf numFmtId="0" fontId="26" fillId="0" borderId="0" xfId="0" applyFont="1" applyFill="1" applyBorder="1" applyAlignment="1">
      <alignment horizontal="left" vertical="top" wrapText="1"/>
    </xf>
    <xf numFmtId="0" fontId="26" fillId="0" borderId="12" xfId="0" applyFont="1" applyFill="1" applyBorder="1" applyAlignment="1">
      <alignment horizontal="left" vertical="top" wrapText="1"/>
    </xf>
    <xf numFmtId="0" fontId="26" fillId="0" borderId="10" xfId="0" applyFont="1" applyFill="1" applyBorder="1" applyAlignment="1">
      <alignment horizontal="left" vertical="top" wrapText="1"/>
    </xf>
    <xf numFmtId="0" fontId="26" fillId="0" borderId="14" xfId="0" applyFont="1" applyFill="1" applyBorder="1" applyAlignment="1">
      <alignment horizontal="left" vertical="top" wrapText="1"/>
    </xf>
    <xf numFmtId="0" fontId="26" fillId="0" borderId="15" xfId="0" applyFont="1" applyFill="1" applyBorder="1" applyAlignment="1">
      <alignment horizontal="left" vertical="top" wrapText="1"/>
    </xf>
    <xf numFmtId="0" fontId="26" fillId="0" borderId="2" xfId="0" applyFont="1" applyFill="1" applyBorder="1" applyAlignment="1">
      <alignment horizontal="left" wrapText="1"/>
    </xf>
    <xf numFmtId="0" fontId="26" fillId="0" borderId="3" xfId="0" applyFont="1" applyFill="1" applyBorder="1" applyAlignment="1">
      <alignment horizontal="left" wrapText="1"/>
    </xf>
    <xf numFmtId="0" fontId="26" fillId="0" borderId="4" xfId="0" applyFont="1" applyFill="1" applyBorder="1" applyAlignment="1">
      <alignment horizontal="left" wrapText="1"/>
    </xf>
    <xf numFmtId="0" fontId="26" fillId="0" borderId="1" xfId="0" applyFont="1" applyFill="1" applyBorder="1" applyAlignment="1">
      <alignment vertical="center" wrapText="1"/>
    </xf>
    <xf numFmtId="0" fontId="34" fillId="0" borderId="2" xfId="0" applyFont="1" applyFill="1" applyBorder="1" applyAlignment="1">
      <alignment vertical="center" wrapText="1"/>
    </xf>
    <xf numFmtId="0" fontId="34" fillId="0" borderId="3" xfId="0" applyFont="1" applyFill="1" applyBorder="1" applyAlignment="1">
      <alignment vertical="center" wrapText="1"/>
    </xf>
    <xf numFmtId="0" fontId="34" fillId="0" borderId="4" xfId="0" applyFont="1" applyFill="1" applyBorder="1" applyAlignment="1">
      <alignment vertical="center" wrapText="1"/>
    </xf>
    <xf numFmtId="0" fontId="25" fillId="0" borderId="2" xfId="0" applyFont="1" applyFill="1" applyBorder="1" applyAlignment="1">
      <alignment horizontal="left" vertical="center" wrapText="1"/>
    </xf>
    <xf numFmtId="0" fontId="25" fillId="0" borderId="3" xfId="0" applyFont="1" applyFill="1" applyBorder="1" applyAlignment="1">
      <alignment horizontal="left" vertical="center" wrapText="1"/>
    </xf>
    <xf numFmtId="0" fontId="25" fillId="0" borderId="4" xfId="0" applyFont="1" applyFill="1" applyBorder="1" applyAlignment="1">
      <alignment horizontal="left" vertical="center" wrapText="1"/>
    </xf>
    <xf numFmtId="0" fontId="26" fillId="0" borderId="1" xfId="0" applyFont="1" applyFill="1" applyBorder="1" applyAlignment="1">
      <alignment horizontal="left" wrapText="1"/>
    </xf>
    <xf numFmtId="0" fontId="26" fillId="0" borderId="1" xfId="0" applyFont="1" applyFill="1" applyBorder="1" applyAlignment="1">
      <alignment horizontal="left" vertical="top" wrapText="1"/>
    </xf>
    <xf numFmtId="0" fontId="26" fillId="0" borderId="5" xfId="0" applyFont="1" applyFill="1" applyBorder="1" applyAlignment="1">
      <alignment horizontal="center" vertical="top" wrapText="1"/>
    </xf>
    <xf numFmtId="0" fontId="26" fillId="0" borderId="6" xfId="0" applyFont="1" applyFill="1" applyBorder="1" applyAlignment="1">
      <alignment horizontal="center" vertical="top" wrapText="1"/>
    </xf>
    <xf numFmtId="0" fontId="26" fillId="0" borderId="5" xfId="0" applyFont="1" applyFill="1" applyBorder="1" applyAlignment="1">
      <alignment horizontal="left" vertical="top" wrapText="1"/>
    </xf>
    <xf numFmtId="0" fontId="0" fillId="0" borderId="1" xfId="0" applyFill="1" applyBorder="1"/>
    <xf numFmtId="0" fontId="29" fillId="0" borderId="1" xfId="0" applyFont="1" applyFill="1" applyBorder="1" applyAlignment="1">
      <alignment horizontal="left" vertical="top" wrapText="1"/>
    </xf>
    <xf numFmtId="0" fontId="26" fillId="0" borderId="2" xfId="0" applyFont="1" applyFill="1" applyBorder="1" applyAlignment="1">
      <alignment vertical="top" wrapText="1"/>
    </xf>
    <xf numFmtId="0" fontId="26" fillId="0" borderId="3" xfId="0" applyFont="1" applyFill="1" applyBorder="1" applyAlignment="1">
      <alignment vertical="top" wrapText="1"/>
    </xf>
    <xf numFmtId="0" fontId="20" fillId="0" borderId="3" xfId="0" applyFont="1" applyFill="1" applyBorder="1" applyAlignment="1">
      <alignment wrapText="1"/>
    </xf>
    <xf numFmtId="0" fontId="20" fillId="0" borderId="4" xfId="0" applyFont="1" applyFill="1" applyBorder="1" applyAlignment="1">
      <alignment wrapText="1"/>
    </xf>
    <xf numFmtId="0" fontId="26" fillId="0" borderId="7" xfId="0" applyFont="1" applyFill="1" applyBorder="1" applyAlignment="1">
      <alignment horizontal="center" vertical="top" wrapText="1"/>
    </xf>
    <xf numFmtId="0" fontId="27" fillId="0" borderId="4" xfId="0" applyFont="1" applyFill="1" applyBorder="1" applyAlignment="1">
      <alignment vertical="top" wrapText="1"/>
    </xf>
    <xf numFmtId="0" fontId="27" fillId="0" borderId="1" xfId="0" applyFont="1" applyFill="1" applyBorder="1" applyAlignment="1">
      <alignment vertical="top" wrapText="1"/>
    </xf>
    <xf numFmtId="0" fontId="26" fillId="0" borderId="13" xfId="0" applyFont="1" applyFill="1" applyBorder="1" applyAlignment="1">
      <alignment vertical="top" wrapText="1"/>
    </xf>
    <xf numFmtId="0" fontId="26" fillId="0" borderId="4" xfId="0" applyFont="1" applyFill="1" applyBorder="1" applyAlignment="1">
      <alignment vertical="top" wrapText="1"/>
    </xf>
    <xf numFmtId="0" fontId="38" fillId="0" borderId="2" xfId="0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 vertical="center" wrapText="1"/>
    </xf>
    <xf numFmtId="0" fontId="38" fillId="0" borderId="4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left"/>
    </xf>
    <xf numFmtId="0" fontId="22" fillId="0" borderId="0" xfId="0" applyFont="1" applyFill="1" applyAlignment="1">
      <alignment horizontal="left"/>
    </xf>
    <xf numFmtId="0" fontId="21" fillId="0" borderId="14" xfId="0" applyFont="1" applyFill="1" applyBorder="1" applyAlignment="1">
      <alignment horizontal="center"/>
    </xf>
    <xf numFmtId="14" fontId="21" fillId="0" borderId="0" xfId="0" applyNumberFormat="1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1" fillId="0" borderId="12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" fontId="22" fillId="0" borderId="0" xfId="0" applyNumberFormat="1" applyFont="1" applyFill="1" applyBorder="1" applyAlignment="1">
      <alignment horizontal="center"/>
    </xf>
    <xf numFmtId="0" fontId="43" fillId="2" borderId="2" xfId="0" applyFont="1" applyFill="1" applyBorder="1" applyAlignment="1">
      <alignment horizontal="center" vertical="center"/>
    </xf>
    <xf numFmtId="0" fontId="43" fillId="2" borderId="3" xfId="0" applyFont="1" applyFill="1" applyBorder="1" applyAlignment="1">
      <alignment horizontal="center" vertical="center"/>
    </xf>
    <xf numFmtId="0" fontId="43" fillId="2" borderId="4" xfId="0" applyFont="1" applyFill="1" applyBorder="1" applyAlignment="1">
      <alignment horizontal="center" vertical="center"/>
    </xf>
    <xf numFmtId="0" fontId="43" fillId="4" borderId="2" xfId="0" applyFont="1" applyFill="1" applyBorder="1" applyAlignment="1">
      <alignment horizontal="center" vertical="center"/>
    </xf>
    <xf numFmtId="0" fontId="43" fillId="4" borderId="3" xfId="0" applyFont="1" applyFill="1" applyBorder="1" applyAlignment="1">
      <alignment horizontal="center" vertical="center"/>
    </xf>
    <xf numFmtId="0" fontId="43" fillId="4" borderId="4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17" xfId="0" applyFill="1" applyBorder="1" applyAlignment="1">
      <alignment horizontal="left"/>
    </xf>
    <xf numFmtId="0" fontId="21" fillId="0" borderId="1" xfId="0" applyFont="1" applyFill="1" applyBorder="1" applyAlignment="1">
      <alignment horizontal="center" wrapText="1"/>
    </xf>
    <xf numFmtId="0" fontId="24" fillId="0" borderId="5" xfId="0" applyFont="1" applyFill="1" applyBorder="1" applyAlignment="1">
      <alignment horizontal="center" vertical="top" wrapText="1"/>
    </xf>
    <xf numFmtId="0" fontId="24" fillId="0" borderId="6" xfId="0" applyFont="1" applyFill="1" applyBorder="1" applyAlignment="1">
      <alignment horizontal="center" vertical="top" wrapText="1"/>
    </xf>
    <xf numFmtId="0" fontId="25" fillId="0" borderId="2" xfId="0" applyFont="1" applyFill="1" applyBorder="1" applyAlignment="1">
      <alignment vertical="top" wrapText="1"/>
    </xf>
    <xf numFmtId="0" fontId="25" fillId="0" borderId="3" xfId="0" applyFont="1" applyFill="1" applyBorder="1" applyAlignment="1">
      <alignment vertical="top" wrapText="1"/>
    </xf>
    <xf numFmtId="0" fontId="25" fillId="0" borderId="4" xfId="0" applyFont="1" applyFill="1" applyBorder="1" applyAlignment="1">
      <alignment vertical="top" wrapText="1"/>
    </xf>
    <xf numFmtId="0" fontId="0" fillId="0" borderId="5" xfId="0" applyFill="1" applyBorder="1" applyAlignment="1">
      <alignment horizontal="center"/>
    </xf>
    <xf numFmtId="0" fontId="26" fillId="0" borderId="2" xfId="0" applyFont="1" applyFill="1" applyBorder="1" applyAlignment="1">
      <alignment vertical="center" wrapText="1"/>
    </xf>
    <xf numFmtId="0" fontId="26" fillId="0" borderId="3" xfId="0" applyFont="1" applyFill="1" applyBorder="1" applyAlignment="1">
      <alignment vertical="center" wrapText="1"/>
    </xf>
    <xf numFmtId="0" fontId="26" fillId="0" borderId="4" xfId="0" applyFont="1" applyFill="1" applyBorder="1" applyAlignment="1">
      <alignment vertical="center" wrapText="1"/>
    </xf>
    <xf numFmtId="0" fontId="28" fillId="0" borderId="0" xfId="0" applyFont="1" applyAlignment="1">
      <alignment horizontal="center" vertical="top"/>
    </xf>
    <xf numFmtId="0" fontId="28" fillId="0" borderId="13" xfId="0" applyFont="1" applyBorder="1" applyAlignment="1">
      <alignment horizontal="left" wrapText="1"/>
    </xf>
    <xf numFmtId="0" fontId="10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1" fillId="0" borderId="2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center" vertical="center"/>
    </xf>
    <xf numFmtId="0" fontId="21" fillId="0" borderId="4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0</xdr:row>
          <xdr:rowOff>47625</xdr:rowOff>
        </xdr:from>
        <xdr:to>
          <xdr:col>1</xdr:col>
          <xdr:colOff>314325</xdr:colOff>
          <xdr:row>3</xdr:row>
          <xdr:rowOff>76200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0</xdr:row>
          <xdr:rowOff>47625</xdr:rowOff>
        </xdr:from>
        <xdr:to>
          <xdr:col>1</xdr:col>
          <xdr:colOff>314325</xdr:colOff>
          <xdr:row>3</xdr:row>
          <xdr:rowOff>76200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"/>
  <sheetViews>
    <sheetView workbookViewId="0">
      <selection activeCell="E17" sqref="E17"/>
    </sheetView>
  </sheetViews>
  <sheetFormatPr defaultRowHeight="15"/>
  <cols>
    <col min="2" max="2" width="9.140625" style="74"/>
    <col min="4" max="4" width="9" customWidth="1"/>
    <col min="5" max="5" width="11.7109375" customWidth="1"/>
  </cols>
  <sheetData>
    <row r="1" spans="2:8">
      <c r="F1" s="73"/>
      <c r="G1" s="73"/>
    </row>
    <row r="2" spans="2:8">
      <c r="B2" s="74">
        <v>1</v>
      </c>
      <c r="C2" t="s">
        <v>144</v>
      </c>
      <c r="E2" s="72"/>
      <c r="F2" s="75" t="s">
        <v>138</v>
      </c>
      <c r="G2" s="75"/>
    </row>
    <row r="3" spans="2:8">
      <c r="B3" s="74">
        <v>2</v>
      </c>
      <c r="C3" t="s">
        <v>141</v>
      </c>
      <c r="F3" s="73"/>
      <c r="G3" s="73"/>
    </row>
    <row r="4" spans="2:8">
      <c r="B4" s="74">
        <v>3</v>
      </c>
      <c r="C4" t="s">
        <v>139</v>
      </c>
    </row>
    <row r="5" spans="2:8">
      <c r="B5" s="74">
        <v>4</v>
      </c>
      <c r="C5" t="s">
        <v>140</v>
      </c>
    </row>
    <row r="6" spans="2:8">
      <c r="B6" s="74">
        <v>5</v>
      </c>
      <c r="C6" t="s">
        <v>142</v>
      </c>
    </row>
    <row r="7" spans="2:8">
      <c r="B7" s="74">
        <v>6</v>
      </c>
      <c r="C7" t="s">
        <v>143</v>
      </c>
    </row>
    <row r="8" spans="2:8" ht="15.75" thickBot="1">
      <c r="B8" s="74">
        <v>7</v>
      </c>
      <c r="C8" t="s">
        <v>147</v>
      </c>
    </row>
    <row r="9" spans="2:8" ht="15.75" thickBot="1">
      <c r="B9" s="74">
        <v>8</v>
      </c>
      <c r="C9" s="117" t="s">
        <v>151</v>
      </c>
      <c r="D9" s="118"/>
      <c r="E9" s="118"/>
      <c r="F9" s="118"/>
      <c r="G9" s="118"/>
      <c r="H9" s="119"/>
    </row>
  </sheetData>
  <mergeCells count="1">
    <mergeCell ref="C9:H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8"/>
  <sheetViews>
    <sheetView zoomScaleNormal="100" workbookViewId="0">
      <selection activeCell="C21" sqref="C21"/>
    </sheetView>
  </sheetViews>
  <sheetFormatPr defaultRowHeight="15"/>
  <cols>
    <col min="1" max="1" width="11" style="63" customWidth="1"/>
    <col min="2" max="2" width="8.140625" style="11" customWidth="1"/>
    <col min="3" max="3" width="7.7109375" style="11" bestFit="1" customWidth="1"/>
    <col min="4" max="4" width="6" style="11" bestFit="1" customWidth="1"/>
    <col min="5" max="5" width="5.5703125" style="11" customWidth="1"/>
    <col min="6" max="6" width="3.5703125" style="11" bestFit="1" customWidth="1"/>
    <col min="7" max="7" width="9" style="12" bestFit="1" customWidth="1"/>
    <col min="8" max="8" width="7" style="11" customWidth="1"/>
    <col min="9" max="9" width="5" style="11" bestFit="1" customWidth="1"/>
    <col min="10" max="10" width="4.42578125" style="11" bestFit="1" customWidth="1"/>
    <col min="11" max="11" width="5.5703125" style="11" bestFit="1" customWidth="1"/>
    <col min="12" max="12" width="3.7109375" style="11" customWidth="1"/>
    <col min="13" max="13" width="6" style="11" bestFit="1" customWidth="1"/>
    <col min="14" max="14" width="6.7109375" style="62" customWidth="1"/>
    <col min="15" max="15" width="6" style="62" customWidth="1"/>
    <col min="16" max="16" width="12.140625" style="11" customWidth="1"/>
    <col min="17" max="16384" width="9.140625" style="11"/>
  </cols>
  <sheetData>
    <row r="1" spans="1:38" ht="18.75">
      <c r="A1" s="123" t="s">
        <v>28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</row>
    <row r="2" spans="1:38">
      <c r="A2" s="124" t="s">
        <v>183</v>
      </c>
      <c r="B2" s="125"/>
      <c r="C2" s="125"/>
      <c r="D2" s="125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</row>
    <row r="3" spans="1:38">
      <c r="A3" s="69" t="s">
        <v>29</v>
      </c>
      <c r="B3" s="126">
        <v>0</v>
      </c>
      <c r="C3" s="127"/>
      <c r="D3" s="127"/>
      <c r="E3" s="65" t="s">
        <v>70</v>
      </c>
      <c r="F3" s="65"/>
      <c r="G3" s="66"/>
      <c r="H3" s="128" t="s">
        <v>188</v>
      </c>
      <c r="I3" s="129"/>
      <c r="J3" s="129"/>
      <c r="K3" s="129"/>
      <c r="L3" s="129"/>
      <c r="M3" s="129"/>
      <c r="N3" s="129"/>
      <c r="O3" s="130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</row>
    <row r="4" spans="1:38">
      <c r="A4" s="114" t="s">
        <v>21</v>
      </c>
      <c r="B4" s="128">
        <v>0</v>
      </c>
      <c r="C4" s="129"/>
      <c r="D4" s="129"/>
      <c r="E4" s="133" t="s">
        <v>190</v>
      </c>
      <c r="F4" s="133"/>
      <c r="G4" s="133"/>
      <c r="H4" s="133">
        <v>0</v>
      </c>
      <c r="I4" s="133"/>
      <c r="J4" s="133"/>
      <c r="K4" s="133"/>
      <c r="L4" s="133"/>
      <c r="M4" s="133"/>
      <c r="N4" s="133"/>
      <c r="O4" s="134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</row>
    <row r="5" spans="1:38">
      <c r="A5" s="64" t="s">
        <v>134</v>
      </c>
      <c r="B5" s="135" t="s">
        <v>187</v>
      </c>
      <c r="C5" s="136"/>
      <c r="D5" s="70" t="s">
        <v>135</v>
      </c>
      <c r="E5" s="128">
        <v>0</v>
      </c>
      <c r="F5" s="129"/>
      <c r="G5" s="130"/>
      <c r="H5" s="115" t="s">
        <v>137</v>
      </c>
      <c r="I5" s="131">
        <v>0</v>
      </c>
      <c r="J5" s="131"/>
      <c r="K5" s="131"/>
      <c r="L5" s="131"/>
      <c r="M5" s="131"/>
      <c r="N5" s="131"/>
      <c r="O5" s="13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</row>
    <row r="6" spans="1:38" ht="24" customHeight="1">
      <c r="A6" s="49" t="s">
        <v>30</v>
      </c>
      <c r="B6" s="50" t="s">
        <v>31</v>
      </c>
      <c r="C6" s="50" t="s">
        <v>32</v>
      </c>
      <c r="D6" s="50" t="s">
        <v>33</v>
      </c>
      <c r="E6" s="50" t="s">
        <v>68</v>
      </c>
      <c r="F6" s="50" t="s">
        <v>69</v>
      </c>
      <c r="G6" s="82" t="s">
        <v>34</v>
      </c>
      <c r="H6" s="50" t="s">
        <v>35</v>
      </c>
      <c r="I6" s="50" t="s">
        <v>133</v>
      </c>
      <c r="J6" s="50" t="s">
        <v>132</v>
      </c>
      <c r="K6" s="50" t="s">
        <v>125</v>
      </c>
      <c r="L6" s="50" t="s">
        <v>145</v>
      </c>
      <c r="M6" s="50" t="s">
        <v>146</v>
      </c>
      <c r="N6" s="51" t="s">
        <v>36</v>
      </c>
      <c r="O6" s="51" t="s">
        <v>37</v>
      </c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</row>
    <row r="7" spans="1:38" ht="21.75" customHeight="1">
      <c r="A7" s="52" t="s">
        <v>171</v>
      </c>
      <c r="B7" s="71">
        <v>0</v>
      </c>
      <c r="C7" s="53">
        <f>MROUND(((B7)*38%),1)</f>
        <v>0</v>
      </c>
      <c r="D7" s="53">
        <v>3200</v>
      </c>
      <c r="E7" s="53">
        <v>300</v>
      </c>
      <c r="F7" s="53"/>
      <c r="G7" s="59">
        <f>SUM(B7:E7)</f>
        <v>3500</v>
      </c>
      <c r="H7" s="55">
        <f>MROUND(((B7+C7)*10%),1)</f>
        <v>0</v>
      </c>
      <c r="I7" s="71">
        <v>0</v>
      </c>
      <c r="J7" s="71">
        <v>0</v>
      </c>
      <c r="K7" s="71">
        <v>300</v>
      </c>
      <c r="L7" s="71"/>
      <c r="M7" s="71">
        <v>0</v>
      </c>
      <c r="N7" s="71">
        <v>0</v>
      </c>
      <c r="O7" s="56">
        <f>(N7*4%)</f>
        <v>0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</row>
    <row r="8" spans="1:38" ht="18" customHeight="1">
      <c r="A8" s="52" t="s">
        <v>172</v>
      </c>
      <c r="B8" s="71">
        <v>0</v>
      </c>
      <c r="C8" s="53">
        <f>MROUND(((B8)*38%),1)</f>
        <v>0</v>
      </c>
      <c r="D8" s="53">
        <v>3200</v>
      </c>
      <c r="E8" s="53">
        <v>300</v>
      </c>
      <c r="F8" s="53"/>
      <c r="G8" s="59">
        <f t="shared" ref="G8:G18" si="0">SUM(B8:E8)</f>
        <v>3500</v>
      </c>
      <c r="H8" s="55">
        <f t="shared" ref="H8:H18" si="1">MROUND(((B8+C8)*10%),1)</f>
        <v>0</v>
      </c>
      <c r="I8" s="71">
        <v>0</v>
      </c>
      <c r="J8" s="71">
        <v>0</v>
      </c>
      <c r="K8" s="71">
        <v>300</v>
      </c>
      <c r="L8" s="71"/>
      <c r="M8" s="71">
        <v>0</v>
      </c>
      <c r="N8" s="71">
        <v>0</v>
      </c>
      <c r="O8" s="56">
        <f t="shared" ref="O8:O20" si="2">(N8*4%)</f>
        <v>0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</row>
    <row r="9" spans="1:38" ht="18" customHeight="1">
      <c r="A9" s="52" t="s">
        <v>173</v>
      </c>
      <c r="B9" s="71">
        <v>0</v>
      </c>
      <c r="C9" s="53">
        <f t="shared" ref="C9:C16" si="3">MROUND(((B9)*42%),1)</f>
        <v>0</v>
      </c>
      <c r="D9" s="53">
        <v>3200</v>
      </c>
      <c r="E9" s="53">
        <v>300</v>
      </c>
      <c r="F9" s="53"/>
      <c r="G9" s="59">
        <f t="shared" si="0"/>
        <v>3500</v>
      </c>
      <c r="H9" s="55">
        <f t="shared" si="1"/>
        <v>0</v>
      </c>
      <c r="I9" s="71">
        <v>0</v>
      </c>
      <c r="J9" s="71">
        <v>0</v>
      </c>
      <c r="K9" s="71">
        <v>300</v>
      </c>
      <c r="L9" s="71"/>
      <c r="M9" s="71">
        <v>0</v>
      </c>
      <c r="N9" s="71">
        <v>0</v>
      </c>
      <c r="O9" s="56">
        <f t="shared" si="2"/>
        <v>0</v>
      </c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</row>
    <row r="10" spans="1:38" ht="18" customHeight="1">
      <c r="A10" s="52" t="s">
        <v>174</v>
      </c>
      <c r="B10" s="71">
        <v>0</v>
      </c>
      <c r="C10" s="53">
        <f t="shared" si="3"/>
        <v>0</v>
      </c>
      <c r="D10" s="53">
        <v>3200</v>
      </c>
      <c r="E10" s="53">
        <v>300</v>
      </c>
      <c r="F10" s="53"/>
      <c r="G10" s="59">
        <f t="shared" si="0"/>
        <v>3500</v>
      </c>
      <c r="H10" s="55">
        <f t="shared" si="1"/>
        <v>0</v>
      </c>
      <c r="I10" s="71">
        <v>0</v>
      </c>
      <c r="J10" s="71">
        <v>0</v>
      </c>
      <c r="K10" s="71">
        <v>300</v>
      </c>
      <c r="L10" s="71"/>
      <c r="M10" s="71">
        <v>0</v>
      </c>
      <c r="N10" s="71">
        <v>0</v>
      </c>
      <c r="O10" s="56">
        <f t="shared" si="2"/>
        <v>0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</row>
    <row r="11" spans="1:38" ht="18" customHeight="1">
      <c r="A11" s="52" t="s">
        <v>175</v>
      </c>
      <c r="B11" s="71">
        <v>0</v>
      </c>
      <c r="C11" s="53">
        <f t="shared" si="3"/>
        <v>0</v>
      </c>
      <c r="D11" s="53">
        <v>3200</v>
      </c>
      <c r="E11" s="53">
        <v>300</v>
      </c>
      <c r="F11" s="53"/>
      <c r="G11" s="59">
        <f t="shared" si="0"/>
        <v>3500</v>
      </c>
      <c r="H11" s="55">
        <f t="shared" si="1"/>
        <v>0</v>
      </c>
      <c r="I11" s="71">
        <v>0</v>
      </c>
      <c r="J11" s="71">
        <v>0</v>
      </c>
      <c r="K11" s="71">
        <v>300</v>
      </c>
      <c r="L11" s="71"/>
      <c r="M11" s="71">
        <v>0</v>
      </c>
      <c r="N11" s="71">
        <v>0</v>
      </c>
      <c r="O11" s="56">
        <f t="shared" si="2"/>
        <v>0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</row>
    <row r="12" spans="1:38" ht="18" customHeight="1">
      <c r="A12" s="52" t="s">
        <v>176</v>
      </c>
      <c r="B12" s="71">
        <v>0</v>
      </c>
      <c r="C12" s="53">
        <f t="shared" si="3"/>
        <v>0</v>
      </c>
      <c r="D12" s="53">
        <v>3200</v>
      </c>
      <c r="E12" s="53">
        <v>300</v>
      </c>
      <c r="F12" s="53"/>
      <c r="G12" s="59">
        <f t="shared" si="0"/>
        <v>3500</v>
      </c>
      <c r="H12" s="55">
        <f t="shared" si="1"/>
        <v>0</v>
      </c>
      <c r="I12" s="71">
        <v>0</v>
      </c>
      <c r="J12" s="71">
        <v>0</v>
      </c>
      <c r="K12" s="71">
        <v>300</v>
      </c>
      <c r="L12" s="71"/>
      <c r="M12" s="71">
        <v>0</v>
      </c>
      <c r="N12" s="71">
        <v>0</v>
      </c>
      <c r="O12" s="56">
        <f t="shared" si="2"/>
        <v>0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</row>
    <row r="13" spans="1:38" ht="18" customHeight="1">
      <c r="A13" s="52" t="s">
        <v>177</v>
      </c>
      <c r="B13" s="71">
        <v>0</v>
      </c>
      <c r="C13" s="53">
        <f t="shared" si="3"/>
        <v>0</v>
      </c>
      <c r="D13" s="53">
        <v>3200</v>
      </c>
      <c r="E13" s="53">
        <v>300</v>
      </c>
      <c r="F13" s="53"/>
      <c r="G13" s="59">
        <f t="shared" si="0"/>
        <v>3500</v>
      </c>
      <c r="H13" s="55">
        <f t="shared" si="1"/>
        <v>0</v>
      </c>
      <c r="I13" s="71">
        <v>0</v>
      </c>
      <c r="J13" s="71">
        <v>0</v>
      </c>
      <c r="K13" s="71">
        <v>300</v>
      </c>
      <c r="L13" s="71"/>
      <c r="M13" s="71">
        <v>0</v>
      </c>
      <c r="N13" s="71">
        <v>0</v>
      </c>
      <c r="O13" s="56">
        <f t="shared" si="2"/>
        <v>0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</row>
    <row r="14" spans="1:38" ht="18" customHeight="1">
      <c r="A14" s="52" t="s">
        <v>178</v>
      </c>
      <c r="B14" s="71">
        <v>0</v>
      </c>
      <c r="C14" s="53">
        <f t="shared" si="3"/>
        <v>0</v>
      </c>
      <c r="D14" s="53">
        <v>3200</v>
      </c>
      <c r="E14" s="53">
        <v>300</v>
      </c>
      <c r="F14" s="53"/>
      <c r="G14" s="59">
        <f t="shared" si="0"/>
        <v>3500</v>
      </c>
      <c r="H14" s="55">
        <f t="shared" si="1"/>
        <v>0</v>
      </c>
      <c r="I14" s="71">
        <v>0</v>
      </c>
      <c r="J14" s="71">
        <v>0</v>
      </c>
      <c r="K14" s="71">
        <v>300</v>
      </c>
      <c r="L14" s="71"/>
      <c r="M14" s="71">
        <v>0</v>
      </c>
      <c r="N14" s="71">
        <v>0</v>
      </c>
      <c r="O14" s="56">
        <f t="shared" si="2"/>
        <v>0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</row>
    <row r="15" spans="1:38" ht="18" customHeight="1">
      <c r="A15" s="52" t="s">
        <v>179</v>
      </c>
      <c r="B15" s="71">
        <v>0</v>
      </c>
      <c r="C15" s="53">
        <f t="shared" si="3"/>
        <v>0</v>
      </c>
      <c r="D15" s="53">
        <v>3200</v>
      </c>
      <c r="E15" s="53">
        <v>300</v>
      </c>
      <c r="F15" s="53"/>
      <c r="G15" s="59">
        <f t="shared" si="0"/>
        <v>3500</v>
      </c>
      <c r="H15" s="55">
        <f t="shared" si="1"/>
        <v>0</v>
      </c>
      <c r="I15" s="71">
        <v>0</v>
      </c>
      <c r="J15" s="71">
        <v>0</v>
      </c>
      <c r="K15" s="71">
        <v>300</v>
      </c>
      <c r="L15" s="71"/>
      <c r="M15" s="71">
        <v>0</v>
      </c>
      <c r="N15" s="71">
        <v>0</v>
      </c>
      <c r="O15" s="56">
        <f t="shared" si="2"/>
        <v>0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</row>
    <row r="16" spans="1:38" ht="18" customHeight="1">
      <c r="A16" s="52" t="s">
        <v>180</v>
      </c>
      <c r="B16" s="71">
        <v>0</v>
      </c>
      <c r="C16" s="53">
        <f t="shared" si="3"/>
        <v>0</v>
      </c>
      <c r="D16" s="53">
        <v>3200</v>
      </c>
      <c r="E16" s="53">
        <v>300</v>
      </c>
      <c r="F16" s="53"/>
      <c r="G16" s="59">
        <f t="shared" si="0"/>
        <v>3500</v>
      </c>
      <c r="H16" s="55">
        <f t="shared" si="1"/>
        <v>0</v>
      </c>
      <c r="I16" s="71">
        <v>0</v>
      </c>
      <c r="J16" s="71">
        <v>0</v>
      </c>
      <c r="K16" s="71">
        <v>300</v>
      </c>
      <c r="L16" s="71"/>
      <c r="M16" s="71">
        <v>0</v>
      </c>
      <c r="N16" s="71">
        <v>0</v>
      </c>
      <c r="O16" s="56">
        <f t="shared" si="2"/>
        <v>0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</row>
    <row r="17" spans="1:38" ht="18" customHeight="1">
      <c r="A17" s="52" t="s">
        <v>181</v>
      </c>
      <c r="B17" s="71">
        <v>0</v>
      </c>
      <c r="C17" s="53">
        <f t="shared" ref="C16:C18" si="4">MROUND(((B17)*46%),1)</f>
        <v>0</v>
      </c>
      <c r="D17" s="53">
        <v>3200</v>
      </c>
      <c r="E17" s="53">
        <v>300</v>
      </c>
      <c r="F17" s="53"/>
      <c r="G17" s="59">
        <f t="shared" si="0"/>
        <v>3500</v>
      </c>
      <c r="H17" s="55">
        <f t="shared" si="1"/>
        <v>0</v>
      </c>
      <c r="I17" s="71">
        <v>0</v>
      </c>
      <c r="J17" s="71">
        <v>0</v>
      </c>
      <c r="K17" s="71">
        <v>300</v>
      </c>
      <c r="L17" s="71"/>
      <c r="M17" s="71">
        <v>0</v>
      </c>
      <c r="N17" s="71">
        <v>0</v>
      </c>
      <c r="O17" s="56">
        <f t="shared" si="2"/>
        <v>0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</row>
    <row r="18" spans="1:38" ht="18" customHeight="1">
      <c r="A18" s="57" t="s">
        <v>182</v>
      </c>
      <c r="B18" s="71">
        <v>0</v>
      </c>
      <c r="C18" s="53">
        <f t="shared" si="4"/>
        <v>0</v>
      </c>
      <c r="D18" s="53">
        <v>3200</v>
      </c>
      <c r="E18" s="53">
        <v>300</v>
      </c>
      <c r="F18" s="53"/>
      <c r="G18" s="59">
        <f t="shared" si="0"/>
        <v>3500</v>
      </c>
      <c r="H18" s="55">
        <f t="shared" si="1"/>
        <v>0</v>
      </c>
      <c r="I18" s="71">
        <v>0</v>
      </c>
      <c r="J18" s="71">
        <v>0</v>
      </c>
      <c r="K18" s="71">
        <v>300</v>
      </c>
      <c r="L18" s="71"/>
      <c r="M18" s="71">
        <v>0</v>
      </c>
      <c r="N18" s="53">
        <v>0</v>
      </c>
      <c r="O18" s="56">
        <f t="shared" si="2"/>
        <v>0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</row>
    <row r="19" spans="1:38" ht="22.5" customHeight="1">
      <c r="A19" s="58" t="s">
        <v>157</v>
      </c>
      <c r="B19" s="53" t="s">
        <v>38</v>
      </c>
      <c r="C19" s="71">
        <f>C9-C8</f>
        <v>0</v>
      </c>
      <c r="D19" s="53" t="s">
        <v>38</v>
      </c>
      <c r="E19" s="53"/>
      <c r="F19" s="53" t="s">
        <v>38</v>
      </c>
      <c r="G19" s="59">
        <f>SUM(B19:F19)</f>
        <v>0</v>
      </c>
      <c r="H19" s="55">
        <f>MROUND((C19*10%),1)</f>
        <v>0</v>
      </c>
      <c r="I19" s="55">
        <v>0</v>
      </c>
      <c r="J19" s="55"/>
      <c r="K19" s="53">
        <v>0</v>
      </c>
      <c r="L19" s="53"/>
      <c r="M19" s="53" t="s">
        <v>38</v>
      </c>
      <c r="N19" s="56">
        <v>0</v>
      </c>
      <c r="O19" s="56">
        <f t="shared" si="2"/>
        <v>0</v>
      </c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</row>
    <row r="20" spans="1:38" ht="21.75" customHeight="1">
      <c r="A20" s="58" t="s">
        <v>158</v>
      </c>
      <c r="B20" s="53" t="s">
        <v>38</v>
      </c>
      <c r="C20" s="71">
        <f>(C15-C14)*4</f>
        <v>0</v>
      </c>
      <c r="D20" s="53" t="s">
        <v>38</v>
      </c>
      <c r="E20" s="53"/>
      <c r="F20" s="53" t="s">
        <v>38</v>
      </c>
      <c r="G20" s="59">
        <f>SUM(B20:F20)</f>
        <v>0</v>
      </c>
      <c r="H20" s="55">
        <f>MROUND((C20*10%),1)</f>
        <v>0</v>
      </c>
      <c r="I20" s="55">
        <v>0</v>
      </c>
      <c r="J20" s="55"/>
      <c r="K20" s="53">
        <v>0</v>
      </c>
      <c r="L20" s="53"/>
      <c r="M20" s="53" t="s">
        <v>38</v>
      </c>
      <c r="N20" s="56">
        <v>0</v>
      </c>
      <c r="O20" s="56">
        <f t="shared" si="2"/>
        <v>0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</row>
    <row r="21" spans="1:38" ht="18" customHeight="1">
      <c r="A21" s="52" t="s">
        <v>39</v>
      </c>
      <c r="B21" s="54">
        <f t="shared" ref="B21:O21" si="5">SUM(B7:B20)</f>
        <v>0</v>
      </c>
      <c r="C21" s="54">
        <f t="shared" si="5"/>
        <v>0</v>
      </c>
      <c r="D21" s="54">
        <f t="shared" si="5"/>
        <v>38400</v>
      </c>
      <c r="E21" s="54">
        <f t="shared" si="5"/>
        <v>3600</v>
      </c>
      <c r="F21" s="54">
        <f t="shared" si="5"/>
        <v>0</v>
      </c>
      <c r="G21" s="59">
        <f>SUM(G7:G20)</f>
        <v>42000</v>
      </c>
      <c r="H21" s="54">
        <f t="shared" si="5"/>
        <v>0</v>
      </c>
      <c r="I21" s="54">
        <f t="shared" si="5"/>
        <v>0</v>
      </c>
      <c r="J21" s="54">
        <f t="shared" si="5"/>
        <v>0</v>
      </c>
      <c r="K21" s="54">
        <f t="shared" si="5"/>
        <v>3600</v>
      </c>
      <c r="L21" s="54">
        <f t="shared" si="5"/>
        <v>0</v>
      </c>
      <c r="M21" s="54">
        <f t="shared" si="5"/>
        <v>0</v>
      </c>
      <c r="N21" s="54">
        <f t="shared" si="5"/>
        <v>0</v>
      </c>
      <c r="O21" s="54">
        <f t="shared" si="5"/>
        <v>0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</row>
    <row r="22" spans="1:38" ht="18" customHeight="1">
      <c r="A22" s="120" t="s">
        <v>164</v>
      </c>
      <c r="B22" s="121"/>
      <c r="C22" s="121"/>
      <c r="D22" s="121"/>
      <c r="E22" s="121"/>
      <c r="F22" s="122"/>
      <c r="G22" s="83">
        <v>0</v>
      </c>
      <c r="H22" s="55">
        <v>0</v>
      </c>
      <c r="I22" s="59"/>
      <c r="J22" s="59"/>
      <c r="K22" s="59"/>
      <c r="L22" s="59"/>
      <c r="M22" s="59"/>
      <c r="N22" s="56">
        <v>0</v>
      </c>
      <c r="O22" s="56">
        <v>0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</row>
    <row r="23" spans="1:38" ht="18" customHeight="1">
      <c r="A23" s="120" t="s">
        <v>162</v>
      </c>
      <c r="B23" s="121"/>
      <c r="C23" s="121"/>
      <c r="D23" s="121"/>
      <c r="E23" s="121"/>
      <c r="F23" s="122"/>
      <c r="G23" s="83">
        <v>0</v>
      </c>
      <c r="H23" s="71">
        <v>0</v>
      </c>
      <c r="I23" s="58"/>
      <c r="J23" s="58"/>
      <c r="K23" s="58"/>
      <c r="L23" s="58"/>
      <c r="M23" s="58"/>
      <c r="N23" s="53">
        <v>0</v>
      </c>
      <c r="O23" s="56">
        <f>MROUND((N23*4%),1)</f>
        <v>0</v>
      </c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</row>
    <row r="24" spans="1:38" ht="15" customHeight="1">
      <c r="A24" s="120" t="s">
        <v>163</v>
      </c>
      <c r="B24" s="121"/>
      <c r="C24" s="121"/>
      <c r="D24" s="121"/>
      <c r="E24" s="121"/>
      <c r="F24" s="122"/>
      <c r="G24" s="83">
        <v>0</v>
      </c>
      <c r="H24" s="85">
        <v>0</v>
      </c>
      <c r="I24" s="58"/>
      <c r="J24" s="58"/>
      <c r="K24" s="58"/>
      <c r="L24" s="58"/>
      <c r="M24" s="58"/>
      <c r="N24" s="71">
        <v>0</v>
      </c>
      <c r="O24" s="56">
        <f>MROUND((N24*4%),1)</f>
        <v>0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</row>
    <row r="25" spans="1:38" ht="12.75" customHeight="1">
      <c r="A25" s="137"/>
      <c r="B25" s="138"/>
      <c r="C25" s="138"/>
      <c r="D25" s="138"/>
      <c r="E25" s="138"/>
      <c r="F25" s="139"/>
      <c r="G25" s="59">
        <v>0</v>
      </c>
      <c r="H25" s="59"/>
      <c r="I25" s="59"/>
      <c r="J25" s="59"/>
      <c r="K25" s="59"/>
      <c r="L25" s="59"/>
      <c r="M25" s="59"/>
      <c r="N25" s="59"/>
      <c r="O25" s="56">
        <v>0</v>
      </c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</row>
    <row r="26" spans="1:38" ht="18" customHeight="1">
      <c r="A26" s="140" t="s">
        <v>34</v>
      </c>
      <c r="B26" s="140"/>
      <c r="C26" s="140"/>
      <c r="D26" s="140"/>
      <c r="E26" s="140"/>
      <c r="F26" s="140"/>
      <c r="G26" s="84">
        <f>SUM(G21:G25)</f>
        <v>42000</v>
      </c>
      <c r="H26" s="53">
        <f>SUM(H21:H25)</f>
        <v>0</v>
      </c>
      <c r="I26" s="53">
        <f>SUM(I21:I25)</f>
        <v>0</v>
      </c>
      <c r="J26" s="53">
        <f>SUM(J21:J25)</f>
        <v>0</v>
      </c>
      <c r="K26" s="53">
        <f>SUM(K21:K25)</f>
        <v>3600</v>
      </c>
      <c r="L26" s="53"/>
      <c r="M26" s="53">
        <f>SUM(M21:M25)</f>
        <v>0</v>
      </c>
      <c r="N26" s="56">
        <f>SUM(N21:N25)</f>
        <v>0</v>
      </c>
      <c r="O26" s="56">
        <f>MROUND((N26*4%),1)</f>
        <v>0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</row>
    <row r="27" spans="1:38">
      <c r="A27" s="60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</row>
    <row r="28" spans="1:38">
      <c r="A28" s="60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</row>
    <row r="29" spans="1:38">
      <c r="A29" s="60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</row>
    <row r="30" spans="1:38">
      <c r="A30" s="60"/>
      <c r="B30" s="86" t="s">
        <v>40</v>
      </c>
      <c r="C30" s="86"/>
      <c r="D30" s="61"/>
      <c r="E30" s="61"/>
      <c r="F30" s="61"/>
      <c r="G30" s="61"/>
      <c r="H30" s="61"/>
      <c r="I30" s="61"/>
      <c r="J30" s="61"/>
      <c r="K30" s="141" t="s">
        <v>41</v>
      </c>
      <c r="L30" s="141"/>
      <c r="M30" s="141"/>
      <c r="N30" s="141"/>
    </row>
    <row r="31" spans="1:38">
      <c r="A31" s="60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</row>
    <row r="32" spans="1:38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</row>
    <row r="33" spans="1:20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</row>
    <row r="34" spans="1:20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</row>
    <row r="35" spans="1:20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</row>
    <row r="36" spans="1:20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</row>
    <row r="37" spans="1:20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</row>
    <row r="38" spans="1:20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</row>
    <row r="39" spans="1:20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</row>
    <row r="40" spans="1:20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</row>
    <row r="41" spans="1:20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</row>
    <row r="42" spans="1:20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</row>
    <row r="43" spans="1:20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</row>
    <row r="44" spans="1:20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</row>
    <row r="45" spans="1:20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</row>
    <row r="46" spans="1:20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</row>
    <row r="47" spans="1:20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</row>
    <row r="48" spans="1:20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</row>
    <row r="49" spans="1:20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</row>
    <row r="50" spans="1:20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</row>
    <row r="51" spans="1:20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</row>
    <row r="52" spans="1:20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</row>
    <row r="53" spans="1:20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</row>
    <row r="54" spans="1:20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</row>
    <row r="55" spans="1:20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</row>
    <row r="56" spans="1:20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</row>
    <row r="57" spans="1:20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</row>
    <row r="58" spans="1:20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</row>
    <row r="59" spans="1:20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</row>
    <row r="60" spans="1:20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</row>
    <row r="61" spans="1:20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</row>
    <row r="62" spans="1:20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</row>
    <row r="63" spans="1:20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</row>
    <row r="64" spans="1:20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</row>
    <row r="65" spans="1:20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</row>
    <row r="66" spans="1:20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</row>
    <row r="67" spans="1:20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</row>
    <row r="68" spans="1:20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</row>
    <row r="69" spans="1:20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</row>
    <row r="70" spans="1:20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</row>
    <row r="71" spans="1:20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</row>
    <row r="72" spans="1:20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</row>
    <row r="73" spans="1:20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</row>
    <row r="74" spans="1:20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</row>
    <row r="75" spans="1:20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</row>
    <row r="76" spans="1:20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</row>
    <row r="77" spans="1:20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</row>
    <row r="78" spans="1:20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</row>
    <row r="79" spans="1:20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</row>
    <row r="80" spans="1:20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</row>
    <row r="81" spans="1:20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</row>
    <row r="82" spans="1:20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</row>
    <row r="83" spans="1:20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</row>
    <row r="84" spans="1:20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</row>
    <row r="85" spans="1:20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</row>
    <row r="86" spans="1:20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</row>
    <row r="87" spans="1:20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</row>
    <row r="88" spans="1:20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</row>
    <row r="89" spans="1:20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</row>
    <row r="90" spans="1:20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</row>
    <row r="91" spans="1:20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</row>
    <row r="92" spans="1:20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</row>
    <row r="93" spans="1:20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</row>
    <row r="94" spans="1:20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</row>
    <row r="95" spans="1:20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</row>
    <row r="96" spans="1:20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</row>
    <row r="97" spans="1:20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</row>
    <row r="98" spans="1:20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</row>
    <row r="99" spans="1:20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</row>
    <row r="100" spans="1:20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</row>
    <row r="101" spans="1:20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</row>
    <row r="102" spans="1:20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</row>
    <row r="103" spans="1:20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</row>
    <row r="104" spans="1:20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</row>
    <row r="105" spans="1:20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</row>
    <row r="106" spans="1:20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</row>
    <row r="107" spans="1:20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</row>
    <row r="108" spans="1:20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</row>
    <row r="109" spans="1:20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</row>
    <row r="110" spans="1:20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</row>
    <row r="111" spans="1:20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</row>
    <row r="112" spans="1:20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</row>
    <row r="113" spans="1:20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</row>
    <row r="114" spans="1:20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</row>
    <row r="115" spans="1:20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</row>
    <row r="116" spans="1:20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</row>
    <row r="117" spans="1:20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</row>
    <row r="118" spans="1:20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</row>
    <row r="119" spans="1:20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</row>
    <row r="120" spans="1:20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</row>
    <row r="121" spans="1:20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</row>
    <row r="122" spans="1:20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</row>
    <row r="123" spans="1:20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</row>
    <row r="124" spans="1:20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</row>
    <row r="125" spans="1:20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</row>
    <row r="126" spans="1:20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</row>
    <row r="127" spans="1:20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</row>
    <row r="128" spans="1:20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</row>
    <row r="129" spans="1:20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</row>
    <row r="130" spans="1:20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</row>
    <row r="131" spans="1:20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</row>
    <row r="132" spans="1:20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</row>
    <row r="133" spans="1:20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</row>
    <row r="134" spans="1:20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</row>
    <row r="135" spans="1:20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</row>
    <row r="136" spans="1:20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</row>
    <row r="137" spans="1:20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</row>
    <row r="138" spans="1:20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</row>
    <row r="139" spans="1:20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</row>
    <row r="140" spans="1:20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</row>
    <row r="141" spans="1:20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</row>
    <row r="142" spans="1:20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</row>
    <row r="143" spans="1:20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</row>
    <row r="144" spans="1:20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</row>
    <row r="145" spans="1:20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</row>
    <row r="146" spans="1:20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</row>
    <row r="147" spans="1:20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</row>
    <row r="148" spans="1:20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</row>
    <row r="149" spans="1:20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</row>
    <row r="150" spans="1:20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</row>
    <row r="151" spans="1:20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</row>
    <row r="152" spans="1:20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</row>
    <row r="153" spans="1:20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</row>
    <row r="154" spans="1:20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</row>
    <row r="155" spans="1:20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</row>
    <row r="156" spans="1:20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</row>
    <row r="157" spans="1:20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</row>
    <row r="158" spans="1:20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</row>
    <row r="159" spans="1:20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</row>
    <row r="160" spans="1:20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</row>
    <row r="161" spans="1:20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</row>
    <row r="162" spans="1:20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</row>
    <row r="163" spans="1:20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</row>
    <row r="164" spans="1:20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</row>
    <row r="165" spans="1:20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</row>
    <row r="166" spans="1:20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</row>
    <row r="167" spans="1:20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</row>
    <row r="168" spans="1:20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</row>
    <row r="169" spans="1:20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</row>
    <row r="170" spans="1:20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</row>
    <row r="171" spans="1:20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</row>
    <row r="172" spans="1:20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</row>
    <row r="173" spans="1:20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</row>
    <row r="174" spans="1:20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</row>
    <row r="175" spans="1:20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</row>
    <row r="176" spans="1:20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</row>
    <row r="177" spans="1:20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</row>
    <row r="178" spans="1:20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</row>
  </sheetData>
  <mergeCells count="16">
    <mergeCell ref="A25:F25"/>
    <mergeCell ref="A26:F26"/>
    <mergeCell ref="K30:N30"/>
    <mergeCell ref="A23:F23"/>
    <mergeCell ref="A24:F24"/>
    <mergeCell ref="A22:F22"/>
    <mergeCell ref="A1:O1"/>
    <mergeCell ref="A2:O2"/>
    <mergeCell ref="B3:D3"/>
    <mergeCell ref="H3:O3"/>
    <mergeCell ref="E5:G5"/>
    <mergeCell ref="I5:O5"/>
    <mergeCell ref="B4:D4"/>
    <mergeCell ref="B5:C5"/>
    <mergeCell ref="E4:G4"/>
    <mergeCell ref="H4:O4"/>
  </mergeCells>
  <pageMargins left="0.31" right="0.31" top="0.35" bottom="0.47" header="0.2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12"/>
  <sheetViews>
    <sheetView topLeftCell="A13" workbookViewId="0">
      <selection activeCell="S13" sqref="S13"/>
    </sheetView>
  </sheetViews>
  <sheetFormatPr defaultRowHeight="18" customHeight="1"/>
  <cols>
    <col min="1" max="1" width="5.28515625" style="11" customWidth="1"/>
    <col min="2" max="2" width="7.140625" style="11" customWidth="1"/>
    <col min="3" max="3" width="4.7109375" style="11" customWidth="1"/>
    <col min="4" max="12" width="4.42578125" style="11" customWidth="1"/>
    <col min="13" max="13" width="6.42578125" style="11" customWidth="1"/>
    <col min="14" max="14" width="6.140625" style="11" customWidth="1"/>
    <col min="15" max="15" width="10.5703125" style="11" customWidth="1"/>
    <col min="16" max="16" width="10.28515625" style="11" customWidth="1"/>
    <col min="17" max="16384" width="9.140625" style="11"/>
  </cols>
  <sheetData>
    <row r="1" spans="1:18" ht="18" customHeight="1">
      <c r="A1" s="267" t="s">
        <v>75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</row>
    <row r="2" spans="1:18" ht="18" customHeight="1">
      <c r="A2" s="267" t="s">
        <v>74</v>
      </c>
      <c r="B2" s="267"/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7"/>
      <c r="N2" s="267"/>
      <c r="O2" s="267"/>
      <c r="P2" s="267"/>
    </row>
    <row r="3" spans="1:18" ht="17.25" customHeight="1">
      <c r="A3" s="268" t="s">
        <v>17</v>
      </c>
      <c r="B3" s="268"/>
      <c r="C3" s="268"/>
      <c r="D3" s="268"/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68"/>
      <c r="P3" s="268"/>
    </row>
    <row r="4" spans="1:18" ht="13.5" customHeight="1">
      <c r="A4" s="12"/>
      <c r="B4" s="269" t="s">
        <v>189</v>
      </c>
      <c r="C4" s="269"/>
      <c r="D4" s="269"/>
      <c r="E4" s="269"/>
      <c r="F4" s="269"/>
      <c r="G4" s="269"/>
      <c r="H4" s="269"/>
      <c r="I4" s="269"/>
      <c r="J4" s="269"/>
      <c r="K4" s="269"/>
      <c r="L4" s="269"/>
      <c r="M4" s="269"/>
      <c r="N4" s="269"/>
      <c r="O4" s="269"/>
      <c r="P4" s="269"/>
    </row>
    <row r="5" spans="1:18" ht="15" customHeight="1">
      <c r="A5" s="252" t="s">
        <v>18</v>
      </c>
      <c r="B5" s="252"/>
      <c r="C5" s="252"/>
      <c r="D5" s="13" t="s">
        <v>19</v>
      </c>
      <c r="E5" s="270">
        <f>SALARY!$B$3</f>
        <v>0</v>
      </c>
      <c r="F5" s="270"/>
      <c r="G5" s="270"/>
      <c r="H5" s="270"/>
      <c r="I5" s="270"/>
      <c r="J5" s="13"/>
      <c r="K5" s="13"/>
      <c r="L5" s="13"/>
      <c r="M5" s="13"/>
      <c r="N5" s="13"/>
      <c r="O5" s="14"/>
      <c r="P5" s="15"/>
    </row>
    <row r="6" spans="1:18" ht="15" customHeight="1">
      <c r="A6" s="252" t="s">
        <v>20</v>
      </c>
      <c r="B6" s="252"/>
      <c r="C6" s="252"/>
      <c r="D6" s="14" t="s">
        <v>19</v>
      </c>
      <c r="E6" s="253" t="str">
        <f>SALARY!$H$3</f>
        <v xml:space="preserve">             ASSOCIATE  PROFESSOR OF   </v>
      </c>
      <c r="F6" s="253"/>
      <c r="G6" s="253"/>
      <c r="H6" s="253"/>
      <c r="I6" s="253"/>
      <c r="J6" s="253"/>
      <c r="K6" s="253"/>
      <c r="L6" s="15"/>
      <c r="M6" s="297" t="s">
        <v>190</v>
      </c>
      <c r="N6" s="297"/>
      <c r="O6" s="297">
        <f>SALARY!$H$4</f>
        <v>0</v>
      </c>
      <c r="P6" s="297"/>
    </row>
    <row r="7" spans="1:18" ht="15" customHeight="1">
      <c r="A7" s="16" t="s">
        <v>71</v>
      </c>
      <c r="B7" s="16"/>
      <c r="C7" s="16"/>
      <c r="D7" s="16"/>
      <c r="E7" s="254" t="str">
        <f>SALARY!$B$5</f>
        <v>0/EDN</v>
      </c>
      <c r="F7" s="254"/>
      <c r="G7" s="254"/>
      <c r="H7" s="16"/>
      <c r="I7" s="16"/>
      <c r="J7" s="16"/>
      <c r="K7" s="15"/>
      <c r="L7" s="15"/>
      <c r="M7" s="15"/>
      <c r="N7" s="16" t="s">
        <v>72</v>
      </c>
      <c r="O7" s="255">
        <f>SALARY!$E$5</f>
        <v>0</v>
      </c>
      <c r="P7" s="256"/>
      <c r="R7" s="17"/>
    </row>
    <row r="8" spans="1:18" ht="15" customHeight="1">
      <c r="A8" s="256" t="s">
        <v>21</v>
      </c>
      <c r="B8" s="257"/>
      <c r="C8" s="261">
        <f>SALARY!$B$4</f>
        <v>0</v>
      </c>
      <c r="D8" s="262"/>
      <c r="E8" s="262"/>
      <c r="F8" s="262"/>
      <c r="G8" s="262"/>
      <c r="H8" s="262"/>
      <c r="I8" s="262"/>
      <c r="J8" s="262"/>
      <c r="K8" s="262"/>
      <c r="L8" s="263"/>
      <c r="M8" s="18"/>
      <c r="N8" s="19" t="s">
        <v>23</v>
      </c>
      <c r="O8" s="18"/>
      <c r="P8" s="18"/>
      <c r="R8" s="17"/>
    </row>
    <row r="9" spans="1:18" ht="15" customHeight="1">
      <c r="A9" s="256" t="s">
        <v>22</v>
      </c>
      <c r="B9" s="257"/>
      <c r="C9" s="264" t="s">
        <v>184</v>
      </c>
      <c r="D9" s="265"/>
      <c r="E9" s="265"/>
      <c r="F9" s="265"/>
      <c r="G9" s="265"/>
      <c r="H9" s="265"/>
      <c r="I9" s="265"/>
      <c r="J9" s="265"/>
      <c r="K9" s="265"/>
      <c r="L9" s="266"/>
      <c r="M9" s="258" t="s">
        <v>73</v>
      </c>
      <c r="N9" s="259"/>
      <c r="O9" s="260">
        <f>SALARY!$I$5</f>
        <v>0</v>
      </c>
      <c r="P9" s="260"/>
      <c r="R9" s="17"/>
    </row>
    <row r="10" spans="1:18" ht="5.25" customHeight="1">
      <c r="A10" s="20"/>
      <c r="B10" s="20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10"/>
      <c r="N10" s="17"/>
      <c r="O10" s="10"/>
      <c r="P10" s="10"/>
      <c r="R10" s="17"/>
    </row>
    <row r="11" spans="1:18" ht="15" customHeight="1">
      <c r="A11" s="22" t="s">
        <v>107</v>
      </c>
      <c r="B11" s="271" t="s">
        <v>0</v>
      </c>
      <c r="C11" s="271"/>
      <c r="D11" s="271"/>
      <c r="E11" s="271"/>
      <c r="F11" s="271"/>
      <c r="G11" s="271"/>
      <c r="H11" s="271"/>
      <c r="I11" s="271"/>
      <c r="J11" s="271"/>
      <c r="K11" s="271"/>
      <c r="L11" s="271"/>
      <c r="M11" s="271"/>
      <c r="N11" s="23"/>
      <c r="O11" s="24" t="s">
        <v>1</v>
      </c>
      <c r="P11" s="24" t="s">
        <v>2</v>
      </c>
    </row>
    <row r="12" spans="1:18" ht="15" customHeight="1">
      <c r="A12" s="272">
        <v>1</v>
      </c>
      <c r="B12" s="274" t="s">
        <v>3</v>
      </c>
      <c r="C12" s="275"/>
      <c r="D12" s="275"/>
      <c r="E12" s="275"/>
      <c r="F12" s="275"/>
      <c r="G12" s="275"/>
      <c r="H12" s="275"/>
      <c r="I12" s="275"/>
      <c r="J12" s="275"/>
      <c r="K12" s="275"/>
      <c r="L12" s="275"/>
      <c r="M12" s="276"/>
      <c r="N12" s="104" t="s">
        <v>4</v>
      </c>
      <c r="O12" s="9">
        <f>SALARY!$G$26</f>
        <v>42000</v>
      </c>
      <c r="P12" s="9"/>
    </row>
    <row r="13" spans="1:18" ht="15" customHeight="1">
      <c r="A13" s="273"/>
      <c r="B13" s="240" t="s">
        <v>5</v>
      </c>
      <c r="C13" s="241"/>
      <c r="D13" s="241"/>
      <c r="E13" s="241"/>
      <c r="F13" s="241"/>
      <c r="G13" s="241"/>
      <c r="H13" s="241"/>
      <c r="I13" s="241"/>
      <c r="J13" s="241"/>
      <c r="K13" s="241"/>
      <c r="L13" s="241"/>
      <c r="M13" s="248"/>
      <c r="N13" s="104" t="s">
        <v>4</v>
      </c>
      <c r="O13" s="9">
        <v>0</v>
      </c>
      <c r="P13" s="9"/>
    </row>
    <row r="14" spans="1:18" ht="15" customHeight="1">
      <c r="A14" s="273"/>
      <c r="B14" s="277" t="s">
        <v>39</v>
      </c>
      <c r="C14" s="277"/>
      <c r="D14" s="277"/>
      <c r="E14" s="277"/>
      <c r="F14" s="277"/>
      <c r="G14" s="277"/>
      <c r="H14" s="277"/>
      <c r="I14" s="277"/>
      <c r="J14" s="277"/>
      <c r="K14" s="277"/>
      <c r="L14" s="277"/>
      <c r="M14" s="277"/>
      <c r="N14" s="98" t="s">
        <v>4</v>
      </c>
      <c r="O14" s="11">
        <f>SUM(O12:O13)</f>
        <v>42000</v>
      </c>
      <c r="P14" s="79"/>
    </row>
    <row r="15" spans="1:18" ht="3.75" customHeight="1">
      <c r="A15" s="80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8"/>
      <c r="O15" s="81"/>
      <c r="P15" s="34"/>
    </row>
    <row r="16" spans="1:18" ht="15" customHeight="1">
      <c r="A16" s="249" t="s">
        <v>148</v>
      </c>
      <c r="B16" s="250"/>
      <c r="C16" s="250"/>
      <c r="D16" s="250"/>
      <c r="E16" s="250"/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1"/>
    </row>
    <row r="17" spans="1:23" ht="15" customHeight="1">
      <c r="A17" s="235">
        <v>2</v>
      </c>
      <c r="B17" s="245" t="s">
        <v>76</v>
      </c>
      <c r="C17" s="246"/>
      <c r="D17" s="246"/>
      <c r="E17" s="246"/>
      <c r="F17" s="246"/>
      <c r="G17" s="246"/>
      <c r="H17" s="246"/>
      <c r="I17" s="246"/>
      <c r="J17" s="246"/>
      <c r="K17" s="246"/>
      <c r="L17" s="246"/>
      <c r="M17" s="246"/>
      <c r="N17" s="104"/>
      <c r="O17" s="9"/>
      <c r="P17" s="9"/>
    </row>
    <row r="18" spans="1:23" ht="15" customHeight="1">
      <c r="A18" s="236"/>
      <c r="B18" s="247" t="s">
        <v>128</v>
      </c>
      <c r="C18" s="247"/>
      <c r="D18" s="247"/>
      <c r="E18" s="247"/>
      <c r="F18" s="68">
        <v>0</v>
      </c>
      <c r="G18" s="100" t="s">
        <v>129</v>
      </c>
      <c r="H18" s="241">
        <f>F18*12</f>
        <v>0</v>
      </c>
      <c r="I18" s="241"/>
      <c r="J18" s="241"/>
      <c r="K18" s="241"/>
      <c r="L18" s="241"/>
      <c r="M18" s="248"/>
      <c r="N18" s="104" t="s">
        <v>4</v>
      </c>
      <c r="O18" s="9"/>
      <c r="P18" s="9"/>
    </row>
    <row r="19" spans="1:23" ht="15" customHeight="1">
      <c r="A19" s="236"/>
      <c r="B19" s="240" t="s">
        <v>66</v>
      </c>
      <c r="C19" s="241"/>
      <c r="D19" s="241"/>
      <c r="E19" s="241"/>
      <c r="F19" s="241"/>
      <c r="G19" s="241"/>
      <c r="H19" s="242">
        <f>MROUND(((SALARY!B21+SALARY!C21)*10%),1)</f>
        <v>0</v>
      </c>
      <c r="I19" s="242"/>
      <c r="J19" s="242"/>
      <c r="K19" s="242"/>
      <c r="L19" s="242"/>
      <c r="M19" s="243"/>
      <c r="N19" s="104" t="s">
        <v>4</v>
      </c>
      <c r="O19" s="9"/>
      <c r="P19" s="9"/>
    </row>
    <row r="20" spans="1:23" ht="15" customHeight="1">
      <c r="A20" s="236"/>
      <c r="B20" s="240" t="s">
        <v>67</v>
      </c>
      <c r="C20" s="241"/>
      <c r="D20" s="241"/>
      <c r="E20" s="241"/>
      <c r="F20" s="241"/>
      <c r="G20" s="241"/>
      <c r="H20" s="241">
        <f>H18-H19</f>
        <v>0</v>
      </c>
      <c r="I20" s="241"/>
      <c r="J20" s="241"/>
      <c r="K20" s="241"/>
      <c r="L20" s="241"/>
      <c r="M20" s="248"/>
      <c r="N20" s="104" t="s">
        <v>4</v>
      </c>
      <c r="O20" s="9"/>
      <c r="P20" s="9"/>
    </row>
    <row r="21" spans="1:23" ht="15" customHeight="1">
      <c r="A21" s="236"/>
      <c r="B21" s="240" t="s">
        <v>131</v>
      </c>
      <c r="C21" s="241"/>
      <c r="D21" s="241"/>
      <c r="E21" s="241"/>
      <c r="F21" s="241"/>
      <c r="G21" s="241"/>
      <c r="H21" s="241">
        <v>38400</v>
      </c>
      <c r="I21" s="241"/>
      <c r="J21" s="241"/>
      <c r="K21" s="241"/>
      <c r="L21" s="241"/>
      <c r="M21" s="248"/>
      <c r="N21" s="104" t="s">
        <v>4</v>
      </c>
      <c r="O21" s="9"/>
      <c r="P21" s="9"/>
      <c r="W21" s="27"/>
    </row>
    <row r="22" spans="1:23" ht="15" customHeight="1">
      <c r="A22" s="236"/>
      <c r="B22" s="240" t="s">
        <v>130</v>
      </c>
      <c r="C22" s="241"/>
      <c r="D22" s="241"/>
      <c r="E22" s="241"/>
      <c r="F22" s="241"/>
      <c r="G22" s="241"/>
      <c r="H22" s="242">
        <f>((SALARY!B21+SALARY!C21)*50%)</f>
        <v>0</v>
      </c>
      <c r="I22" s="242"/>
      <c r="J22" s="242"/>
      <c r="K22" s="242"/>
      <c r="L22" s="242"/>
      <c r="M22" s="243"/>
      <c r="N22" s="104"/>
      <c r="O22" s="9"/>
      <c r="P22" s="9"/>
    </row>
    <row r="23" spans="1:23" ht="15" customHeight="1">
      <c r="A23" s="244"/>
      <c r="B23" s="197" t="s">
        <v>79</v>
      </c>
      <c r="C23" s="198"/>
      <c r="D23" s="198"/>
      <c r="E23" s="198"/>
      <c r="F23" s="198"/>
      <c r="G23" s="198"/>
      <c r="H23" s="198"/>
      <c r="I23" s="198"/>
      <c r="J23" s="198"/>
      <c r="K23" s="96"/>
      <c r="L23" s="96"/>
      <c r="M23" s="97">
        <f>((MIN(H20:H22)))</f>
        <v>0</v>
      </c>
      <c r="N23" s="104" t="s">
        <v>4</v>
      </c>
      <c r="O23" s="9"/>
      <c r="P23" s="67">
        <f>IF(M23&lt;0,0,M23)</f>
        <v>0</v>
      </c>
    </row>
    <row r="24" spans="1:23" ht="15" customHeight="1">
      <c r="A24" s="99">
        <v>3</v>
      </c>
      <c r="B24" s="197" t="s">
        <v>80</v>
      </c>
      <c r="C24" s="198"/>
      <c r="D24" s="198"/>
      <c r="E24" s="198"/>
      <c r="F24" s="198"/>
      <c r="G24" s="198"/>
      <c r="H24" s="198"/>
      <c r="I24" s="198"/>
      <c r="J24" s="198"/>
      <c r="K24" s="198"/>
      <c r="L24" s="198"/>
      <c r="M24" s="199"/>
      <c r="N24" s="104"/>
      <c r="O24" s="9">
        <f>(O14-P23)</f>
        <v>42000</v>
      </c>
      <c r="P24" s="9"/>
    </row>
    <row r="25" spans="1:23" ht="15" customHeight="1">
      <c r="A25" s="99">
        <v>4</v>
      </c>
      <c r="B25" s="197" t="s">
        <v>136</v>
      </c>
      <c r="C25" s="198"/>
      <c r="D25" s="198"/>
      <c r="E25" s="198"/>
      <c r="F25" s="198"/>
      <c r="G25" s="198"/>
      <c r="H25" s="198"/>
      <c r="I25" s="198"/>
      <c r="J25" s="198"/>
      <c r="K25" s="198"/>
      <c r="L25" s="198"/>
      <c r="M25" s="199"/>
      <c r="N25" s="104"/>
      <c r="O25" s="9"/>
      <c r="P25" s="9">
        <v>50000</v>
      </c>
    </row>
    <row r="26" spans="1:23" ht="15" customHeight="1">
      <c r="A26" s="99"/>
      <c r="B26" s="197" t="s">
        <v>81</v>
      </c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9"/>
      <c r="N26" s="104"/>
      <c r="O26" s="9"/>
      <c r="P26" s="9">
        <v>2500</v>
      </c>
    </row>
    <row r="27" spans="1:23" ht="15" customHeight="1">
      <c r="A27" s="99"/>
      <c r="B27" s="197" t="s">
        <v>82</v>
      </c>
      <c r="C27" s="198"/>
      <c r="D27" s="198"/>
      <c r="E27" s="198"/>
      <c r="F27" s="198"/>
      <c r="G27" s="198"/>
      <c r="H27" s="198"/>
      <c r="I27" s="198"/>
      <c r="J27" s="198"/>
      <c r="K27" s="198"/>
      <c r="L27" s="198"/>
      <c r="M27" s="199"/>
      <c r="N27" s="104"/>
      <c r="O27" s="9"/>
      <c r="P27" s="9">
        <v>0</v>
      </c>
    </row>
    <row r="28" spans="1:23" ht="15" customHeight="1">
      <c r="A28" s="99"/>
      <c r="B28" s="197" t="s">
        <v>83</v>
      </c>
      <c r="C28" s="198"/>
      <c r="D28" s="198"/>
      <c r="E28" s="198"/>
      <c r="F28" s="198"/>
      <c r="G28" s="198"/>
      <c r="H28" s="198"/>
      <c r="I28" s="198"/>
      <c r="J28" s="198"/>
      <c r="K28" s="198"/>
      <c r="L28" s="198"/>
      <c r="M28" s="199"/>
      <c r="N28" s="104"/>
      <c r="O28" s="9"/>
      <c r="P28" s="9">
        <v>0</v>
      </c>
    </row>
    <row r="29" spans="1:23" ht="15" customHeight="1">
      <c r="A29" s="99"/>
      <c r="B29" s="197" t="s">
        <v>84</v>
      </c>
      <c r="C29" s="198"/>
      <c r="D29" s="198"/>
      <c r="E29" s="198"/>
      <c r="F29" s="198"/>
      <c r="G29" s="198"/>
      <c r="H29" s="198"/>
      <c r="I29" s="198"/>
      <c r="J29" s="198"/>
      <c r="K29" s="198"/>
      <c r="L29" s="198"/>
      <c r="M29" s="199"/>
      <c r="N29" s="104"/>
      <c r="O29" s="9"/>
      <c r="P29" s="9">
        <v>0</v>
      </c>
    </row>
    <row r="30" spans="1:23" ht="15" customHeight="1">
      <c r="A30" s="99">
        <v>5</v>
      </c>
      <c r="B30" s="197" t="s">
        <v>85</v>
      </c>
      <c r="C30" s="198"/>
      <c r="D30" s="198"/>
      <c r="E30" s="198"/>
      <c r="F30" s="198"/>
      <c r="G30" s="198"/>
      <c r="H30" s="198"/>
      <c r="I30" s="198"/>
      <c r="J30" s="198"/>
      <c r="K30" s="198"/>
      <c r="L30" s="198"/>
      <c r="M30" s="199"/>
      <c r="N30" s="104"/>
      <c r="O30" s="9">
        <f>(O24-(P25+P26+P27+P28+P29))</f>
        <v>-10500</v>
      </c>
      <c r="P30" s="9"/>
    </row>
    <row r="31" spans="1:23" ht="15" customHeight="1">
      <c r="A31" s="104">
        <v>6</v>
      </c>
      <c r="B31" s="230" t="s">
        <v>149</v>
      </c>
      <c r="C31" s="231"/>
      <c r="D31" s="231"/>
      <c r="E31" s="231"/>
      <c r="F31" s="231"/>
      <c r="G31" s="231"/>
      <c r="H31" s="231"/>
      <c r="I31" s="231"/>
      <c r="J31" s="231"/>
      <c r="K31" s="231"/>
      <c r="L31" s="231"/>
      <c r="M31" s="232"/>
      <c r="N31" s="31" t="s">
        <v>4</v>
      </c>
      <c r="O31" s="9"/>
      <c r="P31" s="67">
        <v>0</v>
      </c>
    </row>
    <row r="32" spans="1:23" ht="15" customHeight="1">
      <c r="A32" s="104" t="s">
        <v>110</v>
      </c>
      <c r="B32" s="239" t="s">
        <v>111</v>
      </c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32" t="s">
        <v>4</v>
      </c>
      <c r="O32" s="9">
        <f>(O30 - P31)</f>
        <v>-10500</v>
      </c>
      <c r="P32" s="9"/>
    </row>
    <row r="33" spans="1:16" ht="15" customHeight="1">
      <c r="A33" s="235">
        <v>7</v>
      </c>
      <c r="B33" s="237" t="s">
        <v>105</v>
      </c>
      <c r="C33" s="237"/>
      <c r="D33" s="237"/>
      <c r="E33" s="237"/>
      <c r="F33" s="237"/>
      <c r="G33" s="237"/>
      <c r="H33" s="237"/>
      <c r="I33" s="237"/>
      <c r="J33" s="237"/>
      <c r="K33" s="237"/>
      <c r="L33" s="237"/>
      <c r="M33" s="237"/>
      <c r="N33" s="33" t="s">
        <v>4</v>
      </c>
      <c r="O33" s="9"/>
      <c r="P33" s="9"/>
    </row>
    <row r="34" spans="1:16" ht="15" customHeight="1">
      <c r="A34" s="236"/>
      <c r="B34" s="234" t="s">
        <v>86</v>
      </c>
      <c r="C34" s="238"/>
      <c r="D34" s="238"/>
      <c r="E34" s="238"/>
      <c r="F34" s="238"/>
      <c r="G34" s="238"/>
      <c r="H34" s="238"/>
      <c r="I34" s="238"/>
      <c r="J34" s="238"/>
      <c r="K34" s="238"/>
      <c r="L34" s="238"/>
      <c r="M34" s="238"/>
      <c r="N34" s="32" t="s">
        <v>4</v>
      </c>
      <c r="O34" s="97">
        <f>SALARY!$H$21</f>
        <v>0</v>
      </c>
      <c r="P34" s="9"/>
    </row>
    <row r="35" spans="1:16" ht="15" customHeight="1">
      <c r="A35" s="236"/>
      <c r="B35" s="234" t="s">
        <v>87</v>
      </c>
      <c r="C35" s="234"/>
      <c r="D35" s="234"/>
      <c r="E35" s="234"/>
      <c r="F35" s="234"/>
      <c r="G35" s="234"/>
      <c r="H35" s="234"/>
      <c r="I35" s="234"/>
      <c r="J35" s="234"/>
      <c r="K35" s="234"/>
      <c r="L35" s="234"/>
      <c r="M35" s="234"/>
      <c r="N35" s="32" t="s">
        <v>4</v>
      </c>
      <c r="O35" s="32">
        <v>0</v>
      </c>
      <c r="P35" s="9"/>
    </row>
    <row r="36" spans="1:16" ht="15" customHeight="1">
      <c r="A36" s="236"/>
      <c r="B36" s="197" t="s">
        <v>88</v>
      </c>
      <c r="C36" s="198"/>
      <c r="D36" s="198"/>
      <c r="E36" s="198"/>
      <c r="F36" s="198"/>
      <c r="G36" s="198"/>
      <c r="H36" s="198"/>
      <c r="I36" s="198"/>
      <c r="J36" s="198"/>
      <c r="K36" s="198"/>
      <c r="L36" s="198"/>
      <c r="M36" s="199"/>
      <c r="N36" s="35" t="s">
        <v>4</v>
      </c>
      <c r="O36" s="32">
        <v>0</v>
      </c>
      <c r="P36" s="9"/>
    </row>
    <row r="37" spans="1:16" ht="15" customHeight="1">
      <c r="A37" s="236"/>
      <c r="B37" s="234" t="s">
        <v>89</v>
      </c>
      <c r="C37" s="234"/>
      <c r="D37" s="234"/>
      <c r="E37" s="234"/>
      <c r="F37" s="234"/>
      <c r="G37" s="234"/>
      <c r="H37" s="234"/>
      <c r="I37" s="234"/>
      <c r="J37" s="234"/>
      <c r="K37" s="234"/>
      <c r="L37" s="234"/>
      <c r="M37" s="234"/>
      <c r="N37" s="35" t="s">
        <v>4</v>
      </c>
      <c r="O37" s="112">
        <v>0</v>
      </c>
      <c r="P37" s="9"/>
    </row>
    <row r="38" spans="1:16" ht="15" customHeight="1">
      <c r="A38" s="236"/>
      <c r="B38" s="234" t="s">
        <v>90</v>
      </c>
      <c r="C38" s="234"/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35" t="s">
        <v>4</v>
      </c>
      <c r="O38" s="32"/>
      <c r="P38" s="9"/>
    </row>
    <row r="39" spans="1:16" ht="15" customHeight="1">
      <c r="A39" s="236"/>
      <c r="B39" s="234" t="s">
        <v>91</v>
      </c>
      <c r="C39" s="234"/>
      <c r="D39" s="234"/>
      <c r="E39" s="234"/>
      <c r="F39" s="234"/>
      <c r="G39" s="234"/>
      <c r="H39" s="234"/>
      <c r="I39" s="234"/>
      <c r="J39" s="234"/>
      <c r="K39" s="234"/>
      <c r="L39" s="234"/>
      <c r="M39" s="234"/>
      <c r="N39" s="35" t="s">
        <v>4</v>
      </c>
      <c r="O39" s="32">
        <f>SALARY!$M$26</f>
        <v>0</v>
      </c>
      <c r="P39" s="9"/>
    </row>
    <row r="40" spans="1:16" ht="15" customHeight="1">
      <c r="A40" s="236"/>
      <c r="B40" s="234" t="s">
        <v>92</v>
      </c>
      <c r="C40" s="234"/>
      <c r="D40" s="234"/>
      <c r="E40" s="234"/>
      <c r="F40" s="234"/>
      <c r="G40" s="234"/>
      <c r="H40" s="234"/>
      <c r="I40" s="234"/>
      <c r="J40" s="234"/>
      <c r="K40" s="234"/>
      <c r="L40" s="234"/>
      <c r="M40" s="234"/>
      <c r="N40" s="35" t="s">
        <v>4</v>
      </c>
      <c r="O40" s="32">
        <v>0</v>
      </c>
      <c r="P40" s="9"/>
    </row>
    <row r="41" spans="1:16" ht="15" customHeight="1">
      <c r="A41" s="236"/>
      <c r="B41" s="234" t="s">
        <v>93</v>
      </c>
      <c r="C41" s="234"/>
      <c r="D41" s="234"/>
      <c r="E41" s="234"/>
      <c r="F41" s="234"/>
      <c r="G41" s="234"/>
      <c r="H41" s="234"/>
      <c r="I41" s="234"/>
      <c r="J41" s="234"/>
      <c r="K41" s="234"/>
      <c r="L41" s="234"/>
      <c r="M41" s="234"/>
      <c r="N41" s="35" t="s">
        <v>4</v>
      </c>
      <c r="O41" s="32"/>
      <c r="P41" s="9"/>
    </row>
    <row r="42" spans="1:16" ht="15" customHeight="1">
      <c r="A42" s="236"/>
      <c r="B42" s="234" t="s">
        <v>94</v>
      </c>
      <c r="C42" s="234"/>
      <c r="D42" s="234"/>
      <c r="E42" s="234"/>
      <c r="F42" s="234"/>
      <c r="G42" s="234"/>
      <c r="H42" s="234"/>
      <c r="I42" s="234"/>
      <c r="J42" s="234"/>
      <c r="K42" s="234"/>
      <c r="L42" s="234"/>
      <c r="M42" s="234"/>
      <c r="N42" s="35" t="s">
        <v>4</v>
      </c>
      <c r="O42" s="113">
        <v>0</v>
      </c>
      <c r="P42" s="9"/>
    </row>
    <row r="43" spans="1:16" ht="15" customHeight="1">
      <c r="A43" s="236"/>
      <c r="B43" s="234" t="s">
        <v>95</v>
      </c>
      <c r="C43" s="234"/>
      <c r="D43" s="234"/>
      <c r="E43" s="234"/>
      <c r="F43" s="234"/>
      <c r="G43" s="234"/>
      <c r="H43" s="234"/>
      <c r="I43" s="234"/>
      <c r="J43" s="234"/>
      <c r="K43" s="234"/>
      <c r="L43" s="234"/>
      <c r="M43" s="234"/>
      <c r="N43" s="35" t="s">
        <v>4</v>
      </c>
      <c r="O43" s="113"/>
      <c r="P43" s="9"/>
    </row>
    <row r="44" spans="1:16" ht="15" customHeight="1">
      <c r="A44" s="236"/>
      <c r="B44" s="234" t="s">
        <v>96</v>
      </c>
      <c r="C44" s="234"/>
      <c r="D44" s="234"/>
      <c r="E44" s="234"/>
      <c r="F44" s="234"/>
      <c r="G44" s="234"/>
      <c r="H44" s="234"/>
      <c r="I44" s="234"/>
      <c r="J44" s="234"/>
      <c r="K44" s="234"/>
      <c r="L44" s="234"/>
      <c r="M44" s="234"/>
      <c r="N44" s="35" t="s">
        <v>4</v>
      </c>
      <c r="O44" s="32"/>
      <c r="P44" s="9"/>
    </row>
    <row r="45" spans="1:16" ht="15" customHeight="1">
      <c r="A45" s="236"/>
      <c r="B45" s="234" t="s">
        <v>97</v>
      </c>
      <c r="C45" s="234"/>
      <c r="D45" s="234"/>
      <c r="E45" s="234"/>
      <c r="F45" s="234"/>
      <c r="G45" s="234"/>
      <c r="H45" s="234"/>
      <c r="I45" s="234"/>
      <c r="J45" s="234"/>
      <c r="K45" s="234"/>
      <c r="L45" s="234"/>
      <c r="M45" s="234"/>
      <c r="N45" s="35" t="s">
        <v>4</v>
      </c>
      <c r="O45" s="32"/>
      <c r="P45" s="9"/>
    </row>
    <row r="46" spans="1:16" ht="15" customHeight="1">
      <c r="A46" s="236"/>
      <c r="B46" s="234" t="s">
        <v>98</v>
      </c>
      <c r="C46" s="234"/>
      <c r="D46" s="234"/>
      <c r="E46" s="234"/>
      <c r="F46" s="234"/>
      <c r="G46" s="234"/>
      <c r="H46" s="234"/>
      <c r="I46" s="234"/>
      <c r="J46" s="234"/>
      <c r="K46" s="234"/>
      <c r="L46" s="234"/>
      <c r="M46" s="234"/>
      <c r="N46" s="35" t="s">
        <v>4</v>
      </c>
      <c r="O46" s="32"/>
      <c r="P46" s="9"/>
    </row>
    <row r="47" spans="1:16" ht="15" customHeight="1">
      <c r="A47" s="236"/>
      <c r="B47" s="234" t="s">
        <v>99</v>
      </c>
      <c r="C47" s="234"/>
      <c r="D47" s="234"/>
      <c r="E47" s="234"/>
      <c r="F47" s="234"/>
      <c r="G47" s="234"/>
      <c r="H47" s="234"/>
      <c r="I47" s="234"/>
      <c r="J47" s="234"/>
      <c r="K47" s="234"/>
      <c r="L47" s="234"/>
      <c r="M47" s="234"/>
      <c r="N47" s="35" t="s">
        <v>4</v>
      </c>
      <c r="O47" s="32"/>
      <c r="P47" s="9"/>
    </row>
    <row r="48" spans="1:16" ht="15" customHeight="1">
      <c r="A48" s="236"/>
      <c r="B48" s="233" t="s">
        <v>100</v>
      </c>
      <c r="C48" s="233"/>
      <c r="D48" s="233"/>
      <c r="E48" s="233"/>
      <c r="F48" s="233"/>
      <c r="G48" s="233"/>
      <c r="H48" s="233"/>
      <c r="I48" s="233"/>
      <c r="J48" s="233"/>
      <c r="K48" s="233"/>
      <c r="L48" s="233"/>
      <c r="M48" s="233"/>
      <c r="N48" s="35" t="s">
        <v>4</v>
      </c>
      <c r="O48" s="32"/>
      <c r="P48" s="9"/>
    </row>
    <row r="49" spans="1:16" ht="15" customHeight="1">
      <c r="A49" s="236"/>
      <c r="B49" s="233" t="s">
        <v>101</v>
      </c>
      <c r="C49" s="233"/>
      <c r="D49" s="233"/>
      <c r="E49" s="233"/>
      <c r="F49" s="233"/>
      <c r="G49" s="233"/>
      <c r="H49" s="233"/>
      <c r="I49" s="233"/>
      <c r="J49" s="233"/>
      <c r="K49" s="233"/>
      <c r="L49" s="233"/>
      <c r="M49" s="233"/>
      <c r="N49" s="35" t="s">
        <v>4</v>
      </c>
      <c r="O49" s="32"/>
      <c r="P49" s="9"/>
    </row>
    <row r="50" spans="1:16" ht="15" customHeight="1">
      <c r="A50" s="236"/>
      <c r="B50" s="223" t="s">
        <v>102</v>
      </c>
      <c r="C50" s="224"/>
      <c r="D50" s="224"/>
      <c r="E50" s="224"/>
      <c r="F50" s="224"/>
      <c r="G50" s="224"/>
      <c r="H50" s="224"/>
      <c r="I50" s="224"/>
      <c r="J50" s="224"/>
      <c r="K50" s="224"/>
      <c r="L50" s="224"/>
      <c r="M50" s="225"/>
      <c r="N50" s="35" t="s">
        <v>4</v>
      </c>
      <c r="O50" s="32"/>
      <c r="P50" s="9"/>
    </row>
    <row r="51" spans="1:16" ht="15" customHeight="1">
      <c r="A51" s="236"/>
      <c r="B51" s="233" t="s">
        <v>103</v>
      </c>
      <c r="C51" s="233"/>
      <c r="D51" s="233"/>
      <c r="E51" s="233"/>
      <c r="F51" s="233"/>
      <c r="G51" s="233"/>
      <c r="H51" s="233"/>
      <c r="I51" s="233"/>
      <c r="J51" s="233"/>
      <c r="K51" s="233"/>
      <c r="L51" s="233"/>
      <c r="M51" s="233"/>
      <c r="N51" s="35" t="s">
        <v>4</v>
      </c>
      <c r="O51" s="32"/>
      <c r="P51" s="9"/>
    </row>
    <row r="52" spans="1:16" ht="15" customHeight="1">
      <c r="A52" s="236"/>
      <c r="B52" s="223" t="s">
        <v>104</v>
      </c>
      <c r="C52" s="224"/>
      <c r="D52" s="224"/>
      <c r="E52" s="224"/>
      <c r="F52" s="224"/>
      <c r="G52" s="224"/>
      <c r="H52" s="224"/>
      <c r="I52" s="224"/>
      <c r="J52" s="224"/>
      <c r="K52" s="224"/>
      <c r="L52" s="224"/>
      <c r="M52" s="225"/>
      <c r="N52" s="35" t="s">
        <v>4</v>
      </c>
      <c r="O52" s="32"/>
      <c r="P52" s="9"/>
    </row>
    <row r="53" spans="1:16" ht="15" customHeight="1">
      <c r="A53" s="99">
        <v>8</v>
      </c>
      <c r="B53" s="233" t="s">
        <v>106</v>
      </c>
      <c r="C53" s="233"/>
      <c r="D53" s="233"/>
      <c r="E53" s="233"/>
      <c r="F53" s="233"/>
      <c r="G53" s="233"/>
      <c r="H53" s="233"/>
      <c r="I53" s="233"/>
      <c r="J53" s="233"/>
      <c r="K53" s="233"/>
      <c r="L53" s="233"/>
      <c r="M53" s="233"/>
      <c r="N53" s="35" t="s">
        <v>4</v>
      </c>
      <c r="O53" s="9">
        <f>SUM(O34:O52)</f>
        <v>0</v>
      </c>
      <c r="P53" s="9">
        <f>IF(O53&gt;150000,"150000",O53)</f>
        <v>0</v>
      </c>
    </row>
    <row r="54" spans="1:16" ht="15" customHeight="1">
      <c r="A54" s="102">
        <v>9</v>
      </c>
      <c r="B54" s="223" t="s">
        <v>108</v>
      </c>
      <c r="C54" s="224"/>
      <c r="D54" s="224"/>
      <c r="E54" s="224"/>
      <c r="F54" s="224"/>
      <c r="G54" s="224"/>
      <c r="H54" s="224"/>
      <c r="I54" s="224"/>
      <c r="J54" s="224"/>
      <c r="K54" s="224"/>
      <c r="L54" s="224"/>
      <c r="M54" s="225"/>
      <c r="N54" s="35" t="s">
        <v>4</v>
      </c>
      <c r="O54" s="9">
        <v>0</v>
      </c>
      <c r="P54" s="9">
        <f>IF(O54&gt;50000,"50000",O54)</f>
        <v>0</v>
      </c>
    </row>
    <row r="55" spans="1:16" ht="18.75" customHeight="1">
      <c r="A55" s="102">
        <v>10</v>
      </c>
      <c r="B55" s="223" t="s">
        <v>109</v>
      </c>
      <c r="C55" s="224"/>
      <c r="D55" s="224"/>
      <c r="E55" s="224"/>
      <c r="F55" s="224"/>
      <c r="G55" s="224"/>
      <c r="H55" s="224"/>
      <c r="I55" s="224"/>
      <c r="J55" s="224"/>
      <c r="K55" s="224"/>
      <c r="L55" s="224"/>
      <c r="M55" s="225"/>
      <c r="N55" s="31"/>
      <c r="O55" s="9">
        <f>(O32-(P53+P54))</f>
        <v>-10500</v>
      </c>
      <c r="P55" s="9"/>
    </row>
    <row r="56" spans="1:16" ht="13.5" customHeight="1">
      <c r="A56" s="37"/>
      <c r="B56" s="226" t="s">
        <v>26</v>
      </c>
      <c r="C56" s="226"/>
      <c r="D56" s="226"/>
      <c r="E56" s="226"/>
      <c r="F56" s="226"/>
      <c r="G56" s="226"/>
      <c r="H56" s="226"/>
      <c r="I56" s="226"/>
      <c r="J56" s="226"/>
      <c r="K56" s="226"/>
      <c r="L56" s="226"/>
      <c r="M56" s="226"/>
      <c r="N56" s="226"/>
      <c r="O56" s="103"/>
      <c r="P56" s="108">
        <f>$O$55</f>
        <v>-10500</v>
      </c>
    </row>
    <row r="57" spans="1:16" ht="24" customHeight="1">
      <c r="A57" s="104">
        <v>11</v>
      </c>
      <c r="B57" s="227" t="s">
        <v>112</v>
      </c>
      <c r="C57" s="228"/>
      <c r="D57" s="228"/>
      <c r="E57" s="228"/>
      <c r="F57" s="228"/>
      <c r="G57" s="228"/>
      <c r="H57" s="228"/>
      <c r="I57" s="228"/>
      <c r="J57" s="228"/>
      <c r="K57" s="228"/>
      <c r="L57" s="228"/>
      <c r="M57" s="228"/>
      <c r="N57" s="228"/>
      <c r="O57" s="229"/>
      <c r="P57" s="95">
        <f>SALARY!$K$21</f>
        <v>3600</v>
      </c>
    </row>
    <row r="58" spans="1:16" ht="36" customHeight="1">
      <c r="A58" s="39">
        <v>12</v>
      </c>
      <c r="B58" s="230" t="s">
        <v>77</v>
      </c>
      <c r="C58" s="231"/>
      <c r="D58" s="231"/>
      <c r="E58" s="231"/>
      <c r="F58" s="231"/>
      <c r="G58" s="231"/>
      <c r="H58" s="231"/>
      <c r="I58" s="231"/>
      <c r="J58" s="231"/>
      <c r="K58" s="231"/>
      <c r="L58" s="231"/>
      <c r="M58" s="231"/>
      <c r="N58" s="231"/>
      <c r="O58" s="232"/>
      <c r="P58" s="40"/>
    </row>
    <row r="59" spans="1:16" ht="23.25" customHeight="1">
      <c r="A59" s="39">
        <v>13</v>
      </c>
      <c r="B59" s="168" t="s">
        <v>113</v>
      </c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70"/>
      <c r="P59" s="31">
        <v>0</v>
      </c>
    </row>
    <row r="60" spans="1:16" ht="24.95" customHeight="1">
      <c r="A60" s="39">
        <v>14</v>
      </c>
      <c r="B60" s="204" t="s">
        <v>114</v>
      </c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6"/>
      <c r="P60" s="31">
        <v>0</v>
      </c>
    </row>
    <row r="61" spans="1:16" ht="24.95" customHeight="1">
      <c r="A61" s="39">
        <v>15</v>
      </c>
      <c r="B61" s="204" t="s">
        <v>115</v>
      </c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6"/>
      <c r="P61" s="31">
        <v>0</v>
      </c>
    </row>
    <row r="62" spans="1:16" ht="24.95" customHeight="1">
      <c r="A62" s="39">
        <v>16</v>
      </c>
      <c r="B62" s="204" t="s">
        <v>116</v>
      </c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6"/>
      <c r="P62" s="31">
        <v>0</v>
      </c>
    </row>
    <row r="63" spans="1:16" ht="13.5" customHeight="1">
      <c r="A63" s="39">
        <v>17</v>
      </c>
      <c r="B63" s="207" t="s">
        <v>117</v>
      </c>
      <c r="C63" s="208"/>
      <c r="D63" s="208"/>
      <c r="E63" s="208"/>
      <c r="F63" s="208"/>
      <c r="G63" s="208"/>
      <c r="H63" s="208"/>
      <c r="I63" s="208"/>
      <c r="J63" s="208"/>
      <c r="K63" s="208"/>
      <c r="L63" s="208"/>
      <c r="M63" s="208"/>
      <c r="N63" s="208"/>
      <c r="O63" s="209"/>
      <c r="P63" s="103">
        <f>SUM(P57:P62)</f>
        <v>3600</v>
      </c>
    </row>
    <row r="64" spans="1:16" ht="13.7" customHeight="1">
      <c r="A64" s="41">
        <v>18</v>
      </c>
      <c r="B64" s="210" t="s">
        <v>118</v>
      </c>
      <c r="C64" s="211"/>
      <c r="D64" s="211"/>
      <c r="E64" s="211"/>
      <c r="F64" s="211"/>
      <c r="G64" s="211"/>
      <c r="H64" s="211"/>
      <c r="I64" s="211"/>
      <c r="J64" s="211"/>
      <c r="K64" s="211"/>
      <c r="L64" s="211"/>
      <c r="M64" s="211"/>
      <c r="N64" s="211"/>
      <c r="O64" s="212"/>
      <c r="P64" s="105" t="e">
        <f>MROUND((P56-P63),10)</f>
        <v>#NUM!</v>
      </c>
    </row>
    <row r="65" spans="1:16" ht="13.7" customHeight="1">
      <c r="A65" s="213">
        <v>19</v>
      </c>
      <c r="B65" s="214" t="s">
        <v>119</v>
      </c>
      <c r="C65" s="215"/>
      <c r="D65" s="215"/>
      <c r="E65" s="215"/>
      <c r="F65" s="215"/>
      <c r="G65" s="215"/>
      <c r="H65" s="215"/>
      <c r="I65" s="215"/>
      <c r="J65" s="216"/>
      <c r="K65" s="168" t="s">
        <v>120</v>
      </c>
      <c r="L65" s="169"/>
      <c r="M65" s="169"/>
      <c r="N65" s="169"/>
      <c r="O65" s="170"/>
      <c r="P65" s="42" t="e">
        <f>IF(P64&lt;=500000, (P64-250000)*5%, 12500)</f>
        <v>#NUM!</v>
      </c>
    </row>
    <row r="66" spans="1:16" ht="13.7" customHeight="1">
      <c r="A66" s="213"/>
      <c r="B66" s="217"/>
      <c r="C66" s="218"/>
      <c r="D66" s="218"/>
      <c r="E66" s="218"/>
      <c r="F66" s="218"/>
      <c r="G66" s="218"/>
      <c r="H66" s="218"/>
      <c r="I66" s="218"/>
      <c r="J66" s="219"/>
      <c r="K66" s="197" t="s">
        <v>24</v>
      </c>
      <c r="L66" s="198"/>
      <c r="M66" s="198"/>
      <c r="N66" s="198"/>
      <c r="O66" s="199"/>
      <c r="P66" s="42" t="e">
        <f>IF((P64&lt;=1000000),(P64-500000)*20%,100000)</f>
        <v>#NUM!</v>
      </c>
    </row>
    <row r="67" spans="1:16" ht="13.7" customHeight="1">
      <c r="A67" s="213"/>
      <c r="B67" s="217"/>
      <c r="C67" s="218"/>
      <c r="D67" s="218"/>
      <c r="E67" s="218"/>
      <c r="F67" s="218"/>
      <c r="G67" s="218"/>
      <c r="H67" s="218"/>
      <c r="I67" s="218"/>
      <c r="J67" s="219"/>
      <c r="K67" s="197" t="s">
        <v>25</v>
      </c>
      <c r="L67" s="198"/>
      <c r="M67" s="198"/>
      <c r="N67" s="198"/>
      <c r="O67" s="199"/>
      <c r="P67" s="42" t="e">
        <f>IF(P64&gt;=1000010,(P64-1000000)*30%,0)</f>
        <v>#NUM!</v>
      </c>
    </row>
    <row r="68" spans="1:16" ht="13.7" customHeight="1">
      <c r="A68" s="213"/>
      <c r="B68" s="220"/>
      <c r="C68" s="221"/>
      <c r="D68" s="221"/>
      <c r="E68" s="221"/>
      <c r="F68" s="221"/>
      <c r="G68" s="221"/>
      <c r="H68" s="221"/>
      <c r="I68" s="221"/>
      <c r="J68" s="222"/>
      <c r="K68" s="197" t="s">
        <v>6</v>
      </c>
      <c r="L68" s="198"/>
      <c r="M68" s="198"/>
      <c r="N68" s="198"/>
      <c r="O68" s="199"/>
      <c r="P68" s="32" t="e">
        <f>SUM(P65:P67)</f>
        <v>#NUM!</v>
      </c>
    </row>
    <row r="69" spans="1:16" ht="13.7" customHeight="1">
      <c r="A69" s="41">
        <v>20</v>
      </c>
      <c r="B69" s="200" t="s">
        <v>121</v>
      </c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2"/>
      <c r="P69" s="31">
        <v>0</v>
      </c>
    </row>
    <row r="70" spans="1:16" ht="13.7" customHeight="1">
      <c r="A70" s="41">
        <v>21</v>
      </c>
      <c r="B70" s="200" t="s">
        <v>122</v>
      </c>
      <c r="C70" s="201"/>
      <c r="D70" s="201"/>
      <c r="E70" s="201"/>
      <c r="F70" s="201"/>
      <c r="G70" s="201"/>
      <c r="H70" s="201"/>
      <c r="I70" s="201"/>
      <c r="J70" s="201"/>
      <c r="K70" s="201"/>
      <c r="L70" s="201"/>
      <c r="M70" s="201"/>
      <c r="N70" s="201"/>
      <c r="O70" s="202"/>
      <c r="P70" s="43" t="e">
        <f>(P68-P69)</f>
        <v>#NUM!</v>
      </c>
    </row>
    <row r="71" spans="1:16" ht="6" customHeight="1">
      <c r="A71" s="44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</row>
    <row r="72" spans="1:16" ht="13.7" customHeight="1">
      <c r="A72" s="101" t="s">
        <v>7</v>
      </c>
      <c r="B72" s="203" t="s">
        <v>8</v>
      </c>
      <c r="C72" s="203"/>
      <c r="D72" s="203"/>
      <c r="E72" s="203"/>
      <c r="F72" s="203"/>
      <c r="G72" s="203"/>
      <c r="H72" s="203"/>
      <c r="I72" s="203"/>
      <c r="J72" s="203" t="s">
        <v>9</v>
      </c>
      <c r="K72" s="203"/>
      <c r="L72" s="203"/>
      <c r="M72" s="203" t="s">
        <v>124</v>
      </c>
      <c r="N72" s="203"/>
      <c r="O72" s="203" t="s">
        <v>10</v>
      </c>
      <c r="P72" s="203"/>
    </row>
    <row r="73" spans="1:16" ht="13.7" customHeight="1">
      <c r="A73" s="102">
        <v>22</v>
      </c>
      <c r="B73" s="194" t="s">
        <v>11</v>
      </c>
      <c r="C73" s="195"/>
      <c r="D73" s="195"/>
      <c r="E73" s="195"/>
      <c r="F73" s="195"/>
      <c r="G73" s="195"/>
      <c r="H73" s="195"/>
      <c r="I73" s="196"/>
      <c r="J73" s="171" t="e">
        <f>P68</f>
        <v>#NUM!</v>
      </c>
      <c r="K73" s="171"/>
      <c r="L73" s="171"/>
      <c r="M73" s="172" t="e">
        <f>MROUND((P68*4%),1)</f>
        <v>#NUM!</v>
      </c>
      <c r="N73" s="172"/>
      <c r="O73" s="172" t="e">
        <f>SUM(J73+M73)</f>
        <v>#NUM!</v>
      </c>
      <c r="P73" s="172"/>
    </row>
    <row r="74" spans="1:16" ht="13.7" customHeight="1">
      <c r="A74" s="102">
        <v>23</v>
      </c>
      <c r="B74" s="168" t="s">
        <v>185</v>
      </c>
      <c r="C74" s="169"/>
      <c r="D74" s="169"/>
      <c r="E74" s="169"/>
      <c r="F74" s="169"/>
      <c r="G74" s="169"/>
      <c r="H74" s="169"/>
      <c r="I74" s="170"/>
      <c r="J74" s="171">
        <f>SALARY!$N$26</f>
        <v>0</v>
      </c>
      <c r="K74" s="171"/>
      <c r="L74" s="171"/>
      <c r="M74" s="172">
        <f>MROUND(J74*4%,1)</f>
        <v>0</v>
      </c>
      <c r="N74" s="172"/>
      <c r="O74" s="172">
        <f>SUM(J74+M74)</f>
        <v>0</v>
      </c>
      <c r="P74" s="172"/>
    </row>
    <row r="75" spans="1:16" ht="13.7" customHeight="1">
      <c r="A75" s="172">
        <v>24</v>
      </c>
      <c r="B75" s="168" t="s">
        <v>12</v>
      </c>
      <c r="C75" s="169"/>
      <c r="D75" s="169"/>
      <c r="E75" s="169"/>
      <c r="F75" s="169"/>
      <c r="G75" s="169"/>
      <c r="H75" s="169"/>
      <c r="I75" s="170"/>
      <c r="J75" s="176"/>
      <c r="K75" s="177"/>
      <c r="L75" s="178"/>
      <c r="M75" s="185"/>
      <c r="N75" s="186"/>
      <c r="O75" s="172"/>
      <c r="P75" s="172"/>
    </row>
    <row r="76" spans="1:16" ht="13.7" customHeight="1">
      <c r="A76" s="172"/>
      <c r="B76" s="191" t="s">
        <v>13</v>
      </c>
      <c r="C76" s="192"/>
      <c r="D76" s="192"/>
      <c r="E76" s="192"/>
      <c r="F76" s="192"/>
      <c r="G76" s="192"/>
      <c r="H76" s="192"/>
      <c r="I76" s="193"/>
      <c r="J76" s="179"/>
      <c r="K76" s="180"/>
      <c r="L76" s="181"/>
      <c r="M76" s="187"/>
      <c r="N76" s="188"/>
      <c r="O76" s="172"/>
      <c r="P76" s="172"/>
    </row>
    <row r="77" spans="1:16" ht="13.7" customHeight="1">
      <c r="A77" s="172"/>
      <c r="B77" s="191" t="s">
        <v>14</v>
      </c>
      <c r="C77" s="192"/>
      <c r="D77" s="192"/>
      <c r="E77" s="192"/>
      <c r="F77" s="192"/>
      <c r="G77" s="192"/>
      <c r="H77" s="192"/>
      <c r="I77" s="193"/>
      <c r="J77" s="179"/>
      <c r="K77" s="180"/>
      <c r="L77" s="181"/>
      <c r="M77" s="187"/>
      <c r="N77" s="188"/>
      <c r="O77" s="172"/>
      <c r="P77" s="172"/>
    </row>
    <row r="78" spans="1:16" ht="13.7" customHeight="1">
      <c r="A78" s="172"/>
      <c r="B78" s="191" t="s">
        <v>15</v>
      </c>
      <c r="C78" s="192"/>
      <c r="D78" s="192"/>
      <c r="E78" s="192"/>
      <c r="F78" s="192"/>
      <c r="G78" s="192"/>
      <c r="H78" s="192"/>
      <c r="I78" s="193"/>
      <c r="J78" s="182"/>
      <c r="K78" s="183"/>
      <c r="L78" s="184"/>
      <c r="M78" s="189"/>
      <c r="N78" s="190"/>
      <c r="O78" s="172"/>
      <c r="P78" s="172"/>
    </row>
    <row r="79" spans="1:16" ht="13.7" customHeight="1">
      <c r="A79" s="102">
        <v>17</v>
      </c>
      <c r="B79" s="168" t="s">
        <v>16</v>
      </c>
      <c r="C79" s="169"/>
      <c r="D79" s="169"/>
      <c r="E79" s="169"/>
      <c r="F79" s="169"/>
      <c r="G79" s="169"/>
      <c r="H79" s="169"/>
      <c r="I79" s="170"/>
      <c r="J79" s="171"/>
      <c r="K79" s="171"/>
      <c r="L79" s="171"/>
      <c r="M79" s="172"/>
      <c r="N79" s="172"/>
      <c r="O79" s="172"/>
      <c r="P79" s="172"/>
    </row>
    <row r="80" spans="1:16" ht="13.5" customHeight="1">
      <c r="A80" s="47">
        <v>18</v>
      </c>
      <c r="B80" s="173" t="s">
        <v>186</v>
      </c>
      <c r="C80" s="174"/>
      <c r="D80" s="174"/>
      <c r="E80" s="174"/>
      <c r="F80" s="174"/>
      <c r="G80" s="174"/>
      <c r="H80" s="174"/>
      <c r="I80" s="175"/>
      <c r="J80" s="171" t="e">
        <f>SUM(J73-J74)</f>
        <v>#NUM!</v>
      </c>
      <c r="K80" s="171"/>
      <c r="L80" s="171"/>
      <c r="M80" s="172" t="e">
        <f>MROUND((J80*4%),1)</f>
        <v>#NUM!</v>
      </c>
      <c r="N80" s="172"/>
      <c r="O80" s="172" t="e">
        <f>(O73-O74)</f>
        <v>#NUM!</v>
      </c>
      <c r="P80" s="172"/>
    </row>
    <row r="81" spans="1:16" ht="3" customHeight="1"/>
    <row r="82" spans="1:16" ht="14.45" customHeight="1">
      <c r="A82" s="48" t="s">
        <v>27</v>
      </c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</row>
    <row r="83" spans="1:16" ht="14.45" customHeight="1">
      <c r="A83" s="158" t="s">
        <v>123</v>
      </c>
      <c r="B83" s="158"/>
      <c r="C83" s="158"/>
      <c r="D83" s="158"/>
      <c r="E83" s="158"/>
      <c r="F83" s="158"/>
      <c r="G83" s="158"/>
      <c r="H83" s="158"/>
      <c r="I83" s="158"/>
      <c r="J83" s="158"/>
      <c r="K83" s="158"/>
      <c r="L83" s="158"/>
      <c r="M83" s="158"/>
      <c r="N83" s="158"/>
      <c r="O83" s="158"/>
      <c r="P83" s="158"/>
    </row>
    <row r="84" spans="1:16" ht="14.45" customHeight="1">
      <c r="A84" s="158" t="s">
        <v>78</v>
      </c>
      <c r="B84" s="158"/>
      <c r="C84" s="158"/>
      <c r="D84" s="158"/>
      <c r="E84" s="158"/>
      <c r="F84" s="158"/>
      <c r="G84" s="158"/>
      <c r="H84" s="158"/>
      <c r="I84" s="158"/>
      <c r="J84" s="158"/>
      <c r="K84" s="158"/>
      <c r="L84" s="158"/>
      <c r="M84" s="158"/>
      <c r="N84" s="158"/>
      <c r="O84" s="158"/>
      <c r="P84" s="158"/>
    </row>
    <row r="85" spans="1:16" ht="14.45" customHeight="1">
      <c r="A85" s="158" t="s">
        <v>159</v>
      </c>
      <c r="B85" s="158"/>
      <c r="C85" s="158"/>
      <c r="D85" s="158"/>
      <c r="E85" s="158"/>
      <c r="F85" s="158"/>
      <c r="G85" s="158"/>
      <c r="H85" s="158"/>
      <c r="I85" s="158"/>
      <c r="J85" s="158"/>
      <c r="K85" s="158"/>
      <c r="L85" s="158"/>
      <c r="M85" s="158"/>
      <c r="N85" s="158"/>
      <c r="O85" s="158"/>
      <c r="P85" s="158"/>
    </row>
    <row r="86" spans="1:16" ht="14.45" customHeight="1">
      <c r="A86" s="158" t="s">
        <v>150</v>
      </c>
      <c r="B86" s="158"/>
      <c r="C86" s="158"/>
      <c r="D86" s="158"/>
      <c r="E86" s="158"/>
      <c r="F86" s="158"/>
      <c r="G86" s="158"/>
      <c r="H86" s="158"/>
      <c r="I86" s="158"/>
      <c r="J86" s="158"/>
      <c r="K86" s="158"/>
      <c r="L86" s="158"/>
      <c r="M86" s="158"/>
      <c r="N86" s="158"/>
      <c r="O86" s="158"/>
      <c r="P86" s="158"/>
    </row>
    <row r="87" spans="1:16" s="87" customFormat="1" ht="11.45" customHeight="1"/>
    <row r="88" spans="1:16" s="87" customFormat="1" ht="11.45" customHeight="1">
      <c r="B88" s="159" t="s">
        <v>160</v>
      </c>
      <c r="C88" s="159"/>
      <c r="D88" s="159"/>
      <c r="E88" s="159"/>
      <c r="F88" s="159"/>
      <c r="G88" s="159"/>
      <c r="H88" s="159"/>
      <c r="I88" s="159"/>
      <c r="J88" s="159"/>
      <c r="K88" s="159"/>
      <c r="L88" s="159"/>
      <c r="M88" s="159"/>
      <c r="N88" s="159"/>
      <c r="O88" s="159"/>
      <c r="P88" s="159"/>
    </row>
    <row r="89" spans="1:16" s="106" customFormat="1" ht="11.45" customHeight="1">
      <c r="A89" s="160">
        <v>2</v>
      </c>
      <c r="B89" s="163" t="s">
        <v>161</v>
      </c>
      <c r="C89" s="163"/>
      <c r="D89" s="163"/>
      <c r="E89" s="163"/>
      <c r="F89" s="163"/>
      <c r="G89" s="163"/>
      <c r="H89" s="163"/>
      <c r="I89" s="163"/>
      <c r="J89" s="163"/>
      <c r="K89" s="163"/>
      <c r="L89" s="163"/>
      <c r="M89" s="163"/>
      <c r="N89" s="163"/>
      <c r="O89" s="163"/>
      <c r="P89" s="109">
        <f>SALARY!$G$26</f>
        <v>42000</v>
      </c>
    </row>
    <row r="90" spans="1:16" s="106" customFormat="1" ht="11.45" customHeight="1">
      <c r="A90" s="161"/>
      <c r="B90" s="165" t="s">
        <v>170</v>
      </c>
      <c r="C90" s="166"/>
      <c r="D90" s="166"/>
      <c r="E90" s="166"/>
      <c r="F90" s="166"/>
      <c r="G90" s="166"/>
      <c r="H90" s="166"/>
      <c r="I90" s="166"/>
      <c r="J90" s="166"/>
      <c r="K90" s="166"/>
      <c r="L90" s="166"/>
      <c r="M90" s="166"/>
      <c r="N90" s="166"/>
      <c r="O90" s="167"/>
      <c r="P90" s="109">
        <f>P89-50000</f>
        <v>-8000</v>
      </c>
    </row>
    <row r="91" spans="1:16" s="106" customFormat="1" ht="11.45" customHeight="1">
      <c r="A91" s="161"/>
      <c r="B91" s="156" t="s">
        <v>165</v>
      </c>
      <c r="C91" s="156"/>
      <c r="D91" s="156"/>
      <c r="E91" s="156"/>
      <c r="F91" s="156"/>
      <c r="G91" s="156"/>
      <c r="H91" s="156"/>
      <c r="I91" s="156"/>
      <c r="J91" s="156"/>
      <c r="K91" s="156"/>
      <c r="L91" s="156"/>
      <c r="M91" s="156"/>
      <c r="N91" s="156"/>
      <c r="O91" s="156"/>
      <c r="P91" s="110">
        <v>0</v>
      </c>
    </row>
    <row r="92" spans="1:16" s="106" customFormat="1" ht="11.45" customHeight="1">
      <c r="A92" s="161"/>
      <c r="B92" s="164" t="s">
        <v>166</v>
      </c>
      <c r="C92" s="164"/>
      <c r="D92" s="164"/>
      <c r="E92" s="164"/>
      <c r="F92" s="164"/>
      <c r="G92" s="164"/>
      <c r="H92" s="164"/>
      <c r="I92" s="164"/>
      <c r="J92" s="164"/>
      <c r="K92" s="164"/>
      <c r="L92" s="164"/>
      <c r="M92" s="164"/>
      <c r="N92" s="164"/>
      <c r="O92" s="164"/>
      <c r="P92" s="110">
        <f>IF(P90&lt;=600000, (P90-300000)*5%, 15000)</f>
        <v>-15400</v>
      </c>
    </row>
    <row r="93" spans="1:16" s="106" customFormat="1" ht="11.45" customHeight="1">
      <c r="A93" s="161"/>
      <c r="B93" s="156" t="s">
        <v>167</v>
      </c>
      <c r="C93" s="156"/>
      <c r="D93" s="156"/>
      <c r="E93" s="156"/>
      <c r="F93" s="156"/>
      <c r="G93" s="156"/>
      <c r="H93" s="156"/>
      <c r="I93" s="156"/>
      <c r="J93" s="156"/>
      <c r="K93" s="156"/>
      <c r="L93" s="156"/>
      <c r="M93" s="156"/>
      <c r="N93" s="156"/>
      <c r="O93" s="156"/>
      <c r="P93" s="110">
        <f>IF(P90&gt;600000,IF(P90&lt;=900000, MROUND((P90-600000)*10%,10), 30000),0)</f>
        <v>0</v>
      </c>
    </row>
    <row r="94" spans="1:16" s="106" customFormat="1" ht="11.45" customHeight="1">
      <c r="A94" s="161"/>
      <c r="B94" s="156" t="s">
        <v>168</v>
      </c>
      <c r="C94" s="156"/>
      <c r="D94" s="156"/>
      <c r="E94" s="156"/>
      <c r="F94" s="156"/>
      <c r="G94" s="156"/>
      <c r="H94" s="156"/>
      <c r="I94" s="156"/>
      <c r="J94" s="156"/>
      <c r="K94" s="156"/>
      <c r="L94" s="156"/>
      <c r="M94" s="156"/>
      <c r="N94" s="156"/>
      <c r="O94" s="156"/>
      <c r="P94" s="110">
        <f>IF(P90&gt;900000,IF(P90&lt;=1200000, (P90-900000)*15%, 45000),0)</f>
        <v>0</v>
      </c>
    </row>
    <row r="95" spans="1:16" s="106" customFormat="1" ht="11.45" customHeight="1">
      <c r="A95" s="161"/>
      <c r="B95" s="156" t="s">
        <v>169</v>
      </c>
      <c r="C95" s="156"/>
      <c r="D95" s="156"/>
      <c r="E95" s="156"/>
      <c r="F95" s="156"/>
      <c r="G95" s="156"/>
      <c r="H95" s="156"/>
      <c r="I95" s="156"/>
      <c r="J95" s="156"/>
      <c r="K95" s="156"/>
      <c r="L95" s="156"/>
      <c r="M95" s="156"/>
      <c r="N95" s="156"/>
      <c r="O95" s="156"/>
      <c r="P95" s="110">
        <f>IF(P90&gt;1200000,IF(P90&lt;=1500000, (P90-1200000)*20%, 60000),0)</f>
        <v>0</v>
      </c>
    </row>
    <row r="96" spans="1:16" s="106" customFormat="1" ht="11.45" customHeight="1">
      <c r="A96" s="161"/>
      <c r="B96" s="156" t="s">
        <v>153</v>
      </c>
      <c r="C96" s="156"/>
      <c r="D96" s="156"/>
      <c r="E96" s="156"/>
      <c r="F96" s="156"/>
      <c r="G96" s="156"/>
      <c r="H96" s="156"/>
      <c r="I96" s="156"/>
      <c r="J96" s="156"/>
      <c r="K96" s="156"/>
      <c r="L96" s="156"/>
      <c r="M96" s="156"/>
      <c r="N96" s="156"/>
      <c r="O96" s="156"/>
      <c r="P96" s="110">
        <f>MROUND(IF(P90&gt;=1500000,(P90-1500000)*30%,0),1)</f>
        <v>0</v>
      </c>
    </row>
    <row r="97" spans="1:16" s="106" customFormat="1" ht="11.45" customHeight="1">
      <c r="A97" s="162"/>
      <c r="B97" s="157" t="s">
        <v>154</v>
      </c>
      <c r="C97" s="157"/>
      <c r="D97" s="157"/>
      <c r="E97" s="157"/>
      <c r="F97" s="157"/>
      <c r="G97" s="157"/>
      <c r="H97" s="157"/>
      <c r="I97" s="157"/>
      <c r="J97" s="157"/>
      <c r="K97" s="157"/>
      <c r="L97" s="157"/>
      <c r="M97" s="157"/>
      <c r="N97" s="157"/>
      <c r="O97" s="157"/>
      <c r="P97" s="110">
        <f>SUM(P91:P96)</f>
        <v>-15400</v>
      </c>
    </row>
    <row r="98" spans="1:16" s="106" customFormat="1" ht="12.6" customHeight="1">
      <c r="A98" s="110">
        <v>3</v>
      </c>
      <c r="B98" s="157" t="s">
        <v>155</v>
      </c>
      <c r="C98" s="157"/>
      <c r="D98" s="157"/>
      <c r="E98" s="157"/>
      <c r="F98" s="157"/>
      <c r="G98" s="157"/>
      <c r="H98" s="157"/>
      <c r="I98" s="157"/>
      <c r="J98" s="157"/>
      <c r="K98" s="157"/>
      <c r="L98" s="157"/>
      <c r="M98" s="157"/>
      <c r="N98" s="157"/>
      <c r="O98" s="157"/>
      <c r="P98" s="110">
        <v>0</v>
      </c>
    </row>
    <row r="99" spans="1:16" s="107" customFormat="1" ht="12.6" customHeight="1">
      <c r="A99" s="111">
        <v>4</v>
      </c>
      <c r="B99" s="150" t="s">
        <v>156</v>
      </c>
      <c r="C99" s="150"/>
      <c r="D99" s="150"/>
      <c r="E99" s="150"/>
      <c r="F99" s="150"/>
      <c r="G99" s="150"/>
      <c r="H99" s="150"/>
      <c r="I99" s="150"/>
      <c r="J99" s="150"/>
      <c r="K99" s="150"/>
      <c r="L99" s="150"/>
      <c r="M99" s="150"/>
      <c r="N99" s="150"/>
      <c r="O99" s="150"/>
      <c r="P99" s="111">
        <f>P97-P98</f>
        <v>-15400</v>
      </c>
    </row>
    <row r="100" spans="1:16" s="107" customFormat="1" ht="12.6" customHeight="1">
      <c r="A100" s="151"/>
      <c r="B100" s="152"/>
      <c r="C100" s="152"/>
      <c r="D100" s="152"/>
      <c r="E100" s="152"/>
      <c r="F100" s="152"/>
      <c r="G100" s="152"/>
      <c r="H100" s="152"/>
      <c r="I100" s="152"/>
      <c r="J100" s="152"/>
      <c r="K100" s="152"/>
      <c r="L100" s="152"/>
      <c r="M100" s="152"/>
      <c r="N100" s="152"/>
      <c r="O100" s="152"/>
      <c r="P100" s="153"/>
    </row>
    <row r="101" spans="1:16" s="107" customFormat="1" ht="12.6" customHeight="1">
      <c r="A101" s="111" t="s">
        <v>7</v>
      </c>
      <c r="B101" s="149" t="s">
        <v>8</v>
      </c>
      <c r="C101" s="149"/>
      <c r="D101" s="149"/>
      <c r="E101" s="149"/>
      <c r="F101" s="149"/>
      <c r="G101" s="149"/>
      <c r="H101" s="149"/>
      <c r="I101" s="149"/>
      <c r="J101" s="151" t="s">
        <v>9</v>
      </c>
      <c r="K101" s="152"/>
      <c r="L101" s="153"/>
      <c r="M101" s="154" t="s">
        <v>124</v>
      </c>
      <c r="N101" s="155"/>
      <c r="O101" s="150" t="s">
        <v>10</v>
      </c>
      <c r="P101" s="150"/>
    </row>
    <row r="102" spans="1:16" s="107" customFormat="1" ht="12.6" customHeight="1">
      <c r="A102" s="111">
        <v>5</v>
      </c>
      <c r="B102" s="149" t="s">
        <v>11</v>
      </c>
      <c r="C102" s="149"/>
      <c r="D102" s="149"/>
      <c r="E102" s="149"/>
      <c r="F102" s="149"/>
      <c r="G102" s="149"/>
      <c r="H102" s="149"/>
      <c r="I102" s="149"/>
      <c r="J102" s="145">
        <f>(P99)</f>
        <v>-15400</v>
      </c>
      <c r="K102" s="145"/>
      <c r="L102" s="145"/>
      <c r="M102" s="145" t="e">
        <f>MROUND((J102*0.04),1)</f>
        <v>#NUM!</v>
      </c>
      <c r="N102" s="145"/>
      <c r="O102" s="145" t="e">
        <f>J102+M102</f>
        <v>#NUM!</v>
      </c>
      <c r="P102" s="145"/>
    </row>
    <row r="103" spans="1:16" s="107" customFormat="1" ht="12.6" customHeight="1">
      <c r="A103" s="111">
        <v>6</v>
      </c>
      <c r="B103" s="149" t="s">
        <v>185</v>
      </c>
      <c r="C103" s="149"/>
      <c r="D103" s="149"/>
      <c r="E103" s="149"/>
      <c r="F103" s="149"/>
      <c r="G103" s="149"/>
      <c r="H103" s="149"/>
      <c r="I103" s="149"/>
      <c r="J103" s="145">
        <f>SALARY!$N$26</f>
        <v>0</v>
      </c>
      <c r="K103" s="145"/>
      <c r="L103" s="145"/>
      <c r="M103" s="145">
        <f>MROUND((J103*0.04),1)</f>
        <v>0</v>
      </c>
      <c r="N103" s="145"/>
      <c r="O103" s="145">
        <f>J103+M103</f>
        <v>0</v>
      </c>
      <c r="P103" s="145"/>
    </row>
    <row r="104" spans="1:16" s="107" customFormat="1" ht="12.6" customHeight="1">
      <c r="A104" s="111">
        <v>7</v>
      </c>
      <c r="B104" s="149" t="s">
        <v>12</v>
      </c>
      <c r="C104" s="149"/>
      <c r="D104" s="149"/>
      <c r="E104" s="149"/>
      <c r="F104" s="149"/>
      <c r="G104" s="149"/>
      <c r="H104" s="149"/>
      <c r="I104" s="149"/>
      <c r="J104" s="145"/>
      <c r="K104" s="145"/>
      <c r="L104" s="145"/>
      <c r="M104" s="145"/>
      <c r="N104" s="145"/>
      <c r="O104" s="145"/>
      <c r="P104" s="145"/>
    </row>
    <row r="105" spans="1:16" s="107" customFormat="1" ht="12.6" customHeight="1">
      <c r="A105" s="111"/>
      <c r="B105" s="149" t="s">
        <v>13</v>
      </c>
      <c r="C105" s="149"/>
      <c r="D105" s="149"/>
      <c r="E105" s="149"/>
      <c r="F105" s="149"/>
      <c r="G105" s="149"/>
      <c r="H105" s="149"/>
      <c r="I105" s="149"/>
      <c r="J105" s="145"/>
      <c r="K105" s="145"/>
      <c r="L105" s="145"/>
      <c r="M105" s="145"/>
      <c r="N105" s="145"/>
      <c r="O105" s="145"/>
      <c r="P105" s="145"/>
    </row>
    <row r="106" spans="1:16" s="107" customFormat="1" ht="12.6" customHeight="1">
      <c r="A106" s="111"/>
      <c r="B106" s="149" t="s">
        <v>14</v>
      </c>
      <c r="C106" s="149"/>
      <c r="D106" s="149"/>
      <c r="E106" s="149"/>
      <c r="F106" s="149"/>
      <c r="G106" s="149"/>
      <c r="H106" s="149"/>
      <c r="I106" s="149"/>
      <c r="J106" s="145"/>
      <c r="K106" s="145"/>
      <c r="L106" s="145"/>
      <c r="M106" s="145"/>
      <c r="N106" s="145"/>
      <c r="O106" s="145"/>
      <c r="P106" s="145"/>
    </row>
    <row r="107" spans="1:16" s="107" customFormat="1" ht="12.6" customHeight="1">
      <c r="A107" s="111"/>
      <c r="B107" s="149" t="s">
        <v>15</v>
      </c>
      <c r="C107" s="149"/>
      <c r="D107" s="149"/>
      <c r="E107" s="149"/>
      <c r="F107" s="149"/>
      <c r="G107" s="149"/>
      <c r="H107" s="149"/>
      <c r="I107" s="149"/>
      <c r="J107" s="145"/>
      <c r="K107" s="145"/>
      <c r="L107" s="145"/>
      <c r="M107" s="145"/>
      <c r="N107" s="145"/>
      <c r="O107" s="145"/>
      <c r="P107" s="145"/>
    </row>
    <row r="108" spans="1:16" s="107" customFormat="1" ht="12.6" customHeight="1">
      <c r="A108" s="111">
        <v>8</v>
      </c>
      <c r="B108" s="142" t="s">
        <v>16</v>
      </c>
      <c r="C108" s="143"/>
      <c r="D108" s="143"/>
      <c r="E108" s="143"/>
      <c r="F108" s="143"/>
      <c r="G108" s="143"/>
      <c r="H108" s="143"/>
      <c r="I108" s="144"/>
      <c r="J108" s="145"/>
      <c r="K108" s="145"/>
      <c r="L108" s="145"/>
      <c r="M108" s="145"/>
      <c r="N108" s="145"/>
      <c r="O108" s="145"/>
      <c r="P108" s="145"/>
    </row>
    <row r="109" spans="1:16" s="107" customFormat="1" ht="12.6" customHeight="1">
      <c r="A109" s="111">
        <v>9</v>
      </c>
      <c r="B109" s="146" t="s">
        <v>186</v>
      </c>
      <c r="C109" s="147"/>
      <c r="D109" s="147"/>
      <c r="E109" s="147"/>
      <c r="F109" s="147"/>
      <c r="G109" s="147"/>
      <c r="H109" s="147"/>
      <c r="I109" s="148"/>
      <c r="J109" s="145">
        <f>J102-J103</f>
        <v>-15400</v>
      </c>
      <c r="K109" s="145"/>
      <c r="L109" s="145"/>
      <c r="M109" s="145" t="e">
        <f>M102-M103</f>
        <v>#NUM!</v>
      </c>
      <c r="N109" s="145"/>
      <c r="O109" s="145" t="e">
        <f>O102-O103</f>
        <v>#NUM!</v>
      </c>
      <c r="P109" s="145"/>
    </row>
    <row r="110" spans="1:16" ht="15.95" customHeight="1"/>
    <row r="111" spans="1:16" ht="15.95" customHeight="1"/>
    <row r="112" spans="1:16" s="87" customFormat="1" ht="12.95" customHeight="1">
      <c r="B112" s="86" t="s">
        <v>40</v>
      </c>
      <c r="C112" s="86"/>
      <c r="D112" s="61"/>
      <c r="E112" s="61"/>
      <c r="F112" s="61"/>
      <c r="G112" s="61"/>
      <c r="H112" s="61"/>
      <c r="I112" s="61"/>
      <c r="J112" s="61"/>
      <c r="K112" s="141" t="s">
        <v>41</v>
      </c>
      <c r="L112" s="141"/>
      <c r="M112" s="141"/>
      <c r="N112" s="141"/>
    </row>
  </sheetData>
  <mergeCells count="170">
    <mergeCell ref="A1:P1"/>
    <mergeCell ref="A2:P2"/>
    <mergeCell ref="A3:P3"/>
    <mergeCell ref="B4:P4"/>
    <mergeCell ref="A5:C5"/>
    <mergeCell ref="E5:I5"/>
    <mergeCell ref="B11:M11"/>
    <mergeCell ref="A12:A14"/>
    <mergeCell ref="B12:M12"/>
    <mergeCell ref="B13:M13"/>
    <mergeCell ref="B14:M14"/>
    <mergeCell ref="M6:N6"/>
    <mergeCell ref="O6:P6"/>
    <mergeCell ref="A16:P16"/>
    <mergeCell ref="A6:C6"/>
    <mergeCell ref="E6:K6"/>
    <mergeCell ref="E7:G7"/>
    <mergeCell ref="O7:P7"/>
    <mergeCell ref="A8:B8"/>
    <mergeCell ref="A9:B9"/>
    <mergeCell ref="M9:N9"/>
    <mergeCell ref="O9:P9"/>
    <mergeCell ref="C8:L8"/>
    <mergeCell ref="C9:L9"/>
    <mergeCell ref="A17:A23"/>
    <mergeCell ref="B17:M17"/>
    <mergeCell ref="B18:E18"/>
    <mergeCell ref="H18:M18"/>
    <mergeCell ref="B19:G19"/>
    <mergeCell ref="H19:M19"/>
    <mergeCell ref="B20:G20"/>
    <mergeCell ref="H20:M20"/>
    <mergeCell ref="B21:G21"/>
    <mergeCell ref="H21:M21"/>
    <mergeCell ref="B27:M27"/>
    <mergeCell ref="B28:M28"/>
    <mergeCell ref="B29:M29"/>
    <mergeCell ref="B30:M30"/>
    <mergeCell ref="B31:M31"/>
    <mergeCell ref="B32:M32"/>
    <mergeCell ref="B22:G22"/>
    <mergeCell ref="H22:M22"/>
    <mergeCell ref="B23:J23"/>
    <mergeCell ref="B24:M24"/>
    <mergeCell ref="B25:M25"/>
    <mergeCell ref="B26:M26"/>
    <mergeCell ref="B42:M42"/>
    <mergeCell ref="B43:M43"/>
    <mergeCell ref="B44:M44"/>
    <mergeCell ref="B45:M45"/>
    <mergeCell ref="B46:M46"/>
    <mergeCell ref="B47:M47"/>
    <mergeCell ref="A33:A52"/>
    <mergeCell ref="B33:M33"/>
    <mergeCell ref="B34:M34"/>
    <mergeCell ref="B35:M35"/>
    <mergeCell ref="B36:M36"/>
    <mergeCell ref="B37:M37"/>
    <mergeCell ref="B38:M38"/>
    <mergeCell ref="B39:M39"/>
    <mergeCell ref="B40:M40"/>
    <mergeCell ref="B41:M41"/>
    <mergeCell ref="B54:M54"/>
    <mergeCell ref="B55:M55"/>
    <mergeCell ref="B56:N56"/>
    <mergeCell ref="B57:O57"/>
    <mergeCell ref="B58:O58"/>
    <mergeCell ref="B59:O59"/>
    <mergeCell ref="B48:M48"/>
    <mergeCell ref="B49:M49"/>
    <mergeCell ref="B50:M50"/>
    <mergeCell ref="B51:M51"/>
    <mergeCell ref="B52:M52"/>
    <mergeCell ref="B53:M53"/>
    <mergeCell ref="B60:O60"/>
    <mergeCell ref="B61:O61"/>
    <mergeCell ref="B62:O62"/>
    <mergeCell ref="B63:O63"/>
    <mergeCell ref="B64:O64"/>
    <mergeCell ref="A65:A68"/>
    <mergeCell ref="B65:J68"/>
    <mergeCell ref="K65:O65"/>
    <mergeCell ref="K66:O66"/>
    <mergeCell ref="K67:O67"/>
    <mergeCell ref="B73:I73"/>
    <mergeCell ref="J73:L73"/>
    <mergeCell ref="M73:N73"/>
    <mergeCell ref="O73:P73"/>
    <mergeCell ref="B74:I74"/>
    <mergeCell ref="J74:L74"/>
    <mergeCell ref="M74:N74"/>
    <mergeCell ref="O74:P74"/>
    <mergeCell ref="K68:O68"/>
    <mergeCell ref="B69:O69"/>
    <mergeCell ref="B70:O70"/>
    <mergeCell ref="B72:I72"/>
    <mergeCell ref="J72:L72"/>
    <mergeCell ref="M72:N72"/>
    <mergeCell ref="O72:P72"/>
    <mergeCell ref="B79:I79"/>
    <mergeCell ref="J79:L79"/>
    <mergeCell ref="M79:N79"/>
    <mergeCell ref="O79:P79"/>
    <mergeCell ref="B80:I80"/>
    <mergeCell ref="J80:L80"/>
    <mergeCell ref="M80:N80"/>
    <mergeCell ref="O80:P80"/>
    <mergeCell ref="A75:A78"/>
    <mergeCell ref="B75:I75"/>
    <mergeCell ref="J75:L78"/>
    <mergeCell ref="M75:N78"/>
    <mergeCell ref="O75:P78"/>
    <mergeCell ref="B76:I76"/>
    <mergeCell ref="B77:I77"/>
    <mergeCell ref="B78:I78"/>
    <mergeCell ref="B94:O94"/>
    <mergeCell ref="B95:O95"/>
    <mergeCell ref="B96:O96"/>
    <mergeCell ref="B97:O97"/>
    <mergeCell ref="B98:O98"/>
    <mergeCell ref="A83:P83"/>
    <mergeCell ref="A84:P84"/>
    <mergeCell ref="A85:P85"/>
    <mergeCell ref="A86:P86"/>
    <mergeCell ref="B88:P88"/>
    <mergeCell ref="A89:A97"/>
    <mergeCell ref="B89:O89"/>
    <mergeCell ref="B91:O91"/>
    <mergeCell ref="B92:O92"/>
    <mergeCell ref="B93:O93"/>
    <mergeCell ref="B90:O90"/>
    <mergeCell ref="B102:I102"/>
    <mergeCell ref="J102:L102"/>
    <mergeCell ref="M102:N102"/>
    <mergeCell ref="O102:P102"/>
    <mergeCell ref="B103:I103"/>
    <mergeCell ref="J103:L103"/>
    <mergeCell ref="M103:N103"/>
    <mergeCell ref="O103:P103"/>
    <mergeCell ref="B99:O99"/>
    <mergeCell ref="A100:P100"/>
    <mergeCell ref="B101:I101"/>
    <mergeCell ref="J101:L101"/>
    <mergeCell ref="M101:N101"/>
    <mergeCell ref="O101:P101"/>
    <mergeCell ref="B106:I106"/>
    <mergeCell ref="J106:L106"/>
    <mergeCell ref="M106:N106"/>
    <mergeCell ref="O106:P106"/>
    <mergeCell ref="B107:I107"/>
    <mergeCell ref="J107:L107"/>
    <mergeCell ref="M107:N107"/>
    <mergeCell ref="O107:P107"/>
    <mergeCell ref="B104:I104"/>
    <mergeCell ref="J104:L104"/>
    <mergeCell ref="M104:N104"/>
    <mergeCell ref="O104:P104"/>
    <mergeCell ref="B105:I105"/>
    <mergeCell ref="J105:L105"/>
    <mergeCell ref="M105:N105"/>
    <mergeCell ref="O105:P105"/>
    <mergeCell ref="K112:N112"/>
    <mergeCell ref="B108:I108"/>
    <mergeCell ref="J108:L108"/>
    <mergeCell ref="M108:N108"/>
    <mergeCell ref="O108:P108"/>
    <mergeCell ref="B109:I109"/>
    <mergeCell ref="J109:L109"/>
    <mergeCell ref="M109:N109"/>
    <mergeCell ref="O109:P109"/>
  </mergeCells>
  <pageMargins left="0.43307086614173229" right="0.43307086614173229" top="0.39370078740157483" bottom="0.15748031496062992" header="0.51181102362204722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PBrush" shapeId="8193" r:id="rId4">
          <objectPr defaultSize="0" autoPict="0" r:id="rId5">
            <anchor moveWithCells="1" sizeWithCells="1">
              <from>
                <xdr:col>0</xdr:col>
                <xdr:colOff>38100</xdr:colOff>
                <xdr:row>0</xdr:row>
                <xdr:rowOff>47625</xdr:rowOff>
              </from>
              <to>
                <xdr:col>1</xdr:col>
                <xdr:colOff>314325</xdr:colOff>
                <xdr:row>3</xdr:row>
                <xdr:rowOff>76200</xdr:rowOff>
              </to>
            </anchor>
          </objectPr>
        </oleObject>
      </mc:Choice>
      <mc:Fallback>
        <oleObject progId="PBrush" shapeId="8193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12"/>
  <sheetViews>
    <sheetView tabSelected="1" topLeftCell="A52" workbookViewId="0">
      <selection activeCell="O34" sqref="O34"/>
    </sheetView>
  </sheetViews>
  <sheetFormatPr defaultRowHeight="18" customHeight="1"/>
  <cols>
    <col min="1" max="1" width="5.28515625" style="11" customWidth="1"/>
    <col min="2" max="2" width="7.140625" style="11" customWidth="1"/>
    <col min="3" max="3" width="4.7109375" style="11" customWidth="1"/>
    <col min="4" max="12" width="4.42578125" style="11" customWidth="1"/>
    <col min="13" max="13" width="6.42578125" style="11" customWidth="1"/>
    <col min="14" max="14" width="6.140625" style="11" customWidth="1"/>
    <col min="15" max="15" width="10.5703125" style="11" customWidth="1"/>
    <col min="16" max="16" width="10.28515625" style="11" customWidth="1"/>
    <col min="17" max="16384" width="9.140625" style="11"/>
  </cols>
  <sheetData>
    <row r="1" spans="1:18" ht="18" customHeight="1">
      <c r="A1" s="267" t="s">
        <v>75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</row>
    <row r="2" spans="1:18" ht="18" customHeight="1">
      <c r="A2" s="267" t="s">
        <v>74</v>
      </c>
      <c r="B2" s="267"/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7"/>
      <c r="N2" s="267"/>
      <c r="O2" s="267"/>
      <c r="P2" s="267"/>
    </row>
    <row r="3" spans="1:18" ht="17.25" customHeight="1">
      <c r="A3" s="268" t="s">
        <v>17</v>
      </c>
      <c r="B3" s="268"/>
      <c r="C3" s="268"/>
      <c r="D3" s="268"/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68"/>
      <c r="P3" s="268"/>
    </row>
    <row r="4" spans="1:18" ht="13.5" customHeight="1">
      <c r="A4" s="12"/>
      <c r="B4" s="269" t="s">
        <v>189</v>
      </c>
      <c r="C4" s="269"/>
      <c r="D4" s="269"/>
      <c r="E4" s="269"/>
      <c r="F4" s="269"/>
      <c r="G4" s="269"/>
      <c r="H4" s="269"/>
      <c r="I4" s="269"/>
      <c r="J4" s="269"/>
      <c r="K4" s="269"/>
      <c r="L4" s="269"/>
      <c r="M4" s="269"/>
      <c r="N4" s="269"/>
      <c r="O4" s="269"/>
      <c r="P4" s="269"/>
    </row>
    <row r="5" spans="1:18" ht="15" customHeight="1">
      <c r="A5" s="252" t="s">
        <v>18</v>
      </c>
      <c r="B5" s="252"/>
      <c r="C5" s="252"/>
      <c r="D5" s="13" t="s">
        <v>19</v>
      </c>
      <c r="E5" s="270">
        <f>SALARY!$B$3</f>
        <v>0</v>
      </c>
      <c r="F5" s="270"/>
      <c r="G5" s="270"/>
      <c r="H5" s="270"/>
      <c r="I5" s="270"/>
      <c r="J5" s="13"/>
      <c r="K5" s="13"/>
      <c r="L5" s="13"/>
      <c r="M5" s="13"/>
      <c r="N5" s="13"/>
      <c r="O5" s="14"/>
      <c r="P5" s="15"/>
    </row>
    <row r="6" spans="1:18" ht="15" customHeight="1">
      <c r="A6" s="252" t="s">
        <v>20</v>
      </c>
      <c r="B6" s="252"/>
      <c r="C6" s="252"/>
      <c r="D6" s="14" t="s">
        <v>19</v>
      </c>
      <c r="E6" s="253" t="str">
        <f>SALARY!$H$3</f>
        <v xml:space="preserve">             ASSOCIATE  PROFESSOR OF   </v>
      </c>
      <c r="F6" s="253"/>
      <c r="G6" s="253"/>
      <c r="H6" s="253"/>
      <c r="I6" s="253"/>
      <c r="J6" s="253"/>
      <c r="K6" s="253"/>
      <c r="L6" s="15"/>
      <c r="M6" s="297" t="s">
        <v>190</v>
      </c>
      <c r="N6" s="297"/>
      <c r="O6" s="297">
        <f>SALARY!$H$4</f>
        <v>0</v>
      </c>
      <c r="P6" s="297"/>
    </row>
    <row r="7" spans="1:18" ht="15" customHeight="1">
      <c r="A7" s="16" t="s">
        <v>71</v>
      </c>
      <c r="B7" s="16"/>
      <c r="C7" s="16"/>
      <c r="D7" s="16"/>
      <c r="E7" s="254" t="str">
        <f>SALARY!$B$5</f>
        <v>0/EDN</v>
      </c>
      <c r="F7" s="254"/>
      <c r="G7" s="254"/>
      <c r="H7" s="16"/>
      <c r="I7" s="16"/>
      <c r="J7" s="16"/>
      <c r="K7" s="15"/>
      <c r="L7" s="15"/>
      <c r="M7" s="15"/>
      <c r="N7" s="16" t="s">
        <v>72</v>
      </c>
      <c r="O7" s="255">
        <f>SALARY!$E$5</f>
        <v>0</v>
      </c>
      <c r="P7" s="256"/>
      <c r="R7" s="17"/>
    </row>
    <row r="8" spans="1:18" ht="15" customHeight="1">
      <c r="A8" s="256" t="s">
        <v>21</v>
      </c>
      <c r="B8" s="257"/>
      <c r="C8" s="261">
        <f>SALARY!$B$4</f>
        <v>0</v>
      </c>
      <c r="D8" s="262"/>
      <c r="E8" s="262"/>
      <c r="F8" s="262"/>
      <c r="G8" s="262"/>
      <c r="H8" s="262"/>
      <c r="I8" s="262"/>
      <c r="J8" s="262"/>
      <c r="K8" s="262"/>
      <c r="L8" s="263"/>
      <c r="M8" s="18"/>
      <c r="N8" s="19" t="s">
        <v>23</v>
      </c>
      <c r="O8" s="18"/>
      <c r="P8" s="18"/>
      <c r="R8" s="17"/>
    </row>
    <row r="9" spans="1:18" ht="15" customHeight="1">
      <c r="A9" s="256" t="s">
        <v>22</v>
      </c>
      <c r="B9" s="257"/>
      <c r="C9" s="294" t="s">
        <v>184</v>
      </c>
      <c r="D9" s="295"/>
      <c r="E9" s="295"/>
      <c r="F9" s="295"/>
      <c r="G9" s="295"/>
      <c r="H9" s="295"/>
      <c r="I9" s="295"/>
      <c r="J9" s="295"/>
      <c r="K9" s="295"/>
      <c r="L9" s="296"/>
      <c r="M9" s="258" t="s">
        <v>73</v>
      </c>
      <c r="N9" s="259"/>
      <c r="O9" s="260">
        <f>SALARY!$I$5</f>
        <v>0</v>
      </c>
      <c r="P9" s="260"/>
      <c r="R9" s="17"/>
    </row>
    <row r="10" spans="1:18" ht="5.25" customHeight="1">
      <c r="A10" s="20"/>
      <c r="B10" s="20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10"/>
      <c r="N10" s="17"/>
      <c r="O10" s="10"/>
      <c r="P10" s="10"/>
      <c r="R10" s="17"/>
    </row>
    <row r="11" spans="1:18" ht="15" customHeight="1">
      <c r="A11" s="22" t="s">
        <v>107</v>
      </c>
      <c r="B11" s="271" t="s">
        <v>0</v>
      </c>
      <c r="C11" s="271"/>
      <c r="D11" s="271"/>
      <c r="E11" s="271"/>
      <c r="F11" s="271"/>
      <c r="G11" s="271"/>
      <c r="H11" s="271"/>
      <c r="I11" s="271"/>
      <c r="J11" s="271"/>
      <c r="K11" s="271"/>
      <c r="L11" s="271"/>
      <c r="M11" s="271"/>
      <c r="N11" s="23"/>
      <c r="O11" s="24" t="s">
        <v>1</v>
      </c>
      <c r="P11" s="24" t="s">
        <v>2</v>
      </c>
    </row>
    <row r="12" spans="1:18" ht="15" customHeight="1">
      <c r="A12" s="272">
        <v>1</v>
      </c>
      <c r="B12" s="274" t="s">
        <v>3</v>
      </c>
      <c r="C12" s="275"/>
      <c r="D12" s="275"/>
      <c r="E12" s="275"/>
      <c r="F12" s="275"/>
      <c r="G12" s="275"/>
      <c r="H12" s="275"/>
      <c r="I12" s="275"/>
      <c r="J12" s="275"/>
      <c r="K12" s="275"/>
      <c r="L12" s="275"/>
      <c r="M12" s="276"/>
      <c r="N12" s="25" t="s">
        <v>4</v>
      </c>
      <c r="O12" s="9">
        <f>SALARY!$G$26</f>
        <v>42000</v>
      </c>
      <c r="P12" s="9"/>
    </row>
    <row r="13" spans="1:18" ht="15" customHeight="1">
      <c r="A13" s="273"/>
      <c r="B13" s="240" t="s">
        <v>5</v>
      </c>
      <c r="C13" s="241"/>
      <c r="D13" s="241"/>
      <c r="E13" s="241"/>
      <c r="F13" s="241"/>
      <c r="G13" s="241"/>
      <c r="H13" s="241"/>
      <c r="I13" s="241"/>
      <c r="J13" s="241"/>
      <c r="K13" s="241"/>
      <c r="L13" s="241"/>
      <c r="M13" s="248"/>
      <c r="N13" s="25" t="s">
        <v>4</v>
      </c>
      <c r="O13" s="9">
        <v>0</v>
      </c>
      <c r="P13" s="9"/>
    </row>
    <row r="14" spans="1:18" ht="15" customHeight="1">
      <c r="A14" s="273"/>
      <c r="B14" s="277" t="s">
        <v>39</v>
      </c>
      <c r="C14" s="277"/>
      <c r="D14" s="277"/>
      <c r="E14" s="277"/>
      <c r="F14" s="277"/>
      <c r="G14" s="277"/>
      <c r="H14" s="277"/>
      <c r="I14" s="277"/>
      <c r="J14" s="277"/>
      <c r="K14" s="277"/>
      <c r="L14" s="277"/>
      <c r="M14" s="277"/>
      <c r="N14" s="76" t="s">
        <v>4</v>
      </c>
      <c r="O14" s="11">
        <f>SUM(O12:O13)</f>
        <v>42000</v>
      </c>
      <c r="P14" s="79"/>
    </row>
    <row r="15" spans="1:18" ht="3.75" customHeight="1">
      <c r="A15" s="80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8"/>
      <c r="O15" s="81"/>
      <c r="P15" s="34"/>
    </row>
    <row r="16" spans="1:18" ht="15" customHeight="1">
      <c r="A16" s="249" t="s">
        <v>148</v>
      </c>
      <c r="B16" s="250"/>
      <c r="C16" s="250"/>
      <c r="D16" s="250"/>
      <c r="E16" s="250"/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1"/>
    </row>
    <row r="17" spans="1:23" ht="15" customHeight="1">
      <c r="A17" s="235">
        <v>2</v>
      </c>
      <c r="B17" s="245" t="s">
        <v>76</v>
      </c>
      <c r="C17" s="246"/>
      <c r="D17" s="246"/>
      <c r="E17" s="246"/>
      <c r="F17" s="246"/>
      <c r="G17" s="246"/>
      <c r="H17" s="246"/>
      <c r="I17" s="246"/>
      <c r="J17" s="246"/>
      <c r="K17" s="246"/>
      <c r="L17" s="246"/>
      <c r="M17" s="246"/>
      <c r="N17" s="25"/>
      <c r="O17" s="9"/>
      <c r="P17" s="9"/>
    </row>
    <row r="18" spans="1:23" ht="15" customHeight="1">
      <c r="A18" s="236"/>
      <c r="B18" s="247" t="s">
        <v>128</v>
      </c>
      <c r="C18" s="247"/>
      <c r="D18" s="247"/>
      <c r="E18" s="247"/>
      <c r="F18" s="68">
        <v>0</v>
      </c>
      <c r="G18" s="26" t="s">
        <v>129</v>
      </c>
      <c r="H18" s="241">
        <f>F18*12</f>
        <v>0</v>
      </c>
      <c r="I18" s="241"/>
      <c r="J18" s="241"/>
      <c r="K18" s="241"/>
      <c r="L18" s="241"/>
      <c r="M18" s="248"/>
      <c r="N18" s="25" t="s">
        <v>4</v>
      </c>
      <c r="O18" s="9"/>
      <c r="P18" s="9"/>
    </row>
    <row r="19" spans="1:23" ht="15" customHeight="1">
      <c r="A19" s="236"/>
      <c r="B19" s="240" t="s">
        <v>66</v>
      </c>
      <c r="C19" s="241"/>
      <c r="D19" s="241"/>
      <c r="E19" s="241"/>
      <c r="F19" s="241"/>
      <c r="G19" s="241"/>
      <c r="H19" s="242">
        <f>MROUND(((SALARY!B21+SALARY!C21)*10%),1)</f>
        <v>0</v>
      </c>
      <c r="I19" s="242"/>
      <c r="J19" s="242"/>
      <c r="K19" s="242"/>
      <c r="L19" s="242"/>
      <c r="M19" s="243"/>
      <c r="N19" s="25" t="s">
        <v>4</v>
      </c>
      <c r="O19" s="9"/>
      <c r="P19" s="9"/>
    </row>
    <row r="20" spans="1:23" ht="15" customHeight="1">
      <c r="A20" s="236"/>
      <c r="B20" s="240" t="s">
        <v>67</v>
      </c>
      <c r="C20" s="241"/>
      <c r="D20" s="241"/>
      <c r="E20" s="241"/>
      <c r="F20" s="241"/>
      <c r="G20" s="241"/>
      <c r="H20" s="241">
        <f>H18-H19</f>
        <v>0</v>
      </c>
      <c r="I20" s="241"/>
      <c r="J20" s="241"/>
      <c r="K20" s="241"/>
      <c r="L20" s="241"/>
      <c r="M20" s="248"/>
      <c r="N20" s="25" t="s">
        <v>4</v>
      </c>
      <c r="O20" s="9"/>
      <c r="P20" s="9"/>
    </row>
    <row r="21" spans="1:23" ht="15" customHeight="1">
      <c r="A21" s="236"/>
      <c r="B21" s="240" t="s">
        <v>131</v>
      </c>
      <c r="C21" s="241"/>
      <c r="D21" s="241"/>
      <c r="E21" s="241"/>
      <c r="F21" s="241"/>
      <c r="G21" s="241"/>
      <c r="H21" s="241">
        <v>38400</v>
      </c>
      <c r="I21" s="241"/>
      <c r="J21" s="241"/>
      <c r="K21" s="241"/>
      <c r="L21" s="241"/>
      <c r="M21" s="248"/>
      <c r="N21" s="25" t="s">
        <v>4</v>
      </c>
      <c r="O21" s="9"/>
      <c r="P21" s="9"/>
      <c r="W21" s="27"/>
    </row>
    <row r="22" spans="1:23" ht="15" customHeight="1">
      <c r="A22" s="236"/>
      <c r="B22" s="240" t="s">
        <v>130</v>
      </c>
      <c r="C22" s="241"/>
      <c r="D22" s="241"/>
      <c r="E22" s="241"/>
      <c r="F22" s="241"/>
      <c r="G22" s="241"/>
      <c r="H22" s="242">
        <f>((SALARY!B21+SALARY!C21)*50%)</f>
        <v>0</v>
      </c>
      <c r="I22" s="242"/>
      <c r="J22" s="242"/>
      <c r="K22" s="242"/>
      <c r="L22" s="242"/>
      <c r="M22" s="243"/>
      <c r="N22" s="25"/>
      <c r="O22" s="9"/>
      <c r="P22" s="9"/>
    </row>
    <row r="23" spans="1:23" ht="15" customHeight="1">
      <c r="A23" s="244"/>
      <c r="B23" s="197" t="s">
        <v>79</v>
      </c>
      <c r="C23" s="198"/>
      <c r="D23" s="198"/>
      <c r="E23" s="198"/>
      <c r="F23" s="198"/>
      <c r="G23" s="198"/>
      <c r="H23" s="198"/>
      <c r="I23" s="198"/>
      <c r="J23" s="198"/>
      <c r="K23" s="28"/>
      <c r="L23" s="28"/>
      <c r="M23" s="29">
        <f>((MIN(H20:H22)))</f>
        <v>0</v>
      </c>
      <c r="N23" s="25" t="s">
        <v>4</v>
      </c>
      <c r="O23" s="9"/>
      <c r="P23" s="67">
        <f>IF(M23&lt;0,0,M23)</f>
        <v>0</v>
      </c>
    </row>
    <row r="24" spans="1:23" ht="15" customHeight="1">
      <c r="A24" s="30">
        <v>3</v>
      </c>
      <c r="B24" s="197" t="s">
        <v>80</v>
      </c>
      <c r="C24" s="198"/>
      <c r="D24" s="198"/>
      <c r="E24" s="198"/>
      <c r="F24" s="198"/>
      <c r="G24" s="198"/>
      <c r="H24" s="198"/>
      <c r="I24" s="198"/>
      <c r="J24" s="198"/>
      <c r="K24" s="198"/>
      <c r="L24" s="198"/>
      <c r="M24" s="199"/>
      <c r="N24" s="25"/>
      <c r="O24" s="9">
        <f>(O14-P23)</f>
        <v>42000</v>
      </c>
      <c r="P24" s="9"/>
    </row>
    <row r="25" spans="1:23" ht="15" customHeight="1">
      <c r="A25" s="30">
        <v>4</v>
      </c>
      <c r="B25" s="197" t="s">
        <v>136</v>
      </c>
      <c r="C25" s="198"/>
      <c r="D25" s="198"/>
      <c r="E25" s="198"/>
      <c r="F25" s="198"/>
      <c r="G25" s="198"/>
      <c r="H25" s="198"/>
      <c r="I25" s="198"/>
      <c r="J25" s="198"/>
      <c r="K25" s="198"/>
      <c r="L25" s="198"/>
      <c r="M25" s="199"/>
      <c r="N25" s="25"/>
      <c r="O25" s="9"/>
      <c r="P25" s="9">
        <v>50000</v>
      </c>
    </row>
    <row r="26" spans="1:23" ht="15" customHeight="1">
      <c r="A26" s="30"/>
      <c r="B26" s="197" t="s">
        <v>81</v>
      </c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9"/>
      <c r="N26" s="25"/>
      <c r="O26" s="9"/>
      <c r="P26" s="9">
        <v>2500</v>
      </c>
    </row>
    <row r="27" spans="1:23" ht="15" customHeight="1">
      <c r="A27" s="30"/>
      <c r="B27" s="197" t="s">
        <v>82</v>
      </c>
      <c r="C27" s="198"/>
      <c r="D27" s="198"/>
      <c r="E27" s="198"/>
      <c r="F27" s="198"/>
      <c r="G27" s="198"/>
      <c r="H27" s="198"/>
      <c r="I27" s="198"/>
      <c r="J27" s="198"/>
      <c r="K27" s="198"/>
      <c r="L27" s="198"/>
      <c r="M27" s="199"/>
      <c r="N27" s="25"/>
      <c r="O27" s="9"/>
      <c r="P27" s="9">
        <v>0</v>
      </c>
    </row>
    <row r="28" spans="1:23" ht="15" customHeight="1">
      <c r="A28" s="30"/>
      <c r="B28" s="197" t="s">
        <v>83</v>
      </c>
      <c r="C28" s="198"/>
      <c r="D28" s="198"/>
      <c r="E28" s="198"/>
      <c r="F28" s="198"/>
      <c r="G28" s="198"/>
      <c r="H28" s="198"/>
      <c r="I28" s="198"/>
      <c r="J28" s="198"/>
      <c r="K28" s="198"/>
      <c r="L28" s="198"/>
      <c r="M28" s="199"/>
      <c r="N28" s="25"/>
      <c r="O28" s="9"/>
      <c r="P28" s="9">
        <v>0</v>
      </c>
    </row>
    <row r="29" spans="1:23" ht="15" customHeight="1">
      <c r="A29" s="30"/>
      <c r="B29" s="197" t="s">
        <v>84</v>
      </c>
      <c r="C29" s="198"/>
      <c r="D29" s="198"/>
      <c r="E29" s="198"/>
      <c r="F29" s="198"/>
      <c r="G29" s="198"/>
      <c r="H29" s="198"/>
      <c r="I29" s="198"/>
      <c r="J29" s="198"/>
      <c r="K29" s="198"/>
      <c r="L29" s="198"/>
      <c r="M29" s="199"/>
      <c r="N29" s="25"/>
      <c r="O29" s="9"/>
      <c r="P29" s="9">
        <v>0</v>
      </c>
    </row>
    <row r="30" spans="1:23" ht="15" customHeight="1">
      <c r="A30" s="30">
        <v>5</v>
      </c>
      <c r="B30" s="197" t="s">
        <v>85</v>
      </c>
      <c r="C30" s="198"/>
      <c r="D30" s="198"/>
      <c r="E30" s="198"/>
      <c r="F30" s="198"/>
      <c r="G30" s="198"/>
      <c r="H30" s="198"/>
      <c r="I30" s="198"/>
      <c r="J30" s="198"/>
      <c r="K30" s="198"/>
      <c r="L30" s="198"/>
      <c r="M30" s="199"/>
      <c r="N30" s="25"/>
      <c r="O30" s="9">
        <f>(O24-(P25+P26+P27+P28+P29))</f>
        <v>-10500</v>
      </c>
      <c r="P30" s="9"/>
    </row>
    <row r="31" spans="1:23" ht="15" customHeight="1">
      <c r="A31" s="25">
        <v>6</v>
      </c>
      <c r="B31" s="230" t="s">
        <v>149</v>
      </c>
      <c r="C31" s="231"/>
      <c r="D31" s="231"/>
      <c r="E31" s="231"/>
      <c r="F31" s="231"/>
      <c r="G31" s="231"/>
      <c r="H31" s="231"/>
      <c r="I31" s="231"/>
      <c r="J31" s="231"/>
      <c r="K31" s="231"/>
      <c r="L31" s="231"/>
      <c r="M31" s="232"/>
      <c r="N31" s="31" t="s">
        <v>4</v>
      </c>
      <c r="O31" s="9"/>
      <c r="P31" s="67">
        <v>0</v>
      </c>
    </row>
    <row r="32" spans="1:23" ht="15" customHeight="1">
      <c r="A32" s="25" t="s">
        <v>110</v>
      </c>
      <c r="B32" s="239" t="s">
        <v>111</v>
      </c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32" t="s">
        <v>4</v>
      </c>
      <c r="O32" s="9">
        <f>(O30 - P31)</f>
        <v>-10500</v>
      </c>
      <c r="P32" s="9"/>
    </row>
    <row r="33" spans="1:16" ht="15" customHeight="1">
      <c r="A33" s="235">
        <v>7</v>
      </c>
      <c r="B33" s="237" t="s">
        <v>105</v>
      </c>
      <c r="C33" s="237"/>
      <c r="D33" s="237"/>
      <c r="E33" s="237"/>
      <c r="F33" s="237"/>
      <c r="G33" s="237"/>
      <c r="H33" s="237"/>
      <c r="I33" s="237"/>
      <c r="J33" s="237"/>
      <c r="K33" s="237"/>
      <c r="L33" s="237"/>
      <c r="M33" s="237"/>
      <c r="N33" s="33" t="s">
        <v>4</v>
      </c>
      <c r="O33" s="9"/>
      <c r="P33" s="9"/>
    </row>
    <row r="34" spans="1:16" ht="15" customHeight="1">
      <c r="A34" s="236"/>
      <c r="B34" s="234" t="s">
        <v>86</v>
      </c>
      <c r="C34" s="238"/>
      <c r="D34" s="238"/>
      <c r="E34" s="238"/>
      <c r="F34" s="238"/>
      <c r="G34" s="238"/>
      <c r="H34" s="238"/>
      <c r="I34" s="238"/>
      <c r="J34" s="238"/>
      <c r="K34" s="238"/>
      <c r="L34" s="238"/>
      <c r="M34" s="238"/>
      <c r="N34" s="32" t="s">
        <v>4</v>
      </c>
      <c r="O34" s="34">
        <f>((SALARY!$H$26)-50000)</f>
        <v>-50000</v>
      </c>
      <c r="P34" s="9"/>
    </row>
    <row r="35" spans="1:16" ht="15" customHeight="1">
      <c r="A35" s="236"/>
      <c r="B35" s="234" t="s">
        <v>87</v>
      </c>
      <c r="C35" s="234"/>
      <c r="D35" s="234"/>
      <c r="E35" s="234"/>
      <c r="F35" s="234"/>
      <c r="G35" s="234"/>
      <c r="H35" s="234"/>
      <c r="I35" s="234"/>
      <c r="J35" s="234"/>
      <c r="K35" s="234"/>
      <c r="L35" s="234"/>
      <c r="M35" s="234"/>
      <c r="N35" s="32" t="s">
        <v>4</v>
      </c>
      <c r="O35" s="9">
        <f>SALARY!$J$21</f>
        <v>0</v>
      </c>
      <c r="P35" s="9"/>
    </row>
    <row r="36" spans="1:16" ht="15" customHeight="1">
      <c r="A36" s="236"/>
      <c r="B36" s="197" t="s">
        <v>88</v>
      </c>
      <c r="C36" s="198"/>
      <c r="D36" s="198"/>
      <c r="E36" s="198"/>
      <c r="F36" s="198"/>
      <c r="G36" s="198"/>
      <c r="H36" s="198"/>
      <c r="I36" s="198"/>
      <c r="J36" s="198"/>
      <c r="K36" s="198"/>
      <c r="L36" s="198"/>
      <c r="M36" s="199"/>
      <c r="N36" s="35" t="s">
        <v>4</v>
      </c>
      <c r="O36" s="9">
        <f>SALARY!$I$21</f>
        <v>0</v>
      </c>
      <c r="P36" s="9"/>
    </row>
    <row r="37" spans="1:16" ht="15" customHeight="1">
      <c r="A37" s="236"/>
      <c r="B37" s="234" t="s">
        <v>89</v>
      </c>
      <c r="C37" s="234"/>
      <c r="D37" s="234"/>
      <c r="E37" s="234"/>
      <c r="F37" s="234"/>
      <c r="G37" s="234"/>
      <c r="H37" s="234"/>
      <c r="I37" s="234"/>
      <c r="J37" s="234"/>
      <c r="K37" s="234"/>
      <c r="L37" s="234"/>
      <c r="M37" s="234"/>
      <c r="N37" s="35" t="s">
        <v>4</v>
      </c>
      <c r="O37" s="94">
        <v>0</v>
      </c>
      <c r="P37" s="9"/>
    </row>
    <row r="38" spans="1:16" ht="15" customHeight="1">
      <c r="A38" s="236"/>
      <c r="B38" s="234" t="s">
        <v>90</v>
      </c>
      <c r="C38" s="234"/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35" t="s">
        <v>4</v>
      </c>
      <c r="O38" s="9"/>
      <c r="P38" s="9"/>
    </row>
    <row r="39" spans="1:16" ht="15" customHeight="1">
      <c r="A39" s="236"/>
      <c r="B39" s="234" t="s">
        <v>91</v>
      </c>
      <c r="C39" s="234"/>
      <c r="D39" s="234"/>
      <c r="E39" s="234"/>
      <c r="F39" s="234"/>
      <c r="G39" s="234"/>
      <c r="H39" s="234"/>
      <c r="I39" s="234"/>
      <c r="J39" s="234"/>
      <c r="K39" s="234"/>
      <c r="L39" s="234"/>
      <c r="M39" s="234"/>
      <c r="N39" s="35" t="s">
        <v>4</v>
      </c>
      <c r="O39" s="9">
        <f>SALARY!$M$26</f>
        <v>0</v>
      </c>
      <c r="P39" s="9"/>
    </row>
    <row r="40" spans="1:16" ht="15" customHeight="1">
      <c r="A40" s="236"/>
      <c r="B40" s="234" t="s">
        <v>92</v>
      </c>
      <c r="C40" s="234"/>
      <c r="D40" s="234"/>
      <c r="E40" s="234"/>
      <c r="F40" s="234"/>
      <c r="G40" s="234"/>
      <c r="H40" s="234"/>
      <c r="I40" s="234"/>
      <c r="J40" s="234"/>
      <c r="K40" s="234"/>
      <c r="L40" s="234"/>
      <c r="M40" s="234"/>
      <c r="N40" s="35" t="s">
        <v>4</v>
      </c>
      <c r="O40" s="9">
        <v>0</v>
      </c>
      <c r="P40" s="9"/>
    </row>
    <row r="41" spans="1:16" ht="15" customHeight="1">
      <c r="A41" s="236"/>
      <c r="B41" s="234" t="s">
        <v>93</v>
      </c>
      <c r="C41" s="234"/>
      <c r="D41" s="234"/>
      <c r="E41" s="234"/>
      <c r="F41" s="234"/>
      <c r="G41" s="234"/>
      <c r="H41" s="234"/>
      <c r="I41" s="234"/>
      <c r="J41" s="234"/>
      <c r="K41" s="234"/>
      <c r="L41" s="234"/>
      <c r="M41" s="234"/>
      <c r="N41" s="35" t="s">
        <v>4</v>
      </c>
      <c r="O41" s="9"/>
      <c r="P41" s="9"/>
    </row>
    <row r="42" spans="1:16" ht="15" customHeight="1">
      <c r="A42" s="236"/>
      <c r="B42" s="234" t="s">
        <v>94</v>
      </c>
      <c r="C42" s="234"/>
      <c r="D42" s="234"/>
      <c r="E42" s="234"/>
      <c r="F42" s="234"/>
      <c r="G42" s="234"/>
      <c r="H42" s="234"/>
      <c r="I42" s="234"/>
      <c r="J42" s="234"/>
      <c r="K42" s="234"/>
      <c r="L42" s="234"/>
      <c r="M42" s="234"/>
      <c r="N42" s="35" t="s">
        <v>4</v>
      </c>
      <c r="O42" s="67">
        <v>0</v>
      </c>
      <c r="P42" s="9"/>
    </row>
    <row r="43" spans="1:16" ht="15" customHeight="1">
      <c r="A43" s="236"/>
      <c r="B43" s="234" t="s">
        <v>95</v>
      </c>
      <c r="C43" s="234"/>
      <c r="D43" s="234"/>
      <c r="E43" s="234"/>
      <c r="F43" s="234"/>
      <c r="G43" s="234"/>
      <c r="H43" s="234"/>
      <c r="I43" s="234"/>
      <c r="J43" s="234"/>
      <c r="K43" s="234"/>
      <c r="L43" s="234"/>
      <c r="M43" s="234"/>
      <c r="N43" s="35" t="s">
        <v>4</v>
      </c>
      <c r="O43" s="67"/>
      <c r="P43" s="9"/>
    </row>
    <row r="44" spans="1:16" ht="15" customHeight="1">
      <c r="A44" s="236"/>
      <c r="B44" s="234" t="s">
        <v>96</v>
      </c>
      <c r="C44" s="234"/>
      <c r="D44" s="234"/>
      <c r="E44" s="234"/>
      <c r="F44" s="234"/>
      <c r="G44" s="234"/>
      <c r="H44" s="234"/>
      <c r="I44" s="234"/>
      <c r="J44" s="234"/>
      <c r="K44" s="234"/>
      <c r="L44" s="234"/>
      <c r="M44" s="234"/>
      <c r="N44" s="35" t="s">
        <v>4</v>
      </c>
      <c r="O44" s="9"/>
      <c r="P44" s="9"/>
    </row>
    <row r="45" spans="1:16" ht="15" customHeight="1">
      <c r="A45" s="236"/>
      <c r="B45" s="234" t="s">
        <v>97</v>
      </c>
      <c r="C45" s="234"/>
      <c r="D45" s="234"/>
      <c r="E45" s="234"/>
      <c r="F45" s="234"/>
      <c r="G45" s="234"/>
      <c r="H45" s="234"/>
      <c r="I45" s="234"/>
      <c r="J45" s="234"/>
      <c r="K45" s="234"/>
      <c r="L45" s="234"/>
      <c r="M45" s="234"/>
      <c r="N45" s="35" t="s">
        <v>4</v>
      </c>
      <c r="O45" s="9"/>
      <c r="P45" s="9"/>
    </row>
    <row r="46" spans="1:16" ht="15" customHeight="1">
      <c r="A46" s="236"/>
      <c r="B46" s="234" t="s">
        <v>98</v>
      </c>
      <c r="C46" s="234"/>
      <c r="D46" s="234"/>
      <c r="E46" s="234"/>
      <c r="F46" s="234"/>
      <c r="G46" s="234"/>
      <c r="H46" s="234"/>
      <c r="I46" s="234"/>
      <c r="J46" s="234"/>
      <c r="K46" s="234"/>
      <c r="L46" s="234"/>
      <c r="M46" s="234"/>
      <c r="N46" s="35" t="s">
        <v>4</v>
      </c>
      <c r="O46" s="9"/>
      <c r="P46" s="9"/>
    </row>
    <row r="47" spans="1:16" ht="15" customHeight="1">
      <c r="A47" s="236"/>
      <c r="B47" s="234" t="s">
        <v>99</v>
      </c>
      <c r="C47" s="234"/>
      <c r="D47" s="234"/>
      <c r="E47" s="234"/>
      <c r="F47" s="234"/>
      <c r="G47" s="234"/>
      <c r="H47" s="234"/>
      <c r="I47" s="234"/>
      <c r="J47" s="234"/>
      <c r="K47" s="234"/>
      <c r="L47" s="234"/>
      <c r="M47" s="234"/>
      <c r="N47" s="35" t="s">
        <v>4</v>
      </c>
      <c r="O47" s="9"/>
      <c r="P47" s="9"/>
    </row>
    <row r="48" spans="1:16" ht="15" customHeight="1">
      <c r="A48" s="236"/>
      <c r="B48" s="233" t="s">
        <v>100</v>
      </c>
      <c r="C48" s="233"/>
      <c r="D48" s="233"/>
      <c r="E48" s="233"/>
      <c r="F48" s="233"/>
      <c r="G48" s="233"/>
      <c r="H48" s="233"/>
      <c r="I48" s="233"/>
      <c r="J48" s="233"/>
      <c r="K48" s="233"/>
      <c r="L48" s="233"/>
      <c r="M48" s="233"/>
      <c r="N48" s="35" t="s">
        <v>4</v>
      </c>
      <c r="O48" s="9"/>
      <c r="P48" s="9"/>
    </row>
    <row r="49" spans="1:16" ht="15" customHeight="1">
      <c r="A49" s="236"/>
      <c r="B49" s="233" t="s">
        <v>101</v>
      </c>
      <c r="C49" s="233"/>
      <c r="D49" s="233"/>
      <c r="E49" s="233"/>
      <c r="F49" s="233"/>
      <c r="G49" s="233"/>
      <c r="H49" s="233"/>
      <c r="I49" s="233"/>
      <c r="J49" s="233"/>
      <c r="K49" s="233"/>
      <c r="L49" s="233"/>
      <c r="M49" s="233"/>
      <c r="N49" s="35" t="s">
        <v>4</v>
      </c>
      <c r="O49" s="9"/>
      <c r="P49" s="9"/>
    </row>
    <row r="50" spans="1:16" ht="15" customHeight="1">
      <c r="A50" s="236"/>
      <c r="B50" s="223" t="s">
        <v>102</v>
      </c>
      <c r="C50" s="224"/>
      <c r="D50" s="224"/>
      <c r="E50" s="224"/>
      <c r="F50" s="224"/>
      <c r="G50" s="224"/>
      <c r="H50" s="224"/>
      <c r="I50" s="224"/>
      <c r="J50" s="224"/>
      <c r="K50" s="224"/>
      <c r="L50" s="224"/>
      <c r="M50" s="225"/>
      <c r="N50" s="35" t="s">
        <v>4</v>
      </c>
      <c r="O50" s="9"/>
      <c r="P50" s="9"/>
    </row>
    <row r="51" spans="1:16" ht="15" customHeight="1">
      <c r="A51" s="236"/>
      <c r="B51" s="233" t="s">
        <v>103</v>
      </c>
      <c r="C51" s="233"/>
      <c r="D51" s="233"/>
      <c r="E51" s="233"/>
      <c r="F51" s="233"/>
      <c r="G51" s="233"/>
      <c r="H51" s="233"/>
      <c r="I51" s="233"/>
      <c r="J51" s="233"/>
      <c r="K51" s="233"/>
      <c r="L51" s="233"/>
      <c r="M51" s="233"/>
      <c r="N51" s="35" t="s">
        <v>4</v>
      </c>
      <c r="O51" s="9"/>
      <c r="P51" s="9"/>
    </row>
    <row r="52" spans="1:16" ht="15" customHeight="1">
      <c r="A52" s="236"/>
      <c r="B52" s="223" t="s">
        <v>104</v>
      </c>
      <c r="C52" s="224"/>
      <c r="D52" s="224"/>
      <c r="E52" s="224"/>
      <c r="F52" s="224"/>
      <c r="G52" s="224"/>
      <c r="H52" s="224"/>
      <c r="I52" s="224"/>
      <c r="J52" s="224"/>
      <c r="K52" s="224"/>
      <c r="L52" s="224"/>
      <c r="M52" s="225"/>
      <c r="N52" s="35" t="s">
        <v>4</v>
      </c>
      <c r="O52" s="9"/>
      <c r="P52" s="9"/>
    </row>
    <row r="53" spans="1:16" ht="15" customHeight="1">
      <c r="A53" s="30">
        <v>8</v>
      </c>
      <c r="B53" s="233" t="s">
        <v>106</v>
      </c>
      <c r="C53" s="233"/>
      <c r="D53" s="233"/>
      <c r="E53" s="233"/>
      <c r="F53" s="233"/>
      <c r="G53" s="233"/>
      <c r="H53" s="233"/>
      <c r="I53" s="233"/>
      <c r="J53" s="233"/>
      <c r="K53" s="233"/>
      <c r="L53" s="233"/>
      <c r="M53" s="233"/>
      <c r="N53" s="35" t="s">
        <v>4</v>
      </c>
      <c r="O53" s="9">
        <f>SUM(O34:O52)</f>
        <v>-50000</v>
      </c>
      <c r="P53" s="9">
        <f>IF(O53&gt;150000,"150000",O53)</f>
        <v>-50000</v>
      </c>
    </row>
    <row r="54" spans="1:16" ht="15" customHeight="1">
      <c r="A54" s="36">
        <v>9</v>
      </c>
      <c r="B54" s="223" t="s">
        <v>108</v>
      </c>
      <c r="C54" s="224"/>
      <c r="D54" s="224"/>
      <c r="E54" s="224"/>
      <c r="F54" s="224"/>
      <c r="G54" s="224"/>
      <c r="H54" s="224"/>
      <c r="I54" s="224"/>
      <c r="J54" s="224"/>
      <c r="K54" s="224"/>
      <c r="L54" s="224"/>
      <c r="M54" s="225"/>
      <c r="N54" s="35" t="s">
        <v>4</v>
      </c>
      <c r="O54" s="9">
        <v>50000</v>
      </c>
      <c r="P54" s="9">
        <f>IF(O54&gt;50000,"50000",O54)</f>
        <v>50000</v>
      </c>
    </row>
    <row r="55" spans="1:16" ht="18.75" customHeight="1">
      <c r="A55" s="36">
        <v>10</v>
      </c>
      <c r="B55" s="223" t="s">
        <v>109</v>
      </c>
      <c r="C55" s="224"/>
      <c r="D55" s="224"/>
      <c r="E55" s="224"/>
      <c r="F55" s="224"/>
      <c r="G55" s="224"/>
      <c r="H55" s="224"/>
      <c r="I55" s="224"/>
      <c r="J55" s="224"/>
      <c r="K55" s="224"/>
      <c r="L55" s="224"/>
      <c r="M55" s="225"/>
      <c r="N55" s="31"/>
      <c r="O55" s="9">
        <f>(O32-(P53+P54))</f>
        <v>-10500</v>
      </c>
      <c r="P55" s="9"/>
    </row>
    <row r="56" spans="1:16" ht="13.5" customHeight="1">
      <c r="A56" s="37"/>
      <c r="B56" s="226" t="s">
        <v>26</v>
      </c>
      <c r="C56" s="226"/>
      <c r="D56" s="226"/>
      <c r="E56" s="226"/>
      <c r="F56" s="226"/>
      <c r="G56" s="226"/>
      <c r="H56" s="226"/>
      <c r="I56" s="226"/>
      <c r="J56" s="226"/>
      <c r="K56" s="226"/>
      <c r="L56" s="226"/>
      <c r="M56" s="226"/>
      <c r="N56" s="226"/>
      <c r="O56" s="38"/>
      <c r="P56" s="108">
        <f>$O$55</f>
        <v>-10500</v>
      </c>
    </row>
    <row r="57" spans="1:16" ht="24" customHeight="1">
      <c r="A57" s="25">
        <v>11</v>
      </c>
      <c r="B57" s="278" t="s">
        <v>112</v>
      </c>
      <c r="C57" s="279"/>
      <c r="D57" s="279"/>
      <c r="E57" s="279"/>
      <c r="F57" s="279"/>
      <c r="G57" s="279"/>
      <c r="H57" s="279"/>
      <c r="I57" s="279"/>
      <c r="J57" s="279"/>
      <c r="K57" s="279"/>
      <c r="L57" s="279"/>
      <c r="M57" s="279"/>
      <c r="N57" s="279"/>
      <c r="O57" s="280"/>
      <c r="P57" s="95">
        <f>SALARY!$K$21</f>
        <v>3600</v>
      </c>
    </row>
    <row r="58" spans="1:16" ht="36" customHeight="1">
      <c r="A58" s="39">
        <v>12</v>
      </c>
      <c r="B58" s="230" t="s">
        <v>77</v>
      </c>
      <c r="C58" s="231"/>
      <c r="D58" s="231"/>
      <c r="E58" s="231"/>
      <c r="F58" s="231"/>
      <c r="G58" s="231"/>
      <c r="H58" s="231"/>
      <c r="I58" s="231"/>
      <c r="J58" s="231"/>
      <c r="K58" s="231"/>
      <c r="L58" s="231"/>
      <c r="M58" s="231"/>
      <c r="N58" s="231"/>
      <c r="O58" s="232"/>
      <c r="P58" s="40"/>
    </row>
    <row r="59" spans="1:16" ht="24" customHeight="1">
      <c r="A59" s="39">
        <v>13</v>
      </c>
      <c r="B59" s="168" t="s">
        <v>113</v>
      </c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70"/>
      <c r="P59" s="31">
        <v>0</v>
      </c>
    </row>
    <row r="60" spans="1:16" ht="24" customHeight="1">
      <c r="A60" s="39">
        <v>14</v>
      </c>
      <c r="B60" s="204" t="s">
        <v>114</v>
      </c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6"/>
      <c r="P60" s="31">
        <v>0</v>
      </c>
    </row>
    <row r="61" spans="1:16" ht="24" customHeight="1">
      <c r="A61" s="39">
        <v>15</v>
      </c>
      <c r="B61" s="204" t="s">
        <v>115</v>
      </c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6"/>
      <c r="P61" s="31">
        <v>0</v>
      </c>
    </row>
    <row r="62" spans="1:16" ht="24" customHeight="1">
      <c r="A62" s="39">
        <v>16</v>
      </c>
      <c r="B62" s="204" t="s">
        <v>116</v>
      </c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6"/>
      <c r="P62" s="31">
        <v>0</v>
      </c>
    </row>
    <row r="63" spans="1:16" ht="13.5" customHeight="1">
      <c r="A63" s="39">
        <v>17</v>
      </c>
      <c r="B63" s="207" t="s">
        <v>117</v>
      </c>
      <c r="C63" s="208"/>
      <c r="D63" s="208"/>
      <c r="E63" s="208"/>
      <c r="F63" s="208"/>
      <c r="G63" s="208"/>
      <c r="H63" s="208"/>
      <c r="I63" s="208"/>
      <c r="J63" s="208"/>
      <c r="K63" s="208"/>
      <c r="L63" s="208"/>
      <c r="M63" s="208"/>
      <c r="N63" s="208"/>
      <c r="O63" s="209"/>
      <c r="P63" s="103">
        <f>SUM(P57:P62)</f>
        <v>3600</v>
      </c>
    </row>
    <row r="64" spans="1:16" ht="13.7" customHeight="1">
      <c r="A64" s="41">
        <v>18</v>
      </c>
      <c r="B64" s="210" t="s">
        <v>118</v>
      </c>
      <c r="C64" s="211"/>
      <c r="D64" s="211"/>
      <c r="E64" s="211"/>
      <c r="F64" s="211"/>
      <c r="G64" s="211"/>
      <c r="H64" s="211"/>
      <c r="I64" s="211"/>
      <c r="J64" s="211"/>
      <c r="K64" s="211"/>
      <c r="L64" s="211"/>
      <c r="M64" s="211"/>
      <c r="N64" s="211"/>
      <c r="O64" s="212"/>
      <c r="P64" s="105" t="e">
        <f>MROUND((P56-P63),10)</f>
        <v>#NUM!</v>
      </c>
    </row>
    <row r="65" spans="1:16" ht="13.7" customHeight="1">
      <c r="A65" s="213">
        <v>19</v>
      </c>
      <c r="B65" s="214" t="s">
        <v>119</v>
      </c>
      <c r="C65" s="215"/>
      <c r="D65" s="215"/>
      <c r="E65" s="215"/>
      <c r="F65" s="215"/>
      <c r="G65" s="215"/>
      <c r="H65" s="215"/>
      <c r="I65" s="215"/>
      <c r="J65" s="216"/>
      <c r="K65" s="168" t="s">
        <v>120</v>
      </c>
      <c r="L65" s="169"/>
      <c r="M65" s="169"/>
      <c r="N65" s="169"/>
      <c r="O65" s="170"/>
      <c r="P65" s="42" t="e">
        <f>IF(P64&lt;=500000, (P64-250000)*5%, 12500)</f>
        <v>#NUM!</v>
      </c>
    </row>
    <row r="66" spans="1:16" ht="13.7" customHeight="1">
      <c r="A66" s="213"/>
      <c r="B66" s="217"/>
      <c r="C66" s="218"/>
      <c r="D66" s="218"/>
      <c r="E66" s="218"/>
      <c r="F66" s="218"/>
      <c r="G66" s="218"/>
      <c r="H66" s="218"/>
      <c r="I66" s="218"/>
      <c r="J66" s="219"/>
      <c r="K66" s="197" t="s">
        <v>24</v>
      </c>
      <c r="L66" s="198"/>
      <c r="M66" s="198"/>
      <c r="N66" s="198"/>
      <c r="O66" s="199"/>
      <c r="P66" s="42" t="e">
        <f>IF((P64&lt;=1000000),(P64-500000)*20%,100000)</f>
        <v>#NUM!</v>
      </c>
    </row>
    <row r="67" spans="1:16" ht="13.7" customHeight="1">
      <c r="A67" s="213"/>
      <c r="B67" s="217"/>
      <c r="C67" s="218"/>
      <c r="D67" s="218"/>
      <c r="E67" s="218"/>
      <c r="F67" s="218"/>
      <c r="G67" s="218"/>
      <c r="H67" s="218"/>
      <c r="I67" s="218"/>
      <c r="J67" s="219"/>
      <c r="K67" s="197" t="s">
        <v>25</v>
      </c>
      <c r="L67" s="198"/>
      <c r="M67" s="198"/>
      <c r="N67" s="198"/>
      <c r="O67" s="199"/>
      <c r="P67" s="42" t="e">
        <f>IF(P64&gt;=1000010,(P64-1000000)*30%,0)</f>
        <v>#NUM!</v>
      </c>
    </row>
    <row r="68" spans="1:16" ht="13.7" customHeight="1">
      <c r="A68" s="213"/>
      <c r="B68" s="220"/>
      <c r="C68" s="221"/>
      <c r="D68" s="221"/>
      <c r="E68" s="221"/>
      <c r="F68" s="221"/>
      <c r="G68" s="221"/>
      <c r="H68" s="221"/>
      <c r="I68" s="221"/>
      <c r="J68" s="222"/>
      <c r="K68" s="197" t="s">
        <v>6</v>
      </c>
      <c r="L68" s="198"/>
      <c r="M68" s="198"/>
      <c r="N68" s="198"/>
      <c r="O68" s="199"/>
      <c r="P68" s="32" t="e">
        <f>SUM(P65:P67)</f>
        <v>#NUM!</v>
      </c>
    </row>
    <row r="69" spans="1:16" ht="13.7" customHeight="1">
      <c r="A69" s="41">
        <v>20</v>
      </c>
      <c r="B69" s="200" t="s">
        <v>121</v>
      </c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2"/>
      <c r="P69" s="31">
        <v>0</v>
      </c>
    </row>
    <row r="70" spans="1:16" ht="13.7" customHeight="1">
      <c r="A70" s="41">
        <v>21</v>
      </c>
      <c r="B70" s="200" t="s">
        <v>122</v>
      </c>
      <c r="C70" s="201"/>
      <c r="D70" s="201"/>
      <c r="E70" s="201"/>
      <c r="F70" s="201"/>
      <c r="G70" s="201"/>
      <c r="H70" s="201"/>
      <c r="I70" s="201"/>
      <c r="J70" s="201"/>
      <c r="K70" s="201"/>
      <c r="L70" s="201"/>
      <c r="M70" s="201"/>
      <c r="N70" s="201"/>
      <c r="O70" s="202"/>
      <c r="P70" s="43" t="e">
        <f>(P68-P69)</f>
        <v>#NUM!</v>
      </c>
    </row>
    <row r="71" spans="1:16" ht="6" customHeight="1">
      <c r="A71" s="44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</row>
    <row r="72" spans="1:16" ht="13.7" customHeight="1">
      <c r="A72" s="46" t="s">
        <v>7</v>
      </c>
      <c r="B72" s="203" t="s">
        <v>8</v>
      </c>
      <c r="C72" s="203"/>
      <c r="D72" s="203"/>
      <c r="E72" s="203"/>
      <c r="F72" s="203"/>
      <c r="G72" s="203"/>
      <c r="H72" s="203"/>
      <c r="I72" s="203"/>
      <c r="J72" s="203" t="s">
        <v>9</v>
      </c>
      <c r="K72" s="203"/>
      <c r="L72" s="203"/>
      <c r="M72" s="203" t="s">
        <v>124</v>
      </c>
      <c r="N72" s="203"/>
      <c r="O72" s="203" t="s">
        <v>10</v>
      </c>
      <c r="P72" s="203"/>
    </row>
    <row r="73" spans="1:16" ht="13.7" customHeight="1">
      <c r="A73" s="36">
        <v>22</v>
      </c>
      <c r="B73" s="194" t="s">
        <v>11</v>
      </c>
      <c r="C73" s="195"/>
      <c r="D73" s="195"/>
      <c r="E73" s="195"/>
      <c r="F73" s="195"/>
      <c r="G73" s="195"/>
      <c r="H73" s="195"/>
      <c r="I73" s="196"/>
      <c r="J73" s="171" t="e">
        <f>P68</f>
        <v>#NUM!</v>
      </c>
      <c r="K73" s="171"/>
      <c r="L73" s="171"/>
      <c r="M73" s="172" t="e">
        <f>MROUND((P68*4%),1)</f>
        <v>#NUM!</v>
      </c>
      <c r="N73" s="172"/>
      <c r="O73" s="172" t="e">
        <f>SUM(J73+M73)</f>
        <v>#NUM!</v>
      </c>
      <c r="P73" s="172"/>
    </row>
    <row r="74" spans="1:16" ht="13.7" customHeight="1">
      <c r="A74" s="36">
        <v>23</v>
      </c>
      <c r="B74" s="168" t="s">
        <v>185</v>
      </c>
      <c r="C74" s="169"/>
      <c r="D74" s="169"/>
      <c r="E74" s="169"/>
      <c r="F74" s="169"/>
      <c r="G74" s="169"/>
      <c r="H74" s="169"/>
      <c r="I74" s="170"/>
      <c r="J74" s="171">
        <f>SALARY!$N$26</f>
        <v>0</v>
      </c>
      <c r="K74" s="171"/>
      <c r="L74" s="171"/>
      <c r="M74" s="172">
        <f>MROUND(J74*4%,1)</f>
        <v>0</v>
      </c>
      <c r="N74" s="172"/>
      <c r="O74" s="172">
        <f>SUM(J74+M74)</f>
        <v>0</v>
      </c>
      <c r="P74" s="172"/>
    </row>
    <row r="75" spans="1:16" ht="13.7" customHeight="1">
      <c r="A75" s="172">
        <v>24</v>
      </c>
      <c r="B75" s="168" t="s">
        <v>12</v>
      </c>
      <c r="C75" s="169"/>
      <c r="D75" s="169"/>
      <c r="E75" s="169"/>
      <c r="F75" s="169"/>
      <c r="G75" s="169"/>
      <c r="H75" s="169"/>
      <c r="I75" s="170"/>
      <c r="J75" s="176"/>
      <c r="K75" s="177"/>
      <c r="L75" s="178"/>
      <c r="M75" s="185"/>
      <c r="N75" s="186"/>
      <c r="O75" s="172"/>
      <c r="P75" s="172"/>
    </row>
    <row r="76" spans="1:16" ht="13.7" customHeight="1">
      <c r="A76" s="172"/>
      <c r="B76" s="191" t="s">
        <v>13</v>
      </c>
      <c r="C76" s="192"/>
      <c r="D76" s="192"/>
      <c r="E76" s="192"/>
      <c r="F76" s="192"/>
      <c r="G76" s="192"/>
      <c r="H76" s="192"/>
      <c r="I76" s="193"/>
      <c r="J76" s="179"/>
      <c r="K76" s="180"/>
      <c r="L76" s="181"/>
      <c r="M76" s="187"/>
      <c r="N76" s="188"/>
      <c r="O76" s="172"/>
      <c r="P76" s="172"/>
    </row>
    <row r="77" spans="1:16" ht="13.7" customHeight="1">
      <c r="A77" s="172"/>
      <c r="B77" s="191" t="s">
        <v>14</v>
      </c>
      <c r="C77" s="192"/>
      <c r="D77" s="192"/>
      <c r="E77" s="192"/>
      <c r="F77" s="192"/>
      <c r="G77" s="192"/>
      <c r="H77" s="192"/>
      <c r="I77" s="193"/>
      <c r="J77" s="179"/>
      <c r="K77" s="180"/>
      <c r="L77" s="181"/>
      <c r="M77" s="187"/>
      <c r="N77" s="188"/>
      <c r="O77" s="172"/>
      <c r="P77" s="172"/>
    </row>
    <row r="78" spans="1:16" ht="13.7" customHeight="1">
      <c r="A78" s="172"/>
      <c r="B78" s="191" t="s">
        <v>15</v>
      </c>
      <c r="C78" s="192"/>
      <c r="D78" s="192"/>
      <c r="E78" s="192"/>
      <c r="F78" s="192"/>
      <c r="G78" s="192"/>
      <c r="H78" s="192"/>
      <c r="I78" s="193"/>
      <c r="J78" s="182"/>
      <c r="K78" s="183"/>
      <c r="L78" s="184"/>
      <c r="M78" s="189"/>
      <c r="N78" s="190"/>
      <c r="O78" s="172"/>
      <c r="P78" s="172"/>
    </row>
    <row r="79" spans="1:16" ht="13.7" customHeight="1">
      <c r="A79" s="36">
        <v>17</v>
      </c>
      <c r="B79" s="168" t="s">
        <v>16</v>
      </c>
      <c r="C79" s="169"/>
      <c r="D79" s="169"/>
      <c r="E79" s="169"/>
      <c r="F79" s="169"/>
      <c r="G79" s="169"/>
      <c r="H79" s="169"/>
      <c r="I79" s="170"/>
      <c r="J79" s="171"/>
      <c r="K79" s="171"/>
      <c r="L79" s="171"/>
      <c r="M79" s="172"/>
      <c r="N79" s="172"/>
      <c r="O79" s="172"/>
      <c r="P79" s="172"/>
    </row>
    <row r="80" spans="1:16" ht="13.5" customHeight="1">
      <c r="A80" s="47">
        <v>18</v>
      </c>
      <c r="B80" s="173" t="s">
        <v>186</v>
      </c>
      <c r="C80" s="174"/>
      <c r="D80" s="174"/>
      <c r="E80" s="174"/>
      <c r="F80" s="174"/>
      <c r="G80" s="174"/>
      <c r="H80" s="174"/>
      <c r="I80" s="175"/>
      <c r="J80" s="171" t="e">
        <f>SUM(J73-J74)</f>
        <v>#NUM!</v>
      </c>
      <c r="K80" s="171"/>
      <c r="L80" s="171"/>
      <c r="M80" s="172" t="e">
        <f>MROUND((J80*4%),1)</f>
        <v>#NUM!</v>
      </c>
      <c r="N80" s="172"/>
      <c r="O80" s="172" t="e">
        <f>(O73-O74)</f>
        <v>#NUM!</v>
      </c>
      <c r="P80" s="172"/>
    </row>
    <row r="81" spans="1:16" ht="3" customHeight="1"/>
    <row r="82" spans="1:16" ht="14.45" customHeight="1">
      <c r="A82" s="48" t="s">
        <v>27</v>
      </c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</row>
    <row r="83" spans="1:16" ht="14.45" customHeight="1">
      <c r="A83" s="158" t="s">
        <v>123</v>
      </c>
      <c r="B83" s="158"/>
      <c r="C83" s="158"/>
      <c r="D83" s="158"/>
      <c r="E83" s="158"/>
      <c r="F83" s="158"/>
      <c r="G83" s="158"/>
      <c r="H83" s="158"/>
      <c r="I83" s="158"/>
      <c r="J83" s="158"/>
      <c r="K83" s="158"/>
      <c r="L83" s="158"/>
      <c r="M83" s="158"/>
      <c r="N83" s="158"/>
      <c r="O83" s="158"/>
      <c r="P83" s="158"/>
    </row>
    <row r="84" spans="1:16" ht="14.45" customHeight="1">
      <c r="A84" s="158" t="s">
        <v>78</v>
      </c>
      <c r="B84" s="158"/>
      <c r="C84" s="158"/>
      <c r="D84" s="158"/>
      <c r="E84" s="158"/>
      <c r="F84" s="158"/>
      <c r="G84" s="158"/>
      <c r="H84" s="158"/>
      <c r="I84" s="158"/>
      <c r="J84" s="158"/>
      <c r="K84" s="158"/>
      <c r="L84" s="158"/>
      <c r="M84" s="158"/>
      <c r="N84" s="158"/>
      <c r="O84" s="158"/>
      <c r="P84" s="158"/>
    </row>
    <row r="85" spans="1:16" ht="14.45" customHeight="1">
      <c r="A85" s="158" t="s">
        <v>159</v>
      </c>
      <c r="B85" s="158"/>
      <c r="C85" s="158"/>
      <c r="D85" s="158"/>
      <c r="E85" s="158"/>
      <c r="F85" s="158"/>
      <c r="G85" s="158"/>
      <c r="H85" s="158"/>
      <c r="I85" s="158"/>
      <c r="J85" s="158"/>
      <c r="K85" s="158"/>
      <c r="L85" s="158"/>
      <c r="M85" s="158"/>
      <c r="N85" s="158"/>
      <c r="O85" s="158"/>
      <c r="P85" s="158"/>
    </row>
    <row r="86" spans="1:16" ht="14.45" customHeight="1">
      <c r="A86" s="158" t="s">
        <v>150</v>
      </c>
      <c r="B86" s="158"/>
      <c r="C86" s="158"/>
      <c r="D86" s="158"/>
      <c r="E86" s="158"/>
      <c r="F86" s="158"/>
      <c r="G86" s="158"/>
      <c r="H86" s="158"/>
      <c r="I86" s="158"/>
      <c r="J86" s="158"/>
      <c r="K86" s="158"/>
      <c r="L86" s="158"/>
      <c r="M86" s="158"/>
      <c r="N86" s="158"/>
      <c r="O86" s="158"/>
      <c r="P86" s="158"/>
    </row>
    <row r="87" spans="1:16" s="87" customFormat="1" ht="11.25" customHeight="1"/>
    <row r="88" spans="1:16" s="87" customFormat="1" ht="12.95" customHeight="1">
      <c r="B88" s="159" t="s">
        <v>160</v>
      </c>
      <c r="C88" s="159"/>
      <c r="D88" s="159"/>
      <c r="E88" s="159"/>
      <c r="F88" s="159"/>
      <c r="G88" s="159"/>
      <c r="H88" s="159"/>
      <c r="I88" s="159"/>
      <c r="J88" s="159"/>
      <c r="K88" s="159"/>
      <c r="L88" s="159"/>
      <c r="M88" s="159"/>
      <c r="N88" s="159"/>
      <c r="O88" s="159"/>
      <c r="P88" s="159"/>
    </row>
    <row r="89" spans="1:16" s="106" customFormat="1" ht="12.95" customHeight="1">
      <c r="A89" s="160">
        <v>2</v>
      </c>
      <c r="B89" s="163" t="s">
        <v>161</v>
      </c>
      <c r="C89" s="163"/>
      <c r="D89" s="163"/>
      <c r="E89" s="163"/>
      <c r="F89" s="163"/>
      <c r="G89" s="163"/>
      <c r="H89" s="163"/>
      <c r="I89" s="163"/>
      <c r="J89" s="163"/>
      <c r="K89" s="163"/>
      <c r="L89" s="163"/>
      <c r="M89" s="163"/>
      <c r="N89" s="163"/>
      <c r="O89" s="163"/>
      <c r="P89" s="109">
        <f>SALARY!$G$26</f>
        <v>42000</v>
      </c>
    </row>
    <row r="90" spans="1:16" s="106" customFormat="1" ht="12.95" customHeight="1">
      <c r="A90" s="161"/>
      <c r="B90" s="165" t="s">
        <v>170</v>
      </c>
      <c r="C90" s="166"/>
      <c r="D90" s="166"/>
      <c r="E90" s="166"/>
      <c r="F90" s="166"/>
      <c r="G90" s="166"/>
      <c r="H90" s="166"/>
      <c r="I90" s="166"/>
      <c r="J90" s="166"/>
      <c r="K90" s="166"/>
      <c r="L90" s="166"/>
      <c r="M90" s="166"/>
      <c r="N90" s="166"/>
      <c r="O90" s="167"/>
      <c r="P90" s="109">
        <f>P89-50000</f>
        <v>-8000</v>
      </c>
    </row>
    <row r="91" spans="1:16" s="106" customFormat="1" ht="12.95" customHeight="1">
      <c r="A91" s="161"/>
      <c r="B91" s="156" t="s">
        <v>165</v>
      </c>
      <c r="C91" s="156"/>
      <c r="D91" s="156"/>
      <c r="E91" s="156"/>
      <c r="F91" s="156"/>
      <c r="G91" s="156"/>
      <c r="H91" s="156"/>
      <c r="I91" s="156"/>
      <c r="J91" s="156"/>
      <c r="K91" s="156"/>
      <c r="L91" s="156"/>
      <c r="M91" s="156"/>
      <c r="N91" s="156"/>
      <c r="O91" s="156"/>
      <c r="P91" s="110">
        <v>0</v>
      </c>
    </row>
    <row r="92" spans="1:16" s="106" customFormat="1" ht="12.95" customHeight="1">
      <c r="A92" s="161"/>
      <c r="B92" s="164" t="s">
        <v>166</v>
      </c>
      <c r="C92" s="164"/>
      <c r="D92" s="164"/>
      <c r="E92" s="164"/>
      <c r="F92" s="164"/>
      <c r="G92" s="164"/>
      <c r="H92" s="164"/>
      <c r="I92" s="164"/>
      <c r="J92" s="164"/>
      <c r="K92" s="164"/>
      <c r="L92" s="164"/>
      <c r="M92" s="164"/>
      <c r="N92" s="164"/>
      <c r="O92" s="164"/>
      <c r="P92" s="110">
        <f>IF(P90&lt;=600000, (P90-300000)*5%, 15000)</f>
        <v>-15400</v>
      </c>
    </row>
    <row r="93" spans="1:16" s="106" customFormat="1" ht="12.95" customHeight="1">
      <c r="A93" s="161"/>
      <c r="B93" s="156" t="s">
        <v>167</v>
      </c>
      <c r="C93" s="156"/>
      <c r="D93" s="156"/>
      <c r="E93" s="156"/>
      <c r="F93" s="156"/>
      <c r="G93" s="156"/>
      <c r="H93" s="156"/>
      <c r="I93" s="156"/>
      <c r="J93" s="156"/>
      <c r="K93" s="156"/>
      <c r="L93" s="156"/>
      <c r="M93" s="156"/>
      <c r="N93" s="156"/>
      <c r="O93" s="156"/>
      <c r="P93" s="110">
        <f>IF(P90&gt;600000,IF(P90&lt;=900000, MROUND((P90-600000)*10%,10), 30000),0)</f>
        <v>0</v>
      </c>
    </row>
    <row r="94" spans="1:16" s="106" customFormat="1" ht="12.95" customHeight="1">
      <c r="A94" s="161"/>
      <c r="B94" s="156" t="s">
        <v>168</v>
      </c>
      <c r="C94" s="156"/>
      <c r="D94" s="156"/>
      <c r="E94" s="156"/>
      <c r="F94" s="156"/>
      <c r="G94" s="156"/>
      <c r="H94" s="156"/>
      <c r="I94" s="156"/>
      <c r="J94" s="156"/>
      <c r="K94" s="156"/>
      <c r="L94" s="156"/>
      <c r="M94" s="156"/>
      <c r="N94" s="156"/>
      <c r="O94" s="156"/>
      <c r="P94" s="110">
        <f>IF(P90&gt;900000,IF(P90&lt;=1200000, (P90-900000)*15%, 45000),0)</f>
        <v>0</v>
      </c>
    </row>
    <row r="95" spans="1:16" s="106" customFormat="1" ht="12.95" customHeight="1">
      <c r="A95" s="161"/>
      <c r="B95" s="156" t="s">
        <v>169</v>
      </c>
      <c r="C95" s="156"/>
      <c r="D95" s="156"/>
      <c r="E95" s="156"/>
      <c r="F95" s="156"/>
      <c r="G95" s="156"/>
      <c r="H95" s="156"/>
      <c r="I95" s="156"/>
      <c r="J95" s="156"/>
      <c r="K95" s="156"/>
      <c r="L95" s="156"/>
      <c r="M95" s="156"/>
      <c r="N95" s="156"/>
      <c r="O95" s="156"/>
      <c r="P95" s="110">
        <f>IF(P90&gt;1200000,IF(P90&lt;=1500000, (P90-1200000)*20%, 60000),0)</f>
        <v>0</v>
      </c>
    </row>
    <row r="96" spans="1:16" s="106" customFormat="1" ht="12.95" customHeight="1">
      <c r="A96" s="161"/>
      <c r="B96" s="156" t="s">
        <v>153</v>
      </c>
      <c r="C96" s="156"/>
      <c r="D96" s="156"/>
      <c r="E96" s="156"/>
      <c r="F96" s="156"/>
      <c r="G96" s="156"/>
      <c r="H96" s="156"/>
      <c r="I96" s="156"/>
      <c r="J96" s="156"/>
      <c r="K96" s="156"/>
      <c r="L96" s="156"/>
      <c r="M96" s="156"/>
      <c r="N96" s="156"/>
      <c r="O96" s="156"/>
      <c r="P96" s="110">
        <f>MROUND(IF(P90&gt;=1500000,(P90-1500000)*30%,0),1)</f>
        <v>0</v>
      </c>
    </row>
    <row r="97" spans="1:16" s="106" customFormat="1" ht="12.95" customHeight="1">
      <c r="A97" s="162"/>
      <c r="B97" s="157" t="s">
        <v>154</v>
      </c>
      <c r="C97" s="157"/>
      <c r="D97" s="157"/>
      <c r="E97" s="157"/>
      <c r="F97" s="157"/>
      <c r="G97" s="157"/>
      <c r="H97" s="157"/>
      <c r="I97" s="157"/>
      <c r="J97" s="157"/>
      <c r="K97" s="157"/>
      <c r="L97" s="157"/>
      <c r="M97" s="157"/>
      <c r="N97" s="157"/>
      <c r="O97" s="157"/>
      <c r="P97" s="110">
        <f>SUM(P91:P96)</f>
        <v>-15400</v>
      </c>
    </row>
    <row r="98" spans="1:16" s="106" customFormat="1" ht="12.95" customHeight="1">
      <c r="A98" s="110">
        <v>3</v>
      </c>
      <c r="B98" s="157" t="s">
        <v>155</v>
      </c>
      <c r="C98" s="157"/>
      <c r="D98" s="157"/>
      <c r="E98" s="157"/>
      <c r="F98" s="157"/>
      <c r="G98" s="157"/>
      <c r="H98" s="157"/>
      <c r="I98" s="157"/>
      <c r="J98" s="157"/>
      <c r="K98" s="157"/>
      <c r="L98" s="157"/>
      <c r="M98" s="157"/>
      <c r="N98" s="157"/>
      <c r="O98" s="157"/>
      <c r="P98" s="110">
        <v>0</v>
      </c>
    </row>
    <row r="99" spans="1:16" s="107" customFormat="1" ht="12.95" customHeight="1">
      <c r="A99" s="111">
        <v>4</v>
      </c>
      <c r="B99" s="150" t="s">
        <v>156</v>
      </c>
      <c r="C99" s="150"/>
      <c r="D99" s="150"/>
      <c r="E99" s="150"/>
      <c r="F99" s="150"/>
      <c r="G99" s="150"/>
      <c r="H99" s="150"/>
      <c r="I99" s="150"/>
      <c r="J99" s="150"/>
      <c r="K99" s="150"/>
      <c r="L99" s="150"/>
      <c r="M99" s="150"/>
      <c r="N99" s="150"/>
      <c r="O99" s="150"/>
      <c r="P99" s="111">
        <f>P97-P98</f>
        <v>-15400</v>
      </c>
    </row>
    <row r="100" spans="1:16" s="107" customFormat="1" ht="12.95" customHeight="1">
      <c r="A100" s="151"/>
      <c r="B100" s="152"/>
      <c r="C100" s="152"/>
      <c r="D100" s="152"/>
      <c r="E100" s="152"/>
      <c r="F100" s="152"/>
      <c r="G100" s="152"/>
      <c r="H100" s="152"/>
      <c r="I100" s="152"/>
      <c r="J100" s="152"/>
      <c r="K100" s="152"/>
      <c r="L100" s="152"/>
      <c r="M100" s="152"/>
      <c r="N100" s="152"/>
      <c r="O100" s="152"/>
      <c r="P100" s="153"/>
    </row>
    <row r="101" spans="1:16" s="107" customFormat="1" ht="12.95" customHeight="1">
      <c r="A101" s="111" t="s">
        <v>7</v>
      </c>
      <c r="B101" s="149" t="s">
        <v>8</v>
      </c>
      <c r="C101" s="149"/>
      <c r="D101" s="149"/>
      <c r="E101" s="149"/>
      <c r="F101" s="149"/>
      <c r="G101" s="149"/>
      <c r="H101" s="149"/>
      <c r="I101" s="149"/>
      <c r="J101" s="151" t="s">
        <v>9</v>
      </c>
      <c r="K101" s="152"/>
      <c r="L101" s="153"/>
      <c r="M101" s="154" t="s">
        <v>124</v>
      </c>
      <c r="N101" s="155"/>
      <c r="O101" s="150" t="s">
        <v>10</v>
      </c>
      <c r="P101" s="150"/>
    </row>
    <row r="102" spans="1:16" s="107" customFormat="1" ht="12.95" customHeight="1">
      <c r="A102" s="111">
        <v>5</v>
      </c>
      <c r="B102" s="149" t="s">
        <v>11</v>
      </c>
      <c r="C102" s="149"/>
      <c r="D102" s="149"/>
      <c r="E102" s="149"/>
      <c r="F102" s="149"/>
      <c r="G102" s="149"/>
      <c r="H102" s="149"/>
      <c r="I102" s="149"/>
      <c r="J102" s="145">
        <f>(P99)</f>
        <v>-15400</v>
      </c>
      <c r="K102" s="145"/>
      <c r="L102" s="145"/>
      <c r="M102" s="145" t="e">
        <f>MROUND((J102*0.04),1)</f>
        <v>#NUM!</v>
      </c>
      <c r="N102" s="145"/>
      <c r="O102" s="145" t="e">
        <f>J102+M102</f>
        <v>#NUM!</v>
      </c>
      <c r="P102" s="145"/>
    </row>
    <row r="103" spans="1:16" s="107" customFormat="1" ht="12.95" customHeight="1">
      <c r="A103" s="111">
        <v>6</v>
      </c>
      <c r="B103" s="149" t="s">
        <v>185</v>
      </c>
      <c r="C103" s="149"/>
      <c r="D103" s="149"/>
      <c r="E103" s="149"/>
      <c r="F103" s="149"/>
      <c r="G103" s="149"/>
      <c r="H103" s="149"/>
      <c r="I103" s="149"/>
      <c r="J103" s="145">
        <f>SALARY!$N$26</f>
        <v>0</v>
      </c>
      <c r="K103" s="145"/>
      <c r="L103" s="145"/>
      <c r="M103" s="145">
        <f>MROUND((J103*0.04),1)</f>
        <v>0</v>
      </c>
      <c r="N103" s="145"/>
      <c r="O103" s="145">
        <f>J103+M103</f>
        <v>0</v>
      </c>
      <c r="P103" s="145"/>
    </row>
    <row r="104" spans="1:16" s="107" customFormat="1" ht="12.95" customHeight="1">
      <c r="A104" s="111">
        <v>7</v>
      </c>
      <c r="B104" s="149" t="s">
        <v>12</v>
      </c>
      <c r="C104" s="149"/>
      <c r="D104" s="149"/>
      <c r="E104" s="149"/>
      <c r="F104" s="149"/>
      <c r="G104" s="149"/>
      <c r="H104" s="149"/>
      <c r="I104" s="149"/>
      <c r="J104" s="145"/>
      <c r="K104" s="145"/>
      <c r="L104" s="145"/>
      <c r="M104" s="145"/>
      <c r="N104" s="145"/>
      <c r="O104" s="145"/>
      <c r="P104" s="145"/>
    </row>
    <row r="105" spans="1:16" s="107" customFormat="1" ht="12.95" customHeight="1">
      <c r="A105" s="111"/>
      <c r="B105" s="149" t="s">
        <v>13</v>
      </c>
      <c r="C105" s="149"/>
      <c r="D105" s="149"/>
      <c r="E105" s="149"/>
      <c r="F105" s="149"/>
      <c r="G105" s="149"/>
      <c r="H105" s="149"/>
      <c r="I105" s="149"/>
      <c r="J105" s="145"/>
      <c r="K105" s="145"/>
      <c r="L105" s="145"/>
      <c r="M105" s="145"/>
      <c r="N105" s="145"/>
      <c r="O105" s="145"/>
      <c r="P105" s="145"/>
    </row>
    <row r="106" spans="1:16" s="107" customFormat="1" ht="12.95" customHeight="1">
      <c r="A106" s="111"/>
      <c r="B106" s="149" t="s">
        <v>14</v>
      </c>
      <c r="C106" s="149"/>
      <c r="D106" s="149"/>
      <c r="E106" s="149"/>
      <c r="F106" s="149"/>
      <c r="G106" s="149"/>
      <c r="H106" s="149"/>
      <c r="I106" s="149"/>
      <c r="J106" s="145"/>
      <c r="K106" s="145"/>
      <c r="L106" s="145"/>
      <c r="M106" s="145"/>
      <c r="N106" s="145"/>
      <c r="O106" s="145"/>
      <c r="P106" s="145"/>
    </row>
    <row r="107" spans="1:16" s="107" customFormat="1" ht="12.95" customHeight="1">
      <c r="A107" s="111"/>
      <c r="B107" s="149" t="s">
        <v>15</v>
      </c>
      <c r="C107" s="149"/>
      <c r="D107" s="149"/>
      <c r="E107" s="149"/>
      <c r="F107" s="149"/>
      <c r="G107" s="149"/>
      <c r="H107" s="149"/>
      <c r="I107" s="149"/>
      <c r="J107" s="145"/>
      <c r="K107" s="145"/>
      <c r="L107" s="145"/>
      <c r="M107" s="145"/>
      <c r="N107" s="145"/>
      <c r="O107" s="145"/>
      <c r="P107" s="145"/>
    </row>
    <row r="108" spans="1:16" s="107" customFormat="1" ht="12.95" customHeight="1">
      <c r="A108" s="111">
        <v>8</v>
      </c>
      <c r="B108" s="142" t="s">
        <v>16</v>
      </c>
      <c r="C108" s="143"/>
      <c r="D108" s="143"/>
      <c r="E108" s="143"/>
      <c r="F108" s="143"/>
      <c r="G108" s="143"/>
      <c r="H108" s="143"/>
      <c r="I108" s="144"/>
      <c r="J108" s="145"/>
      <c r="K108" s="145"/>
      <c r="L108" s="145"/>
      <c r="M108" s="145"/>
      <c r="N108" s="145"/>
      <c r="O108" s="145"/>
      <c r="P108" s="145"/>
    </row>
    <row r="109" spans="1:16" s="107" customFormat="1" ht="12.95" customHeight="1">
      <c r="A109" s="111">
        <v>9</v>
      </c>
      <c r="B109" s="146" t="s">
        <v>186</v>
      </c>
      <c r="C109" s="147"/>
      <c r="D109" s="147"/>
      <c r="E109" s="147"/>
      <c r="F109" s="147"/>
      <c r="G109" s="147"/>
      <c r="H109" s="147"/>
      <c r="I109" s="148"/>
      <c r="J109" s="145">
        <f>J102-J103</f>
        <v>-15400</v>
      </c>
      <c r="K109" s="145"/>
      <c r="L109" s="145"/>
      <c r="M109" s="145" t="e">
        <f>M102-M103</f>
        <v>#NUM!</v>
      </c>
      <c r="N109" s="145"/>
      <c r="O109" s="145" t="e">
        <f>O102-O103</f>
        <v>#NUM!</v>
      </c>
      <c r="P109" s="145"/>
    </row>
    <row r="110" spans="1:16" ht="15.95" customHeight="1"/>
    <row r="111" spans="1:16" ht="15.95" customHeight="1"/>
    <row r="112" spans="1:16" s="87" customFormat="1" ht="12.95" customHeight="1">
      <c r="B112" s="86" t="s">
        <v>40</v>
      </c>
      <c r="C112" s="86"/>
      <c r="D112" s="61"/>
      <c r="E112" s="61"/>
      <c r="F112" s="61"/>
      <c r="G112" s="61"/>
      <c r="H112" s="61"/>
      <c r="I112" s="61"/>
      <c r="J112" s="61"/>
      <c r="K112" s="141" t="s">
        <v>41</v>
      </c>
      <c r="L112" s="141"/>
      <c r="M112" s="141"/>
      <c r="N112" s="141"/>
    </row>
  </sheetData>
  <mergeCells count="170">
    <mergeCell ref="J74:L74"/>
    <mergeCell ref="C9:L9"/>
    <mergeCell ref="M6:N6"/>
    <mergeCell ref="O6:P6"/>
    <mergeCell ref="K65:O65"/>
    <mergeCell ref="K112:N112"/>
    <mergeCell ref="B64:O64"/>
    <mergeCell ref="K68:O68"/>
    <mergeCell ref="B50:M50"/>
    <mergeCell ref="B52:M52"/>
    <mergeCell ref="A33:A52"/>
    <mergeCell ref="B40:M40"/>
    <mergeCell ref="B41:M41"/>
    <mergeCell ref="B42:M42"/>
    <mergeCell ref="B43:M43"/>
    <mergeCell ref="B44:M44"/>
    <mergeCell ref="A85:P85"/>
    <mergeCell ref="A86:P86"/>
    <mergeCell ref="A75:A78"/>
    <mergeCell ref="B79:I79"/>
    <mergeCell ref="J79:L79"/>
    <mergeCell ref="M79:N79"/>
    <mergeCell ref="O79:P79"/>
    <mergeCell ref="B80:I80"/>
    <mergeCell ref="J80:L80"/>
    <mergeCell ref="M80:N80"/>
    <mergeCell ref="O80:P80"/>
    <mergeCell ref="B74:I74"/>
    <mergeCell ref="M75:N78"/>
    <mergeCell ref="B32:M32"/>
    <mergeCell ref="B33:M33"/>
    <mergeCell ref="B34:M34"/>
    <mergeCell ref="B35:M35"/>
    <mergeCell ref="B37:M37"/>
    <mergeCell ref="B39:M39"/>
    <mergeCell ref="B45:M45"/>
    <mergeCell ref="A65:A68"/>
    <mergeCell ref="B65:J68"/>
    <mergeCell ref="K66:O66"/>
    <mergeCell ref="K67:O67"/>
    <mergeCell ref="B60:O60"/>
    <mergeCell ref="B61:O61"/>
    <mergeCell ref="B62:O62"/>
    <mergeCell ref="B51:M51"/>
    <mergeCell ref="B53:M53"/>
    <mergeCell ref="B54:M54"/>
    <mergeCell ref="B55:M55"/>
    <mergeCell ref="B56:N56"/>
    <mergeCell ref="B57:O57"/>
    <mergeCell ref="B59:O59"/>
    <mergeCell ref="B63:O63"/>
    <mergeCell ref="B58:O58"/>
    <mergeCell ref="O9:P9"/>
    <mergeCell ref="H20:M20"/>
    <mergeCell ref="B21:G21"/>
    <mergeCell ref="H21:M21"/>
    <mergeCell ref="E5:I5"/>
    <mergeCell ref="B27:M27"/>
    <mergeCell ref="E6:K6"/>
    <mergeCell ref="O7:P7"/>
    <mergeCell ref="B18:E18"/>
    <mergeCell ref="H18:M18"/>
    <mergeCell ref="H19:M19"/>
    <mergeCell ref="A16:P16"/>
    <mergeCell ref="B36:M36"/>
    <mergeCell ref="B31:M31"/>
    <mergeCell ref="B20:G20"/>
    <mergeCell ref="B22:G22"/>
    <mergeCell ref="H22:M22"/>
    <mergeCell ref="B23:J23"/>
    <mergeCell ref="B28:M28"/>
    <mergeCell ref="B19:G19"/>
    <mergeCell ref="M9:N9"/>
    <mergeCell ref="B88:P88"/>
    <mergeCell ref="B90:O90"/>
    <mergeCell ref="B38:M38"/>
    <mergeCell ref="A1:P1"/>
    <mergeCell ref="A2:P2"/>
    <mergeCell ref="A12:A14"/>
    <mergeCell ref="B24:M24"/>
    <mergeCell ref="B26:M26"/>
    <mergeCell ref="B25:M25"/>
    <mergeCell ref="A3:P3"/>
    <mergeCell ref="B4:P4"/>
    <mergeCell ref="A5:C5"/>
    <mergeCell ref="A6:C6"/>
    <mergeCell ref="A8:B8"/>
    <mergeCell ref="A9:B9"/>
    <mergeCell ref="B11:M11"/>
    <mergeCell ref="B12:M12"/>
    <mergeCell ref="B13:M13"/>
    <mergeCell ref="A17:A23"/>
    <mergeCell ref="B17:M17"/>
    <mergeCell ref="B14:M14"/>
    <mergeCell ref="E7:G7"/>
    <mergeCell ref="B29:M29"/>
    <mergeCell ref="B30:M30"/>
    <mergeCell ref="B46:M46"/>
    <mergeCell ref="B47:M47"/>
    <mergeCell ref="B48:M48"/>
    <mergeCell ref="B49:M49"/>
    <mergeCell ref="A84:P84"/>
    <mergeCell ref="O75:P78"/>
    <mergeCell ref="B76:I76"/>
    <mergeCell ref="M74:N74"/>
    <mergeCell ref="O74:P74"/>
    <mergeCell ref="A83:P83"/>
    <mergeCell ref="B77:I77"/>
    <mergeCell ref="B78:I78"/>
    <mergeCell ref="B69:O69"/>
    <mergeCell ref="B70:O70"/>
    <mergeCell ref="B72:I72"/>
    <mergeCell ref="J72:L72"/>
    <mergeCell ref="M72:N72"/>
    <mergeCell ref="O72:P72"/>
    <mergeCell ref="B73:I73"/>
    <mergeCell ref="J73:L73"/>
    <mergeCell ref="M73:N73"/>
    <mergeCell ref="O73:P73"/>
    <mergeCell ref="B75:I75"/>
    <mergeCell ref="J75:L78"/>
    <mergeCell ref="M102:N102"/>
    <mergeCell ref="M103:N103"/>
    <mergeCell ref="M104:N104"/>
    <mergeCell ref="M105:N105"/>
    <mergeCell ref="M106:N106"/>
    <mergeCell ref="A100:P100"/>
    <mergeCell ref="A89:A97"/>
    <mergeCell ref="J101:L101"/>
    <mergeCell ref="M101:N101"/>
    <mergeCell ref="B89:O89"/>
    <mergeCell ref="B91:O91"/>
    <mergeCell ref="B92:O92"/>
    <mergeCell ref="B93:O93"/>
    <mergeCell ref="B94:O94"/>
    <mergeCell ref="B95:O95"/>
    <mergeCell ref="B96:O96"/>
    <mergeCell ref="O101:P101"/>
    <mergeCell ref="O102:P102"/>
    <mergeCell ref="O103:P103"/>
    <mergeCell ref="O104:P104"/>
    <mergeCell ref="O105:P105"/>
    <mergeCell ref="O106:P106"/>
    <mergeCell ref="O107:P107"/>
    <mergeCell ref="O108:P108"/>
    <mergeCell ref="O109:P109"/>
    <mergeCell ref="C8:L8"/>
    <mergeCell ref="B107:I107"/>
    <mergeCell ref="J102:L102"/>
    <mergeCell ref="J103:L103"/>
    <mergeCell ref="J104:L104"/>
    <mergeCell ref="J105:L105"/>
    <mergeCell ref="M107:N107"/>
    <mergeCell ref="M108:N108"/>
    <mergeCell ref="M109:N109"/>
    <mergeCell ref="J106:L106"/>
    <mergeCell ref="J107:L107"/>
    <mergeCell ref="J108:L108"/>
    <mergeCell ref="J109:L109"/>
    <mergeCell ref="B108:I108"/>
    <mergeCell ref="B109:I109"/>
    <mergeCell ref="B98:O98"/>
    <mergeCell ref="B97:O97"/>
    <mergeCell ref="B99:O99"/>
    <mergeCell ref="B101:I101"/>
    <mergeCell ref="B102:I102"/>
    <mergeCell ref="B103:I103"/>
    <mergeCell ref="B104:I104"/>
    <mergeCell ref="B105:I105"/>
    <mergeCell ref="B106:I106"/>
  </mergeCells>
  <pageMargins left="0.43307086614173229" right="0.43307086614173229" top="0.39370078740157483" bottom="0.15748031496062992" header="0.51181102362204722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PBrush" shapeId="4097" r:id="rId4">
          <objectPr defaultSize="0" autoPict="0" r:id="rId5">
            <anchor moveWithCells="1" sizeWithCells="1">
              <from>
                <xdr:col>0</xdr:col>
                <xdr:colOff>38100</xdr:colOff>
                <xdr:row>0</xdr:row>
                <xdr:rowOff>47625</xdr:rowOff>
              </from>
              <to>
                <xdr:col>1</xdr:col>
                <xdr:colOff>314325</xdr:colOff>
                <xdr:row>3</xdr:row>
                <xdr:rowOff>76200</xdr:rowOff>
              </to>
            </anchor>
          </objectPr>
        </oleObject>
      </mc:Choice>
      <mc:Fallback>
        <oleObject progId="PBrush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19" workbookViewId="0">
      <selection activeCell="J7" sqref="J7"/>
    </sheetView>
  </sheetViews>
  <sheetFormatPr defaultRowHeight="18" customHeight="1"/>
  <cols>
    <col min="1" max="1" width="7.42578125" customWidth="1"/>
    <col min="2" max="4" width="15.5703125" customWidth="1"/>
    <col min="5" max="6" width="10.28515625" customWidth="1"/>
    <col min="7" max="7" width="12.5703125" customWidth="1"/>
  </cols>
  <sheetData>
    <row r="1" spans="1:10" ht="35.25" customHeight="1">
      <c r="A1" s="281" t="s">
        <v>126</v>
      </c>
      <c r="B1" s="281"/>
      <c r="C1" s="281"/>
      <c r="D1" s="281"/>
      <c r="E1" s="281"/>
      <c r="F1" s="281"/>
      <c r="G1" s="281"/>
    </row>
    <row r="2" spans="1:10" ht="18" customHeight="1">
      <c r="A2" s="283" t="s">
        <v>42</v>
      </c>
      <c r="B2" s="283"/>
      <c r="C2" s="283"/>
      <c r="D2" s="283"/>
      <c r="E2" s="283"/>
      <c r="F2" s="283"/>
      <c r="G2" s="283"/>
    </row>
    <row r="3" spans="1:10" s="3" customFormat="1" ht="45.75" customHeight="1">
      <c r="A3" s="2" t="s">
        <v>43</v>
      </c>
      <c r="B3" s="2" t="s">
        <v>44</v>
      </c>
      <c r="C3" s="2" t="s">
        <v>45</v>
      </c>
      <c r="D3" s="2" t="s">
        <v>46</v>
      </c>
      <c r="E3" s="2" t="s">
        <v>47</v>
      </c>
      <c r="F3" s="2" t="s">
        <v>48</v>
      </c>
      <c r="G3" s="2" t="s">
        <v>49</v>
      </c>
    </row>
    <row r="4" spans="1:10" ht="17.25" customHeight="1">
      <c r="A4" s="4">
        <v>1</v>
      </c>
      <c r="B4" s="4">
        <v>0</v>
      </c>
      <c r="C4" s="116"/>
      <c r="D4" s="116"/>
      <c r="E4" s="93">
        <v>0</v>
      </c>
      <c r="F4" s="88">
        <v>0</v>
      </c>
      <c r="G4" s="90">
        <v>0</v>
      </c>
      <c r="I4" s="73"/>
      <c r="J4" s="73"/>
    </row>
    <row r="5" spans="1:10" ht="18" customHeight="1">
      <c r="A5" s="4">
        <v>2</v>
      </c>
      <c r="B5" s="4">
        <v>0</v>
      </c>
      <c r="C5" s="116"/>
      <c r="D5" s="116"/>
      <c r="E5" s="93">
        <v>0</v>
      </c>
      <c r="F5" s="88">
        <v>0</v>
      </c>
      <c r="G5" s="90">
        <v>0</v>
      </c>
      <c r="I5" s="73"/>
      <c r="J5" s="73"/>
    </row>
    <row r="6" spans="1:10" ht="18" customHeight="1">
      <c r="A6" s="4">
        <v>3</v>
      </c>
      <c r="B6" s="4">
        <v>0</v>
      </c>
      <c r="C6" s="88"/>
      <c r="D6" s="116"/>
      <c r="E6" s="93">
        <v>0</v>
      </c>
      <c r="F6" s="88">
        <v>0</v>
      </c>
      <c r="G6" s="92">
        <v>0</v>
      </c>
      <c r="I6" s="89"/>
      <c r="J6" s="89"/>
    </row>
    <row r="7" spans="1:10" ht="18" customHeight="1">
      <c r="A7" s="4">
        <v>4</v>
      </c>
      <c r="B7" s="4"/>
      <c r="C7" s="4"/>
      <c r="D7" s="4"/>
      <c r="E7" s="4"/>
      <c r="F7" s="90"/>
      <c r="G7" s="90"/>
      <c r="I7" s="73"/>
      <c r="J7" s="73"/>
    </row>
    <row r="8" spans="1:10" ht="18" customHeight="1">
      <c r="A8" s="4">
        <v>5</v>
      </c>
      <c r="B8" s="4"/>
      <c r="C8" s="4"/>
      <c r="D8" s="4"/>
      <c r="E8" s="4"/>
      <c r="F8" s="90"/>
      <c r="G8" s="90"/>
      <c r="I8" s="73"/>
      <c r="J8" s="73"/>
    </row>
    <row r="9" spans="1:10" ht="18" customHeight="1">
      <c r="A9" s="7">
        <v>6</v>
      </c>
      <c r="B9" s="8"/>
      <c r="C9" s="4"/>
      <c r="D9" s="4"/>
      <c r="E9" s="5"/>
      <c r="F9" s="91"/>
      <c r="G9" s="90"/>
    </row>
    <row r="10" spans="1:10" ht="18" customHeight="1">
      <c r="A10" s="289" t="s">
        <v>65</v>
      </c>
      <c r="B10" s="290"/>
      <c r="C10" s="290"/>
      <c r="D10" s="290"/>
      <c r="E10" s="291"/>
      <c r="F10" s="1"/>
      <c r="G10" s="90">
        <f>SUM(G4:G9)</f>
        <v>0</v>
      </c>
    </row>
    <row r="11" spans="1:10" ht="33.75" customHeight="1">
      <c r="A11" s="282" t="s">
        <v>127</v>
      </c>
      <c r="B11" s="282"/>
      <c r="C11" s="282"/>
      <c r="D11" s="282"/>
      <c r="E11" s="282"/>
      <c r="F11" s="282"/>
      <c r="G11" s="282"/>
    </row>
    <row r="12" spans="1:10" ht="18" customHeight="1">
      <c r="A12" s="283" t="s">
        <v>50</v>
      </c>
      <c r="B12" s="283"/>
      <c r="C12" s="283"/>
      <c r="D12" s="283"/>
      <c r="E12" s="283"/>
      <c r="F12" s="283"/>
      <c r="G12" s="283"/>
    </row>
    <row r="14" spans="1:10" ht="18" customHeight="1">
      <c r="A14" s="1" t="s">
        <v>51</v>
      </c>
      <c r="B14" s="1" t="s">
        <v>52</v>
      </c>
      <c r="C14" s="1" t="s">
        <v>53</v>
      </c>
      <c r="D14" s="284" t="s">
        <v>54</v>
      </c>
      <c r="E14" s="284"/>
      <c r="F14" s="284" t="s">
        <v>55</v>
      </c>
      <c r="G14" s="284"/>
    </row>
    <row r="15" spans="1:10" ht="18" customHeight="1">
      <c r="A15" s="1"/>
      <c r="B15" s="1"/>
      <c r="C15" s="1"/>
      <c r="D15" s="285"/>
      <c r="E15" s="286"/>
      <c r="F15" s="287"/>
      <c r="G15" s="288"/>
    </row>
    <row r="16" spans="1:10" ht="18" customHeight="1">
      <c r="A16" s="1"/>
      <c r="B16" s="1"/>
      <c r="C16" s="1"/>
      <c r="D16" s="285"/>
      <c r="E16" s="286"/>
      <c r="F16" s="287"/>
      <c r="G16" s="288"/>
    </row>
    <row r="17" spans="1:7" ht="18" customHeight="1">
      <c r="A17" s="1"/>
      <c r="B17" s="1"/>
      <c r="C17" s="1"/>
      <c r="D17" s="285"/>
      <c r="E17" s="286"/>
      <c r="F17" s="287"/>
      <c r="G17" s="288"/>
    </row>
    <row r="18" spans="1:7" ht="18" customHeight="1">
      <c r="A18" s="289" t="s">
        <v>34</v>
      </c>
      <c r="B18" s="290"/>
      <c r="C18" s="290"/>
      <c r="D18" s="290"/>
      <c r="E18" s="291"/>
      <c r="F18" s="287">
        <f>SUM(F15:F17)</f>
        <v>0</v>
      </c>
      <c r="G18" s="288"/>
    </row>
    <row r="21" spans="1:7" ht="18" customHeight="1">
      <c r="A21" s="283" t="s">
        <v>56</v>
      </c>
      <c r="B21" s="283"/>
      <c r="C21" s="283"/>
      <c r="D21" s="283"/>
      <c r="E21" s="283"/>
      <c r="F21" s="283"/>
      <c r="G21" s="283"/>
    </row>
    <row r="22" spans="1:7" ht="28.5" customHeight="1">
      <c r="A22" s="1" t="s">
        <v>51</v>
      </c>
      <c r="B22" s="6" t="s">
        <v>57</v>
      </c>
      <c r="C22" s="6" t="s">
        <v>58</v>
      </c>
      <c r="D22" s="284" t="s">
        <v>55</v>
      </c>
      <c r="E22" s="284"/>
      <c r="F22" s="284" t="s">
        <v>59</v>
      </c>
      <c r="G22" s="284"/>
    </row>
    <row r="23" spans="1:7" ht="18" customHeight="1">
      <c r="A23" s="1"/>
      <c r="B23" s="1"/>
      <c r="C23" s="1"/>
      <c r="D23" s="285"/>
      <c r="E23" s="286"/>
      <c r="F23" s="287"/>
      <c r="G23" s="288"/>
    </row>
    <row r="24" spans="1:7" ht="18" customHeight="1">
      <c r="A24" s="1"/>
      <c r="B24" s="1"/>
      <c r="C24" s="1"/>
      <c r="D24" s="285"/>
      <c r="E24" s="286"/>
      <c r="F24" s="287"/>
      <c r="G24" s="288"/>
    </row>
    <row r="25" spans="1:7" ht="18" customHeight="1">
      <c r="A25" s="1"/>
      <c r="B25" s="1"/>
      <c r="C25" s="1"/>
      <c r="D25" s="285"/>
      <c r="E25" s="286"/>
      <c r="F25" s="287"/>
      <c r="G25" s="288"/>
    </row>
    <row r="26" spans="1:7" ht="18" customHeight="1">
      <c r="A26" s="289" t="s">
        <v>34</v>
      </c>
      <c r="B26" s="290"/>
      <c r="C26" s="290"/>
      <c r="D26" s="290"/>
      <c r="E26" s="291"/>
      <c r="F26" s="287">
        <f>SUM(F23:F25)</f>
        <v>0</v>
      </c>
      <c r="G26" s="288"/>
    </row>
    <row r="28" spans="1:7" ht="18" customHeight="1">
      <c r="A28" s="292" t="s">
        <v>152</v>
      </c>
      <c r="B28" s="293"/>
      <c r="C28" s="293"/>
      <c r="D28" s="293"/>
      <c r="E28" s="293"/>
      <c r="F28" s="293"/>
      <c r="G28" s="293"/>
    </row>
    <row r="29" spans="1:7" ht="18" customHeight="1">
      <c r="A29" s="1" t="s">
        <v>51</v>
      </c>
      <c r="B29" s="6" t="s">
        <v>60</v>
      </c>
      <c r="C29" s="6" t="s">
        <v>61</v>
      </c>
      <c r="D29" s="284" t="s">
        <v>62</v>
      </c>
      <c r="E29" s="284"/>
      <c r="F29" s="284" t="s">
        <v>63</v>
      </c>
      <c r="G29" s="284"/>
    </row>
    <row r="30" spans="1:7" ht="18" customHeight="1">
      <c r="A30" s="1"/>
      <c r="B30" s="1"/>
      <c r="C30" s="1"/>
      <c r="D30" s="285"/>
      <c r="E30" s="286"/>
      <c r="F30" s="287"/>
      <c r="G30" s="288"/>
    </row>
    <row r="31" spans="1:7" ht="18" customHeight="1">
      <c r="A31" s="1"/>
      <c r="B31" s="1"/>
      <c r="C31" s="1"/>
      <c r="D31" s="285"/>
      <c r="E31" s="286"/>
      <c r="F31" s="287"/>
      <c r="G31" s="288"/>
    </row>
    <row r="32" spans="1:7" ht="18" customHeight="1">
      <c r="A32" s="1"/>
      <c r="B32" s="1"/>
      <c r="C32" s="1"/>
      <c r="D32" s="285"/>
      <c r="E32" s="286"/>
      <c r="F32" s="287"/>
      <c r="G32" s="288"/>
    </row>
    <row r="33" spans="1:7" ht="18" customHeight="1">
      <c r="A33" s="289" t="s">
        <v>34</v>
      </c>
      <c r="B33" s="290"/>
      <c r="C33" s="290"/>
      <c r="D33" s="290"/>
      <c r="E33" s="291"/>
      <c r="F33" s="287">
        <f>SUM(F30:F32)</f>
        <v>0</v>
      </c>
      <c r="G33" s="288"/>
    </row>
    <row r="37" spans="1:7" ht="18" customHeight="1">
      <c r="D37" s="293" t="s">
        <v>64</v>
      </c>
      <c r="E37" s="293"/>
      <c r="F37" s="293"/>
      <c r="G37" s="293"/>
    </row>
  </sheetData>
  <mergeCells count="38">
    <mergeCell ref="F26:G26"/>
    <mergeCell ref="A28:G28"/>
    <mergeCell ref="A33:E33"/>
    <mergeCell ref="F33:G33"/>
    <mergeCell ref="D37:G37"/>
    <mergeCell ref="D30:E30"/>
    <mergeCell ref="F30:G30"/>
    <mergeCell ref="D31:E31"/>
    <mergeCell ref="F31:G31"/>
    <mergeCell ref="D32:E32"/>
    <mergeCell ref="F32:G32"/>
    <mergeCell ref="D17:E17"/>
    <mergeCell ref="F17:G17"/>
    <mergeCell ref="A18:E18"/>
    <mergeCell ref="F18:G18"/>
    <mergeCell ref="D29:E29"/>
    <mergeCell ref="F29:G29"/>
    <mergeCell ref="A21:G21"/>
    <mergeCell ref="D22:E22"/>
    <mergeCell ref="F22:G22"/>
    <mergeCell ref="D23:E23"/>
    <mergeCell ref="F23:G23"/>
    <mergeCell ref="D24:E24"/>
    <mergeCell ref="F24:G24"/>
    <mergeCell ref="D25:E25"/>
    <mergeCell ref="F25:G25"/>
    <mergeCell ref="A26:E26"/>
    <mergeCell ref="D15:E15"/>
    <mergeCell ref="F15:G15"/>
    <mergeCell ref="A10:E10"/>
    <mergeCell ref="D16:E16"/>
    <mergeCell ref="F16:G16"/>
    <mergeCell ref="A1:G1"/>
    <mergeCell ref="A11:G11"/>
    <mergeCell ref="A2:G2"/>
    <mergeCell ref="A12:G12"/>
    <mergeCell ref="D14:E14"/>
    <mergeCell ref="F14:G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SALARY</vt:lpstr>
      <vt:lpstr>GPF</vt:lpstr>
      <vt:lpstr> CPS</vt:lpstr>
      <vt:lpstr>SAVINGS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Sathya</dc:creator>
  <cp:lastModifiedBy>admin</cp:lastModifiedBy>
  <cp:lastPrinted>2024-01-10T08:16:49Z</cp:lastPrinted>
  <dcterms:created xsi:type="dcterms:W3CDTF">2016-12-30T16:07:48Z</dcterms:created>
  <dcterms:modified xsi:type="dcterms:W3CDTF">2024-01-10T08:21:45Z</dcterms:modified>
</cp:coreProperties>
</file>