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3256" windowHeight="13020" activeTab="1"/>
  </bookViews>
  <sheets>
    <sheet name="Instructions" sheetId="12" r:id="rId1"/>
    <sheet name="SALARY" sheetId="8" r:id="rId2"/>
    <sheet name="IT FORM" sheetId="9" r:id="rId3"/>
    <sheet name="SAVINGS" sheetId="3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8" l="1"/>
  <c r="O37" i="9"/>
  <c r="H7" i="8"/>
  <c r="H8" i="8"/>
  <c r="H9" i="8"/>
  <c r="H10" i="8"/>
  <c r="H11" i="8"/>
  <c r="H12" i="8"/>
  <c r="H13" i="8"/>
  <c r="H14" i="8"/>
  <c r="H15" i="8"/>
  <c r="H16" i="8"/>
  <c r="H17" i="8"/>
  <c r="G5" i="3"/>
  <c r="G6" i="3"/>
  <c r="G7" i="3"/>
  <c r="G8" i="3"/>
  <c r="G9" i="3"/>
  <c r="G4" i="3"/>
  <c r="O7" i="8" l="1"/>
  <c r="O8" i="8"/>
  <c r="O9" i="8"/>
  <c r="O10" i="8"/>
  <c r="O11" i="8"/>
  <c r="O12" i="8"/>
  <c r="O13" i="8"/>
  <c r="O14" i="8"/>
  <c r="O15" i="8"/>
  <c r="O16" i="8"/>
  <c r="C17" i="8" l="1"/>
  <c r="C16" i="8"/>
  <c r="C7" i="8"/>
  <c r="C8" i="8"/>
  <c r="C9" i="8"/>
  <c r="C10" i="8"/>
  <c r="C11" i="8"/>
  <c r="C12" i="8"/>
  <c r="C13" i="8"/>
  <c r="C14" i="8"/>
  <c r="C15" i="8"/>
  <c r="C6" i="8" l="1"/>
  <c r="L21" i="8" l="1"/>
  <c r="H6" i="8" l="1"/>
  <c r="O7" i="9"/>
  <c r="E7" i="9"/>
  <c r="E6" i="9"/>
  <c r="E5" i="9"/>
  <c r="O9" i="9"/>
  <c r="J21" i="8" l="1"/>
  <c r="O35" i="9" l="1"/>
  <c r="J27" i="8"/>
  <c r="H18" i="9"/>
  <c r="H19" i="8" l="1"/>
  <c r="P54" i="9" l="1"/>
  <c r="O24" i="8"/>
  <c r="N21" i="8"/>
  <c r="N27" i="8" s="1"/>
  <c r="J102" i="9" s="1"/>
  <c r="M21" i="8"/>
  <c r="M27" i="8" s="1"/>
  <c r="K21" i="8"/>
  <c r="K27" i="8" s="1"/>
  <c r="I21" i="8"/>
  <c r="F21" i="8"/>
  <c r="E21" i="8"/>
  <c r="D21" i="8"/>
  <c r="B21" i="8"/>
  <c r="G19" i="8"/>
  <c r="H18" i="8"/>
  <c r="G18" i="8"/>
  <c r="G17" i="8"/>
  <c r="G16" i="8"/>
  <c r="G15" i="8"/>
  <c r="G14" i="8"/>
  <c r="G13" i="8"/>
  <c r="G12" i="8"/>
  <c r="G11" i="8"/>
  <c r="G10" i="8"/>
  <c r="G9" i="8"/>
  <c r="G8" i="8"/>
  <c r="G7" i="8"/>
  <c r="O6" i="8"/>
  <c r="M102" i="9" l="1"/>
  <c r="O102" i="9" s="1"/>
  <c r="P63" i="9"/>
  <c r="O27" i="8"/>
  <c r="O39" i="9"/>
  <c r="J74" i="9"/>
  <c r="M74" i="9" s="1"/>
  <c r="O74" i="9" s="1"/>
  <c r="I27" i="8"/>
  <c r="O36" i="9"/>
  <c r="O21" i="8"/>
  <c r="C21" i="8"/>
  <c r="H19" i="9" s="1"/>
  <c r="H20" i="9" s="1"/>
  <c r="G6" i="8"/>
  <c r="G21" i="8" s="1"/>
  <c r="G27" i="8" s="1"/>
  <c r="O12" i="9" l="1"/>
  <c r="O14" i="9" s="1"/>
  <c r="P88" i="9" s="1"/>
  <c r="H22" i="9"/>
  <c r="M23" i="9" s="1"/>
  <c r="P23" i="9" s="1"/>
  <c r="H21" i="8"/>
  <c r="H27" i="8" s="1"/>
  <c r="P92" i="9" l="1"/>
  <c r="P91" i="9"/>
  <c r="P93" i="9"/>
  <c r="P94" i="9"/>
  <c r="P90" i="9"/>
  <c r="P95" i="9"/>
  <c r="O24" i="9"/>
  <c r="O30" i="9" s="1"/>
  <c r="O32" i="9" s="1"/>
  <c r="O34" i="9"/>
  <c r="O53" i="9" s="1"/>
  <c r="P53" i="9" s="1"/>
  <c r="F10" i="3"/>
  <c r="G10" i="3" s="1"/>
  <c r="F32" i="3"/>
  <c r="F25" i="3"/>
  <c r="F18" i="3"/>
  <c r="P96" i="9" l="1"/>
  <c r="P98" i="9" s="1"/>
  <c r="J101" i="9" s="1"/>
  <c r="M101" i="9" s="1"/>
  <c r="O101" i="9" s="1"/>
  <c r="O108" i="9" s="1"/>
  <c r="O55" i="9"/>
  <c r="P56" i="9" s="1"/>
  <c r="P64" i="9" s="1"/>
  <c r="J108" i="9" l="1"/>
  <c r="M108" i="9" s="1"/>
  <c r="P65" i="9"/>
  <c r="P67" i="9"/>
  <c r="P66" i="9"/>
  <c r="P68" i="9" l="1"/>
  <c r="P70" i="9" s="1"/>
  <c r="J73" i="9" l="1"/>
  <c r="J80" i="9" s="1"/>
  <c r="M80" i="9" s="1"/>
  <c r="M73" i="9"/>
  <c r="O73" i="9" l="1"/>
  <c r="O80" i="9" s="1"/>
</calcChain>
</file>

<file path=xl/sharedStrings.xml><?xml version="1.0" encoding="utf-8"?>
<sst xmlns="http://schemas.openxmlformats.org/spreadsheetml/2006/main" count="251" uniqueCount="185">
  <si>
    <t>DETAILS</t>
  </si>
  <si>
    <t>ADD</t>
  </si>
  <si>
    <t>LESS</t>
  </si>
  <si>
    <t>GROSS SALARY INCOME (including all allowances)</t>
  </si>
  <si>
    <t>Rs</t>
  </si>
  <si>
    <t>Any other income (if any Bank interest, dividend etc.,)</t>
  </si>
  <si>
    <t>TOTAL TAX</t>
  </si>
  <si>
    <t>S.No</t>
  </si>
  <si>
    <t>Details</t>
  </si>
  <si>
    <t>Tax (Rs.)</t>
  </si>
  <si>
    <t>Total Tax Rs.</t>
  </si>
  <si>
    <t>Total tax Payable (a)</t>
  </si>
  <si>
    <t>Tax paid by IT Chalan [c]</t>
  </si>
  <si>
    <t>BSR Code :_________________</t>
  </si>
  <si>
    <t>Date         :________________</t>
  </si>
  <si>
    <t>Bank        :_________________</t>
  </si>
  <si>
    <t>Amount if refundable (b+c) –(a)</t>
  </si>
  <si>
    <t>INCOME TAX CALCULATION STATEMENT</t>
  </si>
  <si>
    <t xml:space="preserve">NAME </t>
  </si>
  <si>
    <t>:</t>
  </si>
  <si>
    <t>DESIGNATION</t>
  </si>
  <si>
    <t>PAN</t>
  </si>
  <si>
    <t xml:space="preserve">TAN.No </t>
  </si>
  <si>
    <t>STATUS :  INDIVIDUAL</t>
  </si>
  <si>
    <t>Rs.5,00,010/- to 10,00,000/ @20%</t>
  </si>
  <si>
    <t>Rs.10,00,010 and above    @30%</t>
  </si>
  <si>
    <t>DEDUCTION UNDER CHAPTER VI-A (Cont.)                        B/F</t>
  </si>
  <si>
    <t>C</t>
  </si>
  <si>
    <t>H</t>
  </si>
  <si>
    <t>E</t>
  </si>
  <si>
    <t>R</t>
  </si>
  <si>
    <t>F</t>
  </si>
  <si>
    <t>CERTIFICATE:</t>
  </si>
  <si>
    <t>RAJAH SERFOJI GOVT COLLEGE (AUTONOMOUS) THANAJVUR- 5</t>
  </si>
  <si>
    <t>Name:</t>
  </si>
  <si>
    <t>Month &amp; Year</t>
  </si>
  <si>
    <t>Pay</t>
  </si>
  <si>
    <t>D.A</t>
  </si>
  <si>
    <t>H.R.A</t>
  </si>
  <si>
    <t>Total</t>
  </si>
  <si>
    <t>G.P.F/ C.P.S</t>
  </si>
  <si>
    <t>I.T</t>
  </si>
  <si>
    <t>Cess</t>
  </si>
  <si>
    <t>*****</t>
  </si>
  <si>
    <t>-</t>
  </si>
  <si>
    <t>TOTAL</t>
  </si>
  <si>
    <t>Surrender Leave Salary</t>
  </si>
  <si>
    <t>UGC / Pay /Increment Arrears if any</t>
  </si>
  <si>
    <t>Signature of assesee</t>
  </si>
  <si>
    <t>Principal</t>
  </si>
  <si>
    <t>PARTICULARS OF LIC / PLI PREMIUM</t>
  </si>
  <si>
    <t>SL.No.</t>
  </si>
  <si>
    <t>Policy Number</t>
  </si>
  <si>
    <t>Name of the Company</t>
  </si>
  <si>
    <t>Nature of the policy</t>
  </si>
  <si>
    <t>Amount Insured (Rs.)</t>
  </si>
  <si>
    <t>Monthly Premium (Rs.)</t>
  </si>
  <si>
    <t>Amount of Premium per Annum (Rs.)</t>
  </si>
  <si>
    <t>PARTICULARS OF N.S.C</t>
  </si>
  <si>
    <t>S.No.</t>
  </si>
  <si>
    <t>Post Office</t>
  </si>
  <si>
    <t>Issue No.</t>
  </si>
  <si>
    <t>N.S.C Number &amp; Date</t>
  </si>
  <si>
    <t>Amount</t>
  </si>
  <si>
    <t>DETAILS OF INTEREST ACCURED ON N.S.C VI &amp; VIII ISSUE</t>
  </si>
  <si>
    <t>N.S.C Number &amp; Name of the Post Office</t>
  </si>
  <si>
    <t>Date of Purchase of the N.S.C</t>
  </si>
  <si>
    <t>Interest Amount</t>
  </si>
  <si>
    <t>Name of the Investment</t>
  </si>
  <si>
    <t>Date of Investment</t>
  </si>
  <si>
    <t>Date of Maturity</t>
  </si>
  <si>
    <t xml:space="preserve"> Amount</t>
  </si>
  <si>
    <t>Signature of Assessee</t>
  </si>
  <si>
    <t>Pongal Bonus/ Ex-Gratia</t>
  </si>
  <si>
    <t xml:space="preserve">Total </t>
  </si>
  <si>
    <t xml:space="preserve"> b. 10% of (Pay + GP+DA)        =              </t>
  </si>
  <si>
    <t xml:space="preserve"> c. Difference (a-b)                 =          </t>
  </si>
  <si>
    <t>MA</t>
  </si>
  <si>
    <t>OA</t>
  </si>
  <si>
    <t>DA Arr SLS</t>
  </si>
  <si>
    <t xml:space="preserve">Designation:  </t>
  </si>
  <si>
    <t xml:space="preserve">GPF/CPS ACCOUNT NO :  </t>
  </si>
  <si>
    <t xml:space="preserve"> /EDN</t>
  </si>
  <si>
    <t xml:space="preserve">DoB :  </t>
  </si>
  <si>
    <t xml:space="preserve">AADHAR NO: </t>
  </si>
  <si>
    <t>THANJAVUR -613005</t>
  </si>
  <si>
    <t>RAJAH SERFOJI GOVT. COLLEGE (AUTONOMOUS)</t>
  </si>
  <si>
    <r>
      <t>Less</t>
    </r>
    <r>
      <rPr>
        <sz val="10"/>
        <color theme="1"/>
        <rFont val="Times New Roman"/>
        <family val="1"/>
      </rPr>
      <t>: Deduction U/s 10 (13.A &amp; Rule 2A)</t>
    </r>
  </si>
  <si>
    <r>
      <t xml:space="preserve">(iv) U/S 80DD: Expenses on medical treatment etc., &amp; deposit made for maintenance of handicapped dependent. (Max. Rs.75, 000/- in case of severe disabilities with 80% or more Rs.1,25,000) – </t>
    </r>
    <r>
      <rPr>
        <b/>
        <u/>
        <sz val="9"/>
        <color theme="1"/>
        <rFont val="Times New Roman"/>
        <family val="1"/>
      </rPr>
      <t>To be claimed with IT Dept</t>
    </r>
  </si>
  <si>
    <r>
      <t>2)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Times New Roman"/>
        <family val="1"/>
      </rPr>
      <t xml:space="preserve">Certified that I am occupying a rental house paying in monthly rent Rs.             </t>
    </r>
    <r>
      <rPr>
        <u/>
        <sz val="9"/>
        <color theme="1"/>
        <rFont val="Times New Roman"/>
        <family val="1"/>
      </rPr>
      <t xml:space="preserve"> </t>
    </r>
    <r>
      <rPr>
        <sz val="9"/>
        <color theme="1"/>
        <rFont val="Times New Roman"/>
        <family val="1"/>
      </rPr>
      <t>/-</t>
    </r>
  </si>
  <si>
    <t xml:space="preserve"> HRA Exempted Whichever is less (C) or (D) or (E)             </t>
  </si>
  <si>
    <t>Salary after giving relief under  HRA (1-2)</t>
  </si>
  <si>
    <t>Professional Tax U/s 16 (iii)</t>
  </si>
  <si>
    <t>Washing allowance / Uniform allowance (fully allowed)</t>
  </si>
  <si>
    <t>Hill  allowance</t>
  </si>
  <si>
    <t>U/s 10 Child education allowance (max 2400/ pa for two child)</t>
  </si>
  <si>
    <t>Salary after allowing relief under  U/s 16</t>
  </si>
  <si>
    <t>1. G.P.F /T.P.F /P.P.F /C.P.S.</t>
  </si>
  <si>
    <t xml:space="preserve">2. S.P.F. </t>
  </si>
  <si>
    <t>3. F.B.F</t>
  </si>
  <si>
    <t>4. L.I.C</t>
  </si>
  <si>
    <t xml:space="preserve">5. Selvamagal Saving Plan Post office (Sukanya Samrithi) </t>
  </si>
  <si>
    <t>6. P.L.I</t>
  </si>
  <si>
    <t>7. PPF</t>
  </si>
  <si>
    <t>8. N.S.C (VIII) issue and interest</t>
  </si>
  <si>
    <t>9. Refund of HBA (Principal only)</t>
  </si>
  <si>
    <t>10. Tuition Fees for two Children in Indian Educational Insititution only</t>
  </si>
  <si>
    <t>11. Fixed Deposits</t>
  </si>
  <si>
    <t>12. Equity Link saving Bond</t>
  </si>
  <si>
    <t xml:space="preserve">13.Stamp duty Registration fees </t>
  </si>
  <si>
    <t>14. Group Insurance</t>
  </si>
  <si>
    <t>15. Other deductions (CCG) 25000</t>
  </si>
  <si>
    <t xml:space="preserve">16. 80CCC amount deposited any annuity (or) pension plan </t>
  </si>
  <si>
    <t>17. LIC like Jeevan Suraksha (Max 10000)</t>
  </si>
  <si>
    <t xml:space="preserve">18. U/s 80 (CCdl contribution to pension scheme of Cental Govt. (upto 20%) </t>
  </si>
  <si>
    <t>19. U/s 80 CCD2 Central Government Employer</t>
  </si>
  <si>
    <t>DEDUCTION UNDER CHAPTER VI-A                                                                U/s 80C  (overall investment limited toRs.1.5lakh)</t>
  </si>
  <si>
    <r>
      <t xml:space="preserve">TOTAL </t>
    </r>
    <r>
      <rPr>
        <sz val="7.5"/>
        <color theme="1"/>
        <rFont val="Times New Roman"/>
        <family val="1"/>
      </rPr>
      <t>(Limited to 1,50,000)</t>
    </r>
  </si>
  <si>
    <t>Sl.No</t>
  </si>
  <si>
    <t>20. U/S 80CCD(1B) (Additional Benefit) (Max.Rs.50,000/-)</t>
  </si>
  <si>
    <t>After Deduction (col. 6 - (8+9)</t>
  </si>
  <si>
    <t xml:space="preserve"> </t>
  </si>
  <si>
    <r>
      <t>GROSS TOTAL INCOME</t>
    </r>
    <r>
      <rPr>
        <sz val="10"/>
        <color theme="1"/>
        <rFont val="Times New Roman"/>
        <family val="1"/>
      </rPr>
      <t xml:space="preserve"> (Col 3 - (4+5+6))</t>
    </r>
  </si>
  <si>
    <t>(iii) U/S 80D:Medical Insurance premium paid in the Name of assessee, spouse, dependent parents or children  (Max.Rs.25, 000/-) NHIS</t>
  </si>
  <si>
    <t>U/s 80DDB: Medical Treatment Individual  / Dependent for the following deseases. (Cancer, Kidney Transplantations, AIDS, (Max: Rs.40000/-) (Form 10-1A) to be enclosed</t>
  </si>
  <si>
    <r>
      <t xml:space="preserve">U/S 80E: Repayment of </t>
    </r>
    <r>
      <rPr>
        <b/>
        <u/>
        <sz val="10"/>
        <color theme="1"/>
        <rFont val="Times New Roman"/>
        <family val="1"/>
      </rPr>
      <t>Interest alone</t>
    </r>
    <r>
      <rPr>
        <sz val="10"/>
        <color theme="1"/>
        <rFont val="Times New Roman"/>
        <family val="1"/>
      </rPr>
      <t xml:space="preserve"> on loan taken for higher studies availed by the assessee / Spouse / Children </t>
    </r>
  </si>
  <si>
    <t>U/S 80U: Deduction in respect of disabled persons (Max. Rs.50, 000/- in case of severe disabilities with 80% or more Rs.1,00,000/-)</t>
  </si>
  <si>
    <t>(vii) U/S 80 G: Donations to chariotable purpose 50% for Some items and 100%  for some items CM/ PM relief Fund</t>
  </si>
  <si>
    <t xml:space="preserve">Total Amount     </t>
  </si>
  <si>
    <r>
      <t>NET TAXABLE INCOME</t>
    </r>
    <r>
      <rPr>
        <sz val="10"/>
        <color theme="1"/>
        <rFont val="Times New Roman"/>
        <family val="1"/>
      </rPr>
      <t xml:space="preserve">: rounded off to nearest ten Rupees </t>
    </r>
    <r>
      <rPr>
        <sz val="9.5"/>
        <color theme="1"/>
        <rFont val="Times New Roman"/>
        <family val="1"/>
      </rPr>
      <t>(Col 10 – Col 17)</t>
    </r>
  </si>
  <si>
    <t xml:space="preserve">TAX LIABILITY                                                                 Tax is NIL upto: Rs.2,50,000/- for All </t>
  </si>
  <si>
    <t>Rs.2, 50,001/- to 5,00,000/-} @5%</t>
  </si>
  <si>
    <r>
      <t>Net:</t>
    </r>
    <r>
      <rPr>
        <sz val="10"/>
        <color theme="1"/>
        <rFont val="Times New Roman"/>
        <family val="1"/>
      </rPr>
      <t xml:space="preserve">   Tax  Payable - Col 19-20</t>
    </r>
  </si>
  <si>
    <r>
      <t>1)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Times New Roman"/>
        <family val="1"/>
      </rPr>
      <t xml:space="preserve">Certified that I am occupying a house allotted by the Housing Unit Paying a monthly rent of  Rs. __________/- </t>
    </r>
  </si>
  <si>
    <t>Edn. Cess 4%(Rs.)</t>
  </si>
  <si>
    <t>NHIS</t>
  </si>
  <si>
    <t>Other income</t>
  </si>
  <si>
    <t>Recovery of Pay</t>
  </si>
  <si>
    <t>**</t>
  </si>
  <si>
    <t>Note: Insurance Premium alone to be taken for rebate</t>
  </si>
  <si>
    <t>For LIC &amp; PLI PREMIUM REMITTED OTHER THAN SALARY SAVINGS SCHEME , PLEASE PRODUCE CONSOLIDATED STATEMENT FROM LIC</t>
  </si>
  <si>
    <t xml:space="preserve"> a. Actual rent Paid   (12 x  </t>
  </si>
  <si>
    <t>) =</t>
  </si>
  <si>
    <t>e. 50% of Salary (Pay +DA) =</t>
  </si>
  <si>
    <t xml:space="preserve"> d. HRA received   (12 x 3200 ) =     </t>
  </si>
  <si>
    <t>SPF</t>
  </si>
  <si>
    <t xml:space="preserve">FBF  </t>
  </si>
  <si>
    <t>GPF /CPS  :</t>
  </si>
  <si>
    <t>/EDN</t>
  </si>
  <si>
    <t xml:space="preserve">DOB: </t>
  </si>
  <si>
    <t>Less : Standard Deduction Rs.50000 (all are eligible)</t>
  </si>
  <si>
    <t>Aadhar:</t>
  </si>
  <si>
    <t xml:space="preserve"> coloured manual in salary form</t>
  </si>
  <si>
    <t>Other policies on savings (other than SSS) details enter in IT form</t>
  </si>
  <si>
    <t>Home loan and interest in to be filled in IT form</t>
  </si>
  <si>
    <t>SBF, FBF, HF , LIC  / PLI cells only for SSS</t>
  </si>
  <si>
    <t>use separate Salary and IT forms for CPS or GPF</t>
  </si>
  <si>
    <t>PAN entry only in IT FORMS</t>
  </si>
  <si>
    <t xml:space="preserve"> first Fill the cells in </t>
  </si>
  <si>
    <t>LIC</t>
  </si>
  <si>
    <t xml:space="preserve"> PLI</t>
  </si>
  <si>
    <t>For GPF staff GPF, SBF, FBF entry is manual</t>
  </si>
  <si>
    <t>Rs. 1 / - to 2,50,000 - Nil</t>
  </si>
  <si>
    <t>Rs.5,00,001/- to 7,50,000/- @10%</t>
  </si>
  <si>
    <t>Rs.7,50,001/- to 10,00,000/- @15%</t>
  </si>
  <si>
    <t>Rs.10,00,001/- to 12,50,000/- @20%</t>
  </si>
  <si>
    <t>Rs.12,50,010/- to 15,00,000/ @25%</t>
  </si>
  <si>
    <t>Rs.15,00,010 and above    @30%</t>
  </si>
  <si>
    <t>Total Tax</t>
  </si>
  <si>
    <t>Total Tax Payable</t>
  </si>
  <si>
    <t>Less interest on housing loan U/S 24(B) (Max of Rs.2,00,000)   Attach 12 C Form</t>
  </si>
  <si>
    <r>
      <t>4)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Times New Roman"/>
        <family val="1"/>
      </rPr>
      <t>Certified that a sum of Rs._______ is being paid by me towards the cumulative time deposits  for  a period of 5 years &amp; above.</t>
    </r>
  </si>
  <si>
    <t>FOR THE FINANCIAL YEAR 2021-2022 AND THE ASSESSMENT YEAR 2022- 2023</t>
  </si>
  <si>
    <t>Statement Showing Pay and allowances drawn for the year 2021 – 2022</t>
  </si>
  <si>
    <t>DETAILS OF OTHER ELIGIBLE INVESTMENTS MADE DURING THE FY 2021-22</t>
  </si>
  <si>
    <t>Amount paid upto Jan 2022 salary (b)</t>
  </si>
  <si>
    <t>To be paid from Feb. 2022 salary      (a) – (b+c)</t>
  </si>
  <si>
    <t>D.A ARR-I  1/21 to 3/21</t>
  </si>
  <si>
    <t>D.A ARR-II  7/21 to 9/21</t>
  </si>
  <si>
    <t>If NHIS Is Spouse Opted,then delete the column</t>
  </si>
  <si>
    <r>
      <t>3)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Times New Roman"/>
        <family val="1"/>
      </rPr>
      <t>Certified that I have paid a sum of Rs.          /- towards L.I.C policies and are kept alive.</t>
    </r>
  </si>
  <si>
    <t xml:space="preserve">Less Tax Rebate Rs.12500/- only for those whose  taxable income is less than or upto Rs.5 Lakhs. </t>
  </si>
  <si>
    <t>If you want to submit NEW SLAB, Don't mention deduction</t>
  </si>
  <si>
    <t>New Slab</t>
  </si>
  <si>
    <t>OLD  SLAB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</si>
</sst>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12"/>
      <color rgb="FF80808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oledo SF"/>
    </font>
    <font>
      <b/>
      <sz val="8.5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Cambria"/>
      <family val="1"/>
      <scheme val="major"/>
    </font>
    <font>
      <sz val="7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8"/>
      <color theme="1"/>
      <name val="Verdana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mbria"/>
      <family val="1"/>
      <scheme val="maj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.5"/>
      <color theme="1"/>
      <name val="Verdana"/>
      <family val="2"/>
    </font>
    <font>
      <sz val="8.5"/>
      <color theme="1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7.5"/>
      <color theme="1"/>
      <name val="Times New Roman"/>
      <family val="1"/>
    </font>
    <font>
      <sz val="6"/>
      <color theme="1"/>
      <name val="Times New Roman"/>
      <family val="1"/>
    </font>
    <font>
      <b/>
      <u/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sz val="9.5"/>
      <color theme="1"/>
      <name val="Times New Roman"/>
      <family val="1"/>
    </font>
    <font>
      <b/>
      <sz val="9"/>
      <color theme="1"/>
      <name val="Times New Roman"/>
      <family val="1"/>
    </font>
    <font>
      <u/>
      <sz val="9"/>
      <color theme="1"/>
      <name val="Times New Roman"/>
      <family val="1"/>
    </font>
    <font>
      <b/>
      <sz val="7"/>
      <color theme="1"/>
      <name val="Cambria"/>
      <family val="1"/>
      <scheme val="major"/>
    </font>
    <font>
      <sz val="9.5"/>
      <color theme="1"/>
      <name val="Cambria"/>
      <family val="1"/>
      <scheme val="major"/>
    </font>
    <font>
      <sz val="9.5"/>
      <color theme="1"/>
      <name val="Calibri"/>
      <family val="2"/>
      <scheme val="minor"/>
    </font>
    <font>
      <b/>
      <sz val="9.5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theme="1"/>
      <name val="Toledo SF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1" xfId="0" applyFont="1" applyBorder="1" applyAlignment="1">
      <alignment horizontal="center" vertical="top"/>
    </xf>
    <xf numFmtId="3" fontId="16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vertical="top"/>
    </xf>
    <xf numFmtId="0" fontId="16" fillId="0" borderId="0" xfId="0" applyFont="1" applyAlignment="1">
      <alignment horizontal="center"/>
    </xf>
    <xf numFmtId="0" fontId="16" fillId="0" borderId="1" xfId="0" applyFont="1" applyBorder="1" applyAlignment="1"/>
    <xf numFmtId="0" fontId="16" fillId="0" borderId="1" xfId="0" applyFont="1" applyBorder="1" applyAlignment="1">
      <alignment horizontal="center"/>
    </xf>
    <xf numFmtId="0" fontId="25" fillId="0" borderId="1" xfId="0" applyFont="1" applyFill="1" applyBorder="1" applyAlignment="1">
      <alignment horizontal="right" vertical="top" wrapText="1"/>
    </xf>
    <xf numFmtId="0" fontId="0" fillId="0" borderId="0" xfId="0" applyFill="1" applyBorder="1"/>
    <xf numFmtId="0" fontId="0" fillId="0" borderId="0" xfId="0" applyFill="1"/>
    <xf numFmtId="0" fontId="0" fillId="0" borderId="0" xfId="0" applyFill="1" applyAlignment="1"/>
    <xf numFmtId="0" fontId="21" fillId="0" borderId="0" xfId="0" applyFont="1" applyFill="1" applyAlignment="1"/>
    <xf numFmtId="0" fontId="21" fillId="0" borderId="0" xfId="0" applyFont="1" applyFill="1"/>
    <xf numFmtId="0" fontId="22" fillId="0" borderId="0" xfId="0" applyFont="1" applyFill="1"/>
    <xf numFmtId="0" fontId="21" fillId="0" borderId="0" xfId="0" applyFont="1" applyFill="1" applyBorder="1" applyAlignment="1"/>
    <xf numFmtId="0" fontId="2" fillId="0" borderId="0" xfId="0" applyFont="1" applyFill="1"/>
    <xf numFmtId="0" fontId="21" fillId="0" borderId="1" xfId="0" applyFont="1" applyFill="1" applyBorder="1" applyAlignment="1">
      <alignment horizontal="center" vertical="center"/>
    </xf>
    <xf numFmtId="0" fontId="22" fillId="0" borderId="0" xfId="0" applyFont="1" applyFill="1" applyBorder="1"/>
    <xf numFmtId="0" fontId="2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6" fillId="0" borderId="1" xfId="0" applyFont="1" applyFill="1" applyBorder="1" applyAlignment="1">
      <alignment horizontal="right" wrapText="1"/>
    </xf>
    <xf numFmtId="0" fontId="16" fillId="0" borderId="1" xfId="0" applyFont="1" applyFill="1" applyBorder="1"/>
    <xf numFmtId="0" fontId="21" fillId="0" borderId="1" xfId="0" applyFont="1" applyFill="1" applyBorder="1" applyAlignment="1">
      <alignment wrapText="1"/>
    </xf>
    <xf numFmtId="0" fontId="25" fillId="0" borderId="1" xfId="0" applyFont="1" applyFill="1" applyBorder="1" applyAlignment="1">
      <alignment horizontal="center" vertical="top" wrapText="1"/>
    </xf>
    <xf numFmtId="0" fontId="25" fillId="0" borderId="13" xfId="0" applyFont="1" applyFill="1" applyBorder="1" applyAlignment="1">
      <alignment vertical="top" wrapText="1"/>
    </xf>
    <xf numFmtId="0" fontId="0" fillId="0" borderId="0" xfId="0" applyFill="1" applyAlignment="1">
      <alignment horizontal="center"/>
    </xf>
    <xf numFmtId="0" fontId="25" fillId="0" borderId="3" xfId="0" applyFont="1" applyFill="1" applyBorder="1" applyAlignment="1">
      <alignment vertical="top" wrapText="1"/>
    </xf>
    <xf numFmtId="0" fontId="25" fillId="0" borderId="4" xfId="0" applyFont="1" applyFill="1" applyBorder="1" applyAlignment="1">
      <alignment vertical="top" wrapText="1"/>
    </xf>
    <xf numFmtId="0" fontId="25" fillId="0" borderId="7" xfId="0" applyFont="1" applyFill="1" applyBorder="1" applyAlignment="1">
      <alignment horizontal="center" vertical="top" wrapText="1"/>
    </xf>
    <xf numFmtId="0" fontId="25" fillId="0" borderId="1" xfId="0" applyFont="1" applyFill="1" applyBorder="1" applyAlignment="1">
      <alignment wrapText="1"/>
    </xf>
    <xf numFmtId="0" fontId="25" fillId="0" borderId="1" xfId="0" applyFont="1" applyFill="1" applyBorder="1" applyAlignment="1">
      <alignment vertical="top" wrapText="1"/>
    </xf>
    <xf numFmtId="0" fontId="25" fillId="0" borderId="5" xfId="0" applyFont="1" applyFill="1" applyBorder="1" applyAlignment="1">
      <alignment vertical="top" wrapText="1"/>
    </xf>
    <xf numFmtId="0" fontId="25" fillId="0" borderId="4" xfId="0" applyFont="1" applyFill="1" applyBorder="1" applyAlignment="1">
      <alignment horizontal="right" vertical="top" wrapText="1"/>
    </xf>
    <xf numFmtId="0" fontId="25" fillId="0" borderId="7" xfId="0" applyFont="1" applyFill="1" applyBorder="1" applyAlignment="1">
      <alignment vertical="top" wrapText="1"/>
    </xf>
    <xf numFmtId="0" fontId="24" fillId="0" borderId="1" xfId="0" applyFont="1" applyFill="1" applyBorder="1" applyAlignment="1">
      <alignment horizontal="center" vertical="top" wrapText="1"/>
    </xf>
    <xf numFmtId="0" fontId="30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wrapText="1"/>
    </xf>
    <xf numFmtId="0" fontId="25" fillId="0" borderId="1" xfId="0" applyFont="1" applyFill="1" applyBorder="1" applyAlignment="1">
      <alignment horizontal="center" wrapText="1"/>
    </xf>
    <xf numFmtId="0" fontId="24" fillId="0" borderId="5" xfId="0" applyFont="1" applyFill="1" applyBorder="1" applyAlignment="1">
      <alignment horizontal="right" vertical="top" wrapText="1"/>
    </xf>
    <xf numFmtId="0" fontId="26" fillId="0" borderId="1" xfId="0" applyFont="1" applyFill="1" applyBorder="1" applyAlignment="1">
      <alignment wrapText="1"/>
    </xf>
    <xf numFmtId="0" fontId="27" fillId="0" borderId="0" xfId="0" applyFont="1" applyFill="1" applyAlignment="1">
      <alignment horizontal="center"/>
    </xf>
    <xf numFmtId="0" fontId="27" fillId="0" borderId="0" xfId="0" applyFont="1" applyFill="1"/>
    <xf numFmtId="0" fontId="34" fillId="0" borderId="1" xfId="0" applyFont="1" applyFill="1" applyBorder="1" applyAlignment="1">
      <alignment horizontal="center" wrapText="1"/>
    </xf>
    <xf numFmtId="0" fontId="34" fillId="0" borderId="1" xfId="0" applyFont="1" applyFill="1" applyBorder="1" applyAlignment="1">
      <alignment horizontal="center" vertical="top" wrapText="1"/>
    </xf>
    <xf numFmtId="0" fontId="34" fillId="0" borderId="0" xfId="0" applyFont="1" applyFill="1"/>
    <xf numFmtId="0" fontId="10" fillId="0" borderId="0" xfId="0" applyFont="1" applyFill="1" applyAlignment="1">
      <alignment vertical="top"/>
    </xf>
    <xf numFmtId="0" fontId="11" fillId="0" borderId="0" xfId="0" applyFont="1" applyFill="1" applyBorder="1" applyAlignment="1">
      <alignment vertical="top"/>
    </xf>
    <xf numFmtId="0" fontId="2" fillId="0" borderId="17" xfId="0" applyFont="1" applyFill="1" applyBorder="1" applyAlignment="1">
      <alignment horizontal="center" vertical="top" wrapText="1"/>
    </xf>
    <xf numFmtId="0" fontId="13" fillId="0" borderId="17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vertical="center" wrapText="1"/>
    </xf>
    <xf numFmtId="0" fontId="19" fillId="0" borderId="17" xfId="0" applyFont="1" applyFill="1" applyBorder="1" applyAlignment="1">
      <alignment horizontal="center" wrapText="1"/>
    </xf>
    <xf numFmtId="0" fontId="19" fillId="0" borderId="17" xfId="0" applyFont="1" applyFill="1" applyBorder="1" applyAlignment="1">
      <alignment horizontal="right" wrapText="1"/>
    </xf>
    <xf numFmtId="0" fontId="20" fillId="0" borderId="17" xfId="0" applyFont="1" applyFill="1" applyBorder="1" applyAlignment="1">
      <alignment horizont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9" fillId="0" borderId="17" xfId="0" applyFont="1" applyFill="1" applyBorder="1" applyAlignment="1">
      <alignment wrapText="1"/>
    </xf>
    <xf numFmtId="0" fontId="12" fillId="0" borderId="0" xfId="0" applyFont="1" applyFill="1" applyAlignment="1">
      <alignment wrapText="1"/>
    </xf>
    <xf numFmtId="0" fontId="14" fillId="0" borderId="0" xfId="0" applyFont="1" applyFill="1" applyAlignment="1"/>
    <xf numFmtId="0" fontId="15" fillId="0" borderId="0" xfId="0" applyFont="1" applyFill="1" applyAlignment="1"/>
    <xf numFmtId="0" fontId="0" fillId="0" borderId="0" xfId="0" applyFill="1" applyAlignment="1">
      <alignment vertical="center"/>
    </xf>
    <xf numFmtId="0" fontId="12" fillId="0" borderId="0" xfId="0" applyFont="1" applyFill="1"/>
    <xf numFmtId="0" fontId="4" fillId="0" borderId="0" xfId="0" applyFont="1" applyFill="1" applyAlignment="1"/>
    <xf numFmtId="0" fontId="12" fillId="0" borderId="17" xfId="0" applyFont="1" applyFill="1" applyBorder="1" applyAlignment="1">
      <alignment horizontal="right"/>
    </xf>
    <xf numFmtId="0" fontId="21" fillId="2" borderId="1" xfId="0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vertical="top" wrapText="1"/>
    </xf>
    <xf numFmtId="0" fontId="0" fillId="0" borderId="19" xfId="0" applyFill="1" applyBorder="1"/>
    <xf numFmtId="0" fontId="0" fillId="0" borderId="16" xfId="0" applyFill="1" applyBorder="1" applyAlignment="1"/>
    <xf numFmtId="0" fontId="19" fillId="2" borderId="17" xfId="0" applyFont="1" applyFill="1" applyBorder="1" applyAlignment="1">
      <alignment horizontal="center" wrapText="1"/>
    </xf>
    <xf numFmtId="0" fontId="19" fillId="2" borderId="19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2" borderId="19" xfId="0" applyFill="1" applyBorder="1" applyAlignment="1"/>
    <xf numFmtId="0" fontId="19" fillId="0" borderId="0" xfId="0" applyFont="1" applyFill="1" applyBorder="1" applyAlignment="1">
      <alignment horizontal="center" wrapText="1"/>
    </xf>
    <xf numFmtId="0" fontId="34" fillId="0" borderId="1" xfId="0" applyFont="1" applyFill="1" applyBorder="1" applyAlignment="1">
      <alignment horizontal="center" wrapText="1"/>
    </xf>
    <xf numFmtId="0" fontId="24" fillId="0" borderId="1" xfId="0" applyFont="1" applyFill="1" applyBorder="1" applyAlignment="1">
      <alignment horizontal="center" vertical="top" wrapText="1"/>
    </xf>
    <xf numFmtId="0" fontId="25" fillId="0" borderId="5" xfId="0" applyFont="1" applyFill="1" applyBorder="1" applyAlignment="1">
      <alignment horizontal="center" vertical="top" wrapText="1"/>
    </xf>
    <xf numFmtId="0" fontId="38" fillId="0" borderId="0" xfId="0" applyFont="1" applyFill="1"/>
    <xf numFmtId="0" fontId="37" fillId="0" borderId="4" xfId="0" applyFont="1" applyBorder="1" applyAlignment="1"/>
    <xf numFmtId="0" fontId="37" fillId="0" borderId="1" xfId="0" applyFont="1" applyBorder="1"/>
    <xf numFmtId="0" fontId="37" fillId="0" borderId="1" xfId="0" applyFont="1" applyBorder="1" applyAlignment="1">
      <alignment vertical="top" wrapText="1"/>
    </xf>
    <xf numFmtId="0" fontId="37" fillId="0" borderId="0" xfId="0" applyFont="1" applyBorder="1"/>
    <xf numFmtId="0" fontId="39" fillId="0" borderId="0" xfId="0" applyFont="1" applyBorder="1"/>
    <xf numFmtId="0" fontId="37" fillId="0" borderId="9" xfId="0" applyFont="1" applyBorder="1"/>
    <xf numFmtId="0" fontId="38" fillId="0" borderId="1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/>
    </xf>
    <xf numFmtId="0" fontId="25" fillId="0" borderId="3" xfId="0" applyFont="1" applyFill="1" applyBorder="1" applyAlignment="1">
      <alignment horizontal="center" vertical="top" wrapText="1"/>
    </xf>
    <xf numFmtId="0" fontId="25" fillId="0" borderId="5" xfId="0" applyFont="1" applyFill="1" applyBorder="1" applyAlignment="1">
      <alignment horizontal="right" vertical="top" wrapText="1"/>
    </xf>
    <xf numFmtId="0" fontId="23" fillId="0" borderId="2" xfId="0" applyFont="1" applyFill="1" applyBorder="1" applyAlignment="1">
      <alignment horizontal="center" vertical="top" wrapText="1"/>
    </xf>
    <xf numFmtId="0" fontId="0" fillId="0" borderId="3" xfId="0" applyFill="1" applyBorder="1"/>
    <xf numFmtId="0" fontId="19" fillId="2" borderId="17" xfId="0" applyFont="1" applyFill="1" applyBorder="1" applyAlignment="1">
      <alignment wrapText="1"/>
    </xf>
    <xf numFmtId="0" fontId="6" fillId="0" borderId="17" xfId="0" applyFont="1" applyFill="1" applyBorder="1" applyAlignment="1">
      <alignment wrapText="1"/>
    </xf>
    <xf numFmtId="0" fontId="2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/>
    <xf numFmtId="0" fontId="34" fillId="0" borderId="0" xfId="0" applyFont="1" applyFill="1" applyBorder="1" applyAlignment="1">
      <alignment horizontal="center" vertical="top" wrapText="1"/>
    </xf>
    <xf numFmtId="0" fontId="34" fillId="0" borderId="0" xfId="0" applyFont="1" applyFill="1" applyBorder="1" applyAlignment="1">
      <alignment horizontal="left" vertical="top" wrapText="1"/>
    </xf>
    <xf numFmtId="0" fontId="24" fillId="0" borderId="0" xfId="0" applyFont="1" applyFill="1" applyBorder="1" applyAlignment="1">
      <alignment horizontal="center" vertical="top" wrapText="1"/>
    </xf>
    <xf numFmtId="17" fontId="1" fillId="0" borderId="17" xfId="0" applyNumberFormat="1" applyFont="1" applyFill="1" applyBorder="1" applyAlignment="1">
      <alignment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vertical="center" wrapText="1"/>
    </xf>
    <xf numFmtId="0" fontId="41" fillId="0" borderId="21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0" fontId="13" fillId="0" borderId="17" xfId="0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top"/>
    </xf>
    <xf numFmtId="0" fontId="11" fillId="0" borderId="16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0" fillId="2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9" fillId="2" borderId="19" xfId="0" applyFont="1" applyFill="1" applyBorder="1" applyAlignment="1">
      <alignment horizontal="left" wrapText="1"/>
    </xf>
    <xf numFmtId="0" fontId="19" fillId="2" borderId="18" xfId="0" applyFont="1" applyFill="1" applyBorder="1" applyAlignment="1">
      <alignment horizontal="left" wrapText="1"/>
    </xf>
    <xf numFmtId="0" fontId="19" fillId="2" borderId="20" xfId="0" applyFont="1" applyFill="1" applyBorder="1" applyAlignment="1">
      <alignment horizontal="left" wrapText="1"/>
    </xf>
    <xf numFmtId="1" fontId="0" fillId="2" borderId="18" xfId="0" applyNumberFormat="1" applyFill="1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24" fillId="0" borderId="2" xfId="0" applyFont="1" applyFill="1" applyBorder="1" applyAlignment="1">
      <alignment horizontal="center" vertical="top" wrapText="1"/>
    </xf>
    <xf numFmtId="0" fontId="24" fillId="0" borderId="3" xfId="0" applyFont="1" applyFill="1" applyBorder="1" applyAlignment="1">
      <alignment horizontal="center" vertical="top" wrapText="1"/>
    </xf>
    <xf numFmtId="0" fontId="24" fillId="0" borderId="4" xfId="0" applyFont="1" applyFill="1" applyBorder="1" applyAlignment="1">
      <alignment horizontal="center" vertical="top" wrapText="1"/>
    </xf>
    <xf numFmtId="0" fontId="28" fillId="0" borderId="2" xfId="0" applyFont="1" applyFill="1" applyBorder="1" applyAlignment="1">
      <alignment horizontal="left" wrapText="1"/>
    </xf>
    <xf numFmtId="0" fontId="28" fillId="0" borderId="3" xfId="0" applyFont="1" applyFill="1" applyBorder="1" applyAlignment="1">
      <alignment horizontal="left" wrapText="1"/>
    </xf>
    <xf numFmtId="0" fontId="28" fillId="0" borderId="4" xfId="0" applyFont="1" applyFill="1" applyBorder="1" applyAlignment="1">
      <alignment horizontal="left" wrapText="1"/>
    </xf>
    <xf numFmtId="0" fontId="25" fillId="0" borderId="2" xfId="0" applyFont="1" applyFill="1" applyBorder="1" applyAlignment="1">
      <alignment horizontal="left" vertical="top" wrapText="1"/>
    </xf>
    <xf numFmtId="0" fontId="25" fillId="0" borderId="3" xfId="0" applyFont="1" applyFill="1" applyBorder="1" applyAlignment="1">
      <alignment horizontal="left" vertical="top" wrapText="1"/>
    </xf>
    <xf numFmtId="0" fontId="25" fillId="0" borderId="4" xfId="0" applyFont="1" applyFill="1" applyBorder="1" applyAlignment="1">
      <alignment horizontal="left" vertical="top" wrapText="1"/>
    </xf>
    <xf numFmtId="0" fontId="25" fillId="0" borderId="2" xfId="0" applyFont="1" applyFill="1" applyBorder="1" applyAlignment="1">
      <alignment horizontal="left" wrapText="1"/>
    </xf>
    <xf numFmtId="0" fontId="25" fillId="0" borderId="3" xfId="0" applyFont="1" applyFill="1" applyBorder="1" applyAlignment="1">
      <alignment horizontal="left" wrapText="1"/>
    </xf>
    <xf numFmtId="0" fontId="25" fillId="0" borderId="4" xfId="0" applyFont="1" applyFill="1" applyBorder="1" applyAlignment="1">
      <alignment horizontal="left" wrapText="1"/>
    </xf>
    <xf numFmtId="0" fontId="25" fillId="0" borderId="5" xfId="0" applyFont="1" applyFill="1" applyBorder="1" applyAlignment="1">
      <alignment horizontal="center" vertical="top" wrapText="1"/>
    </xf>
    <xf numFmtId="0" fontId="25" fillId="0" borderId="6" xfId="0" applyFont="1" applyFill="1" applyBorder="1" applyAlignment="1">
      <alignment horizontal="center" vertical="top" wrapText="1"/>
    </xf>
    <xf numFmtId="0" fontId="25" fillId="0" borderId="1" xfId="0" applyFont="1" applyFill="1" applyBorder="1" applyAlignment="1">
      <alignment horizontal="left" vertical="top" wrapText="1"/>
    </xf>
    <xf numFmtId="0" fontId="24" fillId="0" borderId="0" xfId="0" applyFont="1" applyFill="1" applyAlignment="1">
      <alignment horizontal="left" vertical="top" wrapText="1"/>
    </xf>
    <xf numFmtId="0" fontId="24" fillId="0" borderId="1" xfId="0" applyFont="1" applyFill="1" applyBorder="1" applyAlignment="1">
      <alignment horizontal="center" vertical="top" wrapText="1"/>
    </xf>
    <xf numFmtId="0" fontId="22" fillId="0" borderId="0" xfId="0" applyFont="1" applyFill="1" applyAlignment="1">
      <alignment horizontal="left"/>
    </xf>
    <xf numFmtId="0" fontId="24" fillId="0" borderId="2" xfId="0" applyFont="1" applyFill="1" applyBorder="1" applyAlignment="1">
      <alignment horizontal="left" wrapText="1"/>
    </xf>
    <xf numFmtId="0" fontId="24" fillId="0" borderId="3" xfId="0" applyFont="1" applyFill="1" applyBorder="1" applyAlignment="1">
      <alignment horizontal="left" wrapText="1"/>
    </xf>
    <xf numFmtId="0" fontId="24" fillId="0" borderId="4" xfId="0" applyFont="1" applyFill="1" applyBorder="1" applyAlignment="1">
      <alignment horizontal="left" wrapText="1"/>
    </xf>
    <xf numFmtId="0" fontId="25" fillId="0" borderId="2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0" fontId="26" fillId="0" borderId="2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6" fillId="0" borderId="4" xfId="0" applyFont="1" applyFill="1" applyBorder="1" applyAlignment="1">
      <alignment horizontal="left" vertical="center" wrapText="1"/>
    </xf>
    <xf numFmtId="0" fontId="34" fillId="0" borderId="1" xfId="0" applyFont="1" applyFill="1" applyBorder="1" applyAlignment="1">
      <alignment horizontal="center" wrapText="1"/>
    </xf>
    <xf numFmtId="0" fontId="24" fillId="0" borderId="2" xfId="0" applyFont="1" applyFill="1" applyBorder="1" applyAlignment="1">
      <alignment horizontal="left" vertical="top"/>
    </xf>
    <xf numFmtId="0" fontId="24" fillId="0" borderId="3" xfId="0" applyFont="1" applyFill="1" applyBorder="1" applyAlignment="1">
      <alignment horizontal="left" vertical="top"/>
    </xf>
    <xf numFmtId="0" fontId="24" fillId="0" borderId="4" xfId="0" applyFont="1" applyFill="1" applyBorder="1" applyAlignment="1">
      <alignment horizontal="left" vertical="top"/>
    </xf>
    <xf numFmtId="0" fontId="24" fillId="0" borderId="1" xfId="0" applyFont="1" applyFill="1" applyBorder="1" applyAlignment="1">
      <alignment horizontal="center" vertical="top"/>
    </xf>
    <xf numFmtId="0" fontId="25" fillId="0" borderId="1" xfId="0" applyFont="1" applyFill="1" applyBorder="1" applyAlignment="1">
      <alignment horizontal="center" vertical="top" wrapText="1"/>
    </xf>
    <xf numFmtId="0" fontId="25" fillId="0" borderId="8" xfId="0" applyFont="1" applyFill="1" applyBorder="1" applyAlignment="1">
      <alignment horizontal="left" vertical="top" wrapText="1"/>
    </xf>
    <xf numFmtId="0" fontId="25" fillId="0" borderId="13" xfId="0" applyFont="1" applyFill="1" applyBorder="1" applyAlignment="1">
      <alignment horizontal="left" vertical="top" wrapText="1"/>
    </xf>
    <xf numFmtId="0" fontId="25" fillId="0" borderId="9" xfId="0" applyFont="1" applyFill="1" applyBorder="1" applyAlignment="1">
      <alignment horizontal="left" vertical="top" wrapText="1"/>
    </xf>
    <xf numFmtId="0" fontId="25" fillId="0" borderId="11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left" vertical="top" wrapText="1"/>
    </xf>
    <xf numFmtId="0" fontId="25" fillId="0" borderId="12" xfId="0" applyFont="1" applyFill="1" applyBorder="1" applyAlignment="1">
      <alignment horizontal="left" vertical="top" wrapText="1"/>
    </xf>
    <xf numFmtId="0" fontId="25" fillId="0" borderId="10" xfId="0" applyFont="1" applyFill="1" applyBorder="1" applyAlignment="1">
      <alignment horizontal="left" vertical="top" wrapText="1"/>
    </xf>
    <xf numFmtId="0" fontId="25" fillId="0" borderId="14" xfId="0" applyFont="1" applyFill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4" fillId="0" borderId="2" xfId="0" applyFont="1" applyFill="1" applyBorder="1" applyAlignment="1">
      <alignment horizontal="left" vertical="top" wrapText="1"/>
    </xf>
    <xf numFmtId="0" fontId="24" fillId="0" borderId="3" xfId="0" applyFont="1" applyFill="1" applyBorder="1" applyAlignment="1">
      <alignment horizontal="left" vertical="top" wrapText="1"/>
    </xf>
    <xf numFmtId="0" fontId="24" fillId="0" borderId="4" xfId="0" applyFont="1" applyFill="1" applyBorder="1" applyAlignment="1">
      <alignment horizontal="left" vertical="top" wrapText="1"/>
    </xf>
    <xf numFmtId="0" fontId="25" fillId="0" borderId="2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 wrapText="1"/>
    </xf>
    <xf numFmtId="0" fontId="21" fillId="0" borderId="14" xfId="0" applyFont="1" applyFill="1" applyBorder="1" applyAlignment="1">
      <alignment horizontal="center"/>
    </xf>
    <xf numFmtId="14" fontId="21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left" vertical="top" wrapText="1"/>
    </xf>
    <xf numFmtId="0" fontId="34" fillId="0" borderId="3" xfId="0" applyFont="1" applyFill="1" applyBorder="1" applyAlignment="1">
      <alignment horizontal="left" vertical="top" wrapText="1"/>
    </xf>
    <xf numFmtId="0" fontId="34" fillId="0" borderId="4" xfId="0" applyFont="1" applyFill="1" applyBorder="1" applyAlignment="1">
      <alignment horizontal="left" vertical="top" wrapText="1"/>
    </xf>
    <xf numFmtId="0" fontId="24" fillId="0" borderId="8" xfId="0" applyFont="1" applyFill="1" applyBorder="1" applyAlignment="1">
      <alignment horizontal="center" vertical="top"/>
    </xf>
    <xf numFmtId="0" fontId="24" fillId="0" borderId="13" xfId="0" applyFont="1" applyFill="1" applyBorder="1" applyAlignment="1">
      <alignment horizontal="center" vertical="top"/>
    </xf>
    <xf numFmtId="0" fontId="24" fillId="0" borderId="9" xfId="0" applyFont="1" applyFill="1" applyBorder="1" applyAlignment="1">
      <alignment horizontal="center" vertical="top"/>
    </xf>
    <xf numFmtId="0" fontId="24" fillId="0" borderId="11" xfId="0" applyFont="1" applyFill="1" applyBorder="1" applyAlignment="1">
      <alignment horizontal="center" vertical="top"/>
    </xf>
    <xf numFmtId="0" fontId="24" fillId="0" borderId="0" xfId="0" applyFont="1" applyFill="1" applyBorder="1" applyAlignment="1">
      <alignment horizontal="center" vertical="top"/>
    </xf>
    <xf numFmtId="0" fontId="24" fillId="0" borderId="12" xfId="0" applyFont="1" applyFill="1" applyBorder="1" applyAlignment="1">
      <alignment horizontal="center" vertical="top"/>
    </xf>
    <xf numFmtId="0" fontId="24" fillId="0" borderId="10" xfId="0" applyFont="1" applyFill="1" applyBorder="1" applyAlignment="1">
      <alignment horizontal="center" vertical="top"/>
    </xf>
    <xf numFmtId="0" fontId="24" fillId="0" borderId="14" xfId="0" applyFont="1" applyFill="1" applyBorder="1" applyAlignment="1">
      <alignment horizontal="center" vertical="top"/>
    </xf>
    <xf numFmtId="0" fontId="24" fillId="0" borderId="15" xfId="0" applyFont="1" applyFill="1" applyBorder="1" applyAlignment="1">
      <alignment horizontal="center" vertical="top"/>
    </xf>
    <xf numFmtId="0" fontId="24" fillId="0" borderId="8" xfId="0" applyFont="1" applyFill="1" applyBorder="1" applyAlignment="1">
      <alignment horizontal="center" vertical="top" wrapText="1"/>
    </xf>
    <xf numFmtId="0" fontId="24" fillId="0" borderId="9" xfId="0" applyFont="1" applyFill="1" applyBorder="1" applyAlignment="1">
      <alignment horizontal="center" vertical="top" wrapText="1"/>
    </xf>
    <xf numFmtId="0" fontId="24" fillId="0" borderId="11" xfId="0" applyFont="1" applyFill="1" applyBorder="1" applyAlignment="1">
      <alignment horizontal="center" vertical="top" wrapText="1"/>
    </xf>
    <xf numFmtId="0" fontId="24" fillId="0" borderId="12" xfId="0" applyFont="1" applyFill="1" applyBorder="1" applyAlignment="1">
      <alignment horizontal="center" vertical="top" wrapText="1"/>
    </xf>
    <xf numFmtId="0" fontId="24" fillId="0" borderId="10" xfId="0" applyFont="1" applyFill="1" applyBorder="1" applyAlignment="1">
      <alignment horizontal="center" vertical="top" wrapText="1"/>
    </xf>
    <xf numFmtId="0" fontId="24" fillId="0" borderId="15" xfId="0" applyFont="1" applyFill="1" applyBorder="1" applyAlignment="1">
      <alignment horizontal="center" vertical="top" wrapText="1"/>
    </xf>
    <xf numFmtId="0" fontId="25" fillId="0" borderId="3" xfId="0" applyFont="1" applyFill="1" applyBorder="1" applyAlignment="1">
      <alignment vertical="top" wrapText="1"/>
    </xf>
    <xf numFmtId="0" fontId="25" fillId="0" borderId="4" xfId="0" applyFont="1" applyFill="1" applyBorder="1" applyAlignment="1">
      <alignment vertical="top" wrapText="1"/>
    </xf>
    <xf numFmtId="0" fontId="25" fillId="0" borderId="2" xfId="0" applyFont="1" applyFill="1" applyBorder="1" applyAlignment="1">
      <alignment vertical="top" wrapText="1"/>
    </xf>
    <xf numFmtId="0" fontId="20" fillId="0" borderId="3" xfId="0" applyFont="1" applyFill="1" applyBorder="1" applyAlignment="1">
      <alignment wrapText="1"/>
    </xf>
    <xf numFmtId="0" fontId="20" fillId="0" borderId="4" xfId="0" applyFont="1" applyFill="1" applyBorder="1" applyAlignment="1">
      <alignment wrapText="1"/>
    </xf>
    <xf numFmtId="0" fontId="24" fillId="0" borderId="2" xfId="0" applyFont="1" applyFill="1" applyBorder="1" applyAlignment="1">
      <alignment horizontal="left" vertical="center" wrapText="1"/>
    </xf>
    <xf numFmtId="0" fontId="24" fillId="0" borderId="3" xfId="0" applyFont="1" applyFill="1" applyBorder="1" applyAlignment="1">
      <alignment horizontal="left" vertical="center" wrapText="1"/>
    </xf>
    <xf numFmtId="0" fontId="24" fillId="0" borderId="4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wrapText="1"/>
    </xf>
    <xf numFmtId="0" fontId="25" fillId="0" borderId="1" xfId="0" applyFont="1" applyFill="1" applyBorder="1" applyAlignment="1">
      <alignment vertical="center" wrapText="1"/>
    </xf>
    <xf numFmtId="0" fontId="25" fillId="0" borderId="2" xfId="0" applyFont="1" applyFill="1" applyBorder="1" applyAlignment="1">
      <alignment vertical="center" wrapText="1"/>
    </xf>
    <xf numFmtId="0" fontId="25" fillId="0" borderId="3" xfId="0" applyFont="1" applyFill="1" applyBorder="1" applyAlignment="1">
      <alignment vertical="center" wrapText="1"/>
    </xf>
    <xf numFmtId="0" fontId="25" fillId="0" borderId="4" xfId="0" applyFont="1" applyFill="1" applyBorder="1" applyAlignment="1">
      <alignment vertical="center" wrapText="1"/>
    </xf>
    <xf numFmtId="0" fontId="0" fillId="0" borderId="17" xfId="0" applyFill="1" applyBorder="1" applyAlignment="1">
      <alignment horizontal="left"/>
    </xf>
    <xf numFmtId="0" fontId="42" fillId="0" borderId="0" xfId="0" applyFont="1" applyFill="1" applyAlignment="1">
      <alignment horizontal="center"/>
    </xf>
    <xf numFmtId="0" fontId="23" fillId="0" borderId="5" xfId="0" applyFont="1" applyFill="1" applyBorder="1" applyAlignment="1">
      <alignment horizontal="center" vertical="top" wrapText="1"/>
    </xf>
    <xf numFmtId="0" fontId="23" fillId="0" borderId="6" xfId="0" applyFont="1" applyFill="1" applyBorder="1" applyAlignment="1">
      <alignment horizontal="center" vertical="top" wrapText="1"/>
    </xf>
    <xf numFmtId="0" fontId="4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/>
    </xf>
    <xf numFmtId="0" fontId="21" fillId="0" borderId="12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wrapText="1"/>
    </xf>
    <xf numFmtId="0" fontId="24" fillId="0" borderId="2" xfId="0" applyFont="1" applyFill="1" applyBorder="1" applyAlignment="1">
      <alignment vertical="top" wrapText="1"/>
    </xf>
    <xf numFmtId="0" fontId="24" fillId="0" borderId="3" xfId="0" applyFont="1" applyFill="1" applyBorder="1" applyAlignment="1">
      <alignment vertical="top" wrapText="1"/>
    </xf>
    <xf numFmtId="0" fontId="24" fillId="0" borderId="4" xfId="0" applyFont="1" applyFill="1" applyBorder="1" applyAlignment="1">
      <alignment vertical="top" wrapText="1"/>
    </xf>
    <xf numFmtId="0" fontId="25" fillId="0" borderId="7" xfId="0" applyFont="1" applyFill="1" applyBorder="1" applyAlignment="1">
      <alignment horizontal="center" vertical="top" wrapText="1"/>
    </xf>
    <xf numFmtId="0" fontId="26" fillId="0" borderId="4" xfId="0" applyFont="1" applyFill="1" applyBorder="1" applyAlignment="1">
      <alignment vertical="top" wrapText="1"/>
    </xf>
    <xf numFmtId="0" fontId="26" fillId="0" borderId="1" xfId="0" applyFont="1" applyFill="1" applyBorder="1" applyAlignment="1">
      <alignment vertical="top" wrapText="1"/>
    </xf>
    <xf numFmtId="0" fontId="0" fillId="0" borderId="5" xfId="0" applyFill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40" fillId="0" borderId="4" xfId="0" applyFont="1" applyBorder="1" applyAlignment="1">
      <alignment horizontal="center"/>
    </xf>
    <xf numFmtId="0" fontId="37" fillId="0" borderId="4" xfId="0" applyFont="1" applyBorder="1" applyAlignment="1">
      <alignment vertical="top" wrapText="1"/>
    </xf>
    <xf numFmtId="0" fontId="37" fillId="0" borderId="1" xfId="0" applyFont="1" applyBorder="1" applyAlignment="1">
      <alignment vertical="top" wrapText="1"/>
    </xf>
    <xf numFmtId="0" fontId="37" fillId="0" borderId="4" xfId="0" applyFont="1" applyBorder="1" applyAlignment="1">
      <alignment wrapText="1"/>
    </xf>
    <xf numFmtId="0" fontId="37" fillId="0" borderId="1" xfId="0" applyFont="1" applyBorder="1" applyAlignment="1">
      <alignment wrapText="1"/>
    </xf>
    <xf numFmtId="0" fontId="25" fillId="0" borderId="2" xfId="0" applyFont="1" applyFill="1" applyBorder="1" applyAlignment="1">
      <alignment horizontal="right" vertical="center" wrapText="1"/>
    </xf>
    <xf numFmtId="0" fontId="25" fillId="0" borderId="3" xfId="0" applyFont="1" applyFill="1" applyBorder="1" applyAlignment="1">
      <alignment horizontal="right" vertical="center" wrapText="1"/>
    </xf>
    <xf numFmtId="0" fontId="25" fillId="0" borderId="4" xfId="0" applyFont="1" applyFill="1" applyBorder="1" applyAlignment="1">
      <alignment horizontal="right" vertical="center" wrapText="1"/>
    </xf>
    <xf numFmtId="0" fontId="28" fillId="0" borderId="1" xfId="0" applyFont="1" applyFill="1" applyBorder="1" applyAlignment="1">
      <alignment horizontal="left" vertical="top" wrapText="1"/>
    </xf>
    <xf numFmtId="0" fontId="25" fillId="0" borderId="5" xfId="0" applyFont="1" applyFill="1" applyBorder="1" applyAlignment="1">
      <alignment horizontal="left" vertical="top" wrapText="1"/>
    </xf>
    <xf numFmtId="0" fontId="0" fillId="0" borderId="1" xfId="0" applyFill="1" applyBorder="1"/>
    <xf numFmtId="0" fontId="25" fillId="0" borderId="13" xfId="0" applyFont="1" applyFill="1" applyBorder="1" applyAlignment="1">
      <alignment vertical="top" wrapText="1"/>
    </xf>
    <xf numFmtId="0" fontId="33" fillId="0" borderId="5" xfId="0" applyFont="1" applyFill="1" applyBorder="1" applyAlignment="1">
      <alignment horizontal="center" vertical="top"/>
    </xf>
    <xf numFmtId="0" fontId="33" fillId="0" borderId="6" xfId="0" applyFont="1" applyFill="1" applyBorder="1" applyAlignment="1">
      <alignment horizontal="center" vertical="top"/>
    </xf>
    <xf numFmtId="0" fontId="39" fillId="0" borderId="1" xfId="0" applyFont="1" applyBorder="1" applyAlignment="1">
      <alignment horizontal="center"/>
    </xf>
    <xf numFmtId="0" fontId="37" fillId="0" borderId="8" xfId="0" applyFont="1" applyBorder="1" applyAlignment="1">
      <alignment horizontal="center"/>
    </xf>
    <xf numFmtId="0" fontId="37" fillId="0" borderId="13" xfId="0" applyFont="1" applyBorder="1" applyAlignment="1">
      <alignment horizontal="center"/>
    </xf>
    <xf numFmtId="0" fontId="37" fillId="0" borderId="9" xfId="0" applyFont="1" applyBorder="1" applyAlignment="1">
      <alignment horizontal="center"/>
    </xf>
    <xf numFmtId="0" fontId="22" fillId="0" borderId="1" xfId="0" applyFont="1" applyBorder="1" applyAlignment="1">
      <alignment horizontal="left" wrapText="1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/>
    </xf>
    <xf numFmtId="0" fontId="27" fillId="0" borderId="0" xfId="0" applyFont="1" applyAlignment="1">
      <alignment horizontal="center" vertical="top"/>
    </xf>
    <xf numFmtId="0" fontId="27" fillId="0" borderId="13" xfId="0" applyFont="1" applyBorder="1" applyAlignment="1">
      <alignment horizontal="left" wrapText="1"/>
    </xf>
    <xf numFmtId="0" fontId="34" fillId="0" borderId="2" xfId="0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45720</xdr:rowOff>
        </xdr:from>
        <xdr:to>
          <xdr:col>1</xdr:col>
          <xdr:colOff>312420</xdr:colOff>
          <xdr:row>3</xdr:row>
          <xdr:rowOff>76200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H17" sqref="H17"/>
    </sheetView>
  </sheetViews>
  <sheetFormatPr defaultRowHeight="14.4"/>
  <cols>
    <col min="2" max="2" width="9.109375" style="79"/>
    <col min="4" max="4" width="9" customWidth="1"/>
    <col min="5" max="5" width="11.6640625" customWidth="1"/>
  </cols>
  <sheetData>
    <row r="1" spans="2:8">
      <c r="F1" s="78"/>
      <c r="G1" s="78"/>
    </row>
    <row r="2" spans="2:8">
      <c r="B2" s="79">
        <v>1</v>
      </c>
      <c r="C2" t="s">
        <v>158</v>
      </c>
      <c r="E2" s="77"/>
      <c r="F2" s="80" t="s">
        <v>152</v>
      </c>
      <c r="G2" s="80"/>
    </row>
    <row r="3" spans="2:8">
      <c r="B3" s="79">
        <v>2</v>
      </c>
      <c r="C3" t="s">
        <v>155</v>
      </c>
      <c r="F3" s="78"/>
      <c r="G3" s="78"/>
    </row>
    <row r="4" spans="2:8">
      <c r="B4" s="79">
        <v>3</v>
      </c>
      <c r="C4" t="s">
        <v>153</v>
      </c>
    </row>
    <row r="5" spans="2:8">
      <c r="B5" s="79">
        <v>4</v>
      </c>
      <c r="C5" t="s">
        <v>154</v>
      </c>
    </row>
    <row r="6" spans="2:8">
      <c r="B6" s="79">
        <v>5</v>
      </c>
      <c r="C6" t="s">
        <v>156</v>
      </c>
    </row>
    <row r="7" spans="2:8">
      <c r="B7" s="79">
        <v>6</v>
      </c>
      <c r="C7" t="s">
        <v>157</v>
      </c>
    </row>
    <row r="8" spans="2:8">
      <c r="B8" s="79">
        <v>7</v>
      </c>
      <c r="C8" t="s">
        <v>161</v>
      </c>
    </row>
    <row r="9" spans="2:8" ht="15" thickBot="1">
      <c r="B9" s="79">
        <v>8</v>
      </c>
      <c r="C9" t="s">
        <v>179</v>
      </c>
    </row>
    <row r="10" spans="2:8" ht="15" thickBot="1">
      <c r="B10" s="79">
        <v>9</v>
      </c>
      <c r="C10" s="109" t="s">
        <v>182</v>
      </c>
      <c r="D10" s="110"/>
      <c r="E10" s="110"/>
      <c r="F10" s="110"/>
      <c r="G10" s="110"/>
      <c r="H10" s="111"/>
    </row>
  </sheetData>
  <mergeCells count="1">
    <mergeCell ref="C10:H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topLeftCell="A10" workbookViewId="0">
      <selection activeCell="R23" sqref="R23"/>
    </sheetView>
  </sheetViews>
  <sheetFormatPr defaultColWidth="9.109375" defaultRowHeight="14.4"/>
  <cols>
    <col min="1" max="1" width="11" style="69" customWidth="1"/>
    <col min="2" max="2" width="8.109375" style="14" customWidth="1"/>
    <col min="3" max="3" width="7.6640625" style="14" bestFit="1" customWidth="1"/>
    <col min="4" max="4" width="6" style="14" bestFit="1" customWidth="1"/>
    <col min="5" max="5" width="5.5546875" style="14" customWidth="1"/>
    <col min="6" max="6" width="5.88671875" style="14" customWidth="1"/>
    <col min="7" max="7" width="8.33203125" style="15" customWidth="1"/>
    <col min="8" max="8" width="7" style="14" customWidth="1"/>
    <col min="9" max="9" width="5" style="14" bestFit="1" customWidth="1"/>
    <col min="10" max="10" width="4.44140625" style="14" bestFit="1" customWidth="1"/>
    <col min="11" max="11" width="5.5546875" style="14" bestFit="1" customWidth="1"/>
    <col min="12" max="12" width="5" style="14" customWidth="1"/>
    <col min="13" max="13" width="6" style="14" bestFit="1" customWidth="1"/>
    <col min="14" max="14" width="7.109375" style="68" customWidth="1"/>
    <col min="15" max="15" width="5.88671875" style="68" customWidth="1"/>
    <col min="16" max="16" width="12.109375" style="14" customWidth="1"/>
    <col min="17" max="16384" width="9.109375" style="14"/>
  </cols>
  <sheetData>
    <row r="1" spans="1:21" ht="18">
      <c r="A1" s="117" t="s">
        <v>33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53"/>
    </row>
    <row r="2" spans="1:21">
      <c r="A2" s="118" t="s">
        <v>173</v>
      </c>
      <c r="B2" s="119"/>
      <c r="C2" s="119"/>
      <c r="D2" s="119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54"/>
    </row>
    <row r="3" spans="1:21">
      <c r="A3" s="74" t="s">
        <v>34</v>
      </c>
      <c r="B3" s="120">
        <v>0</v>
      </c>
      <c r="C3" s="121"/>
      <c r="D3" s="121"/>
      <c r="E3" s="127" t="s">
        <v>80</v>
      </c>
      <c r="F3" s="127"/>
      <c r="G3" s="128"/>
      <c r="H3" s="122">
        <v>0</v>
      </c>
      <c r="I3" s="123"/>
      <c r="J3" s="123"/>
      <c r="K3" s="123"/>
      <c r="L3" s="123"/>
      <c r="M3" s="123"/>
      <c r="N3" s="123"/>
      <c r="O3" s="124"/>
      <c r="T3" s="13"/>
      <c r="U3" s="13"/>
    </row>
    <row r="4" spans="1:21">
      <c r="A4" s="71" t="s">
        <v>147</v>
      </c>
      <c r="B4" s="76">
        <v>0</v>
      </c>
      <c r="C4" s="75" t="s">
        <v>148</v>
      </c>
      <c r="D4" s="75" t="s">
        <v>149</v>
      </c>
      <c r="E4" s="122">
        <v>0</v>
      </c>
      <c r="F4" s="123"/>
      <c r="G4" s="124"/>
      <c r="H4" s="81" t="s">
        <v>151</v>
      </c>
      <c r="I4" s="125">
        <v>0</v>
      </c>
      <c r="J4" s="125"/>
      <c r="K4" s="125"/>
      <c r="L4" s="125"/>
      <c r="M4" s="125"/>
      <c r="N4" s="125"/>
      <c r="O4" s="126"/>
      <c r="T4" s="13"/>
      <c r="U4" s="13"/>
    </row>
    <row r="5" spans="1:21" ht="24" customHeight="1">
      <c r="A5" s="55" t="s">
        <v>35</v>
      </c>
      <c r="B5" s="56" t="s">
        <v>36</v>
      </c>
      <c r="C5" s="56" t="s">
        <v>37</v>
      </c>
      <c r="D5" s="56" t="s">
        <v>38</v>
      </c>
      <c r="E5" s="56" t="s">
        <v>77</v>
      </c>
      <c r="F5" s="56" t="s">
        <v>78</v>
      </c>
      <c r="G5" s="108" t="s">
        <v>39</v>
      </c>
      <c r="H5" s="56" t="s">
        <v>40</v>
      </c>
      <c r="I5" s="56" t="s">
        <v>146</v>
      </c>
      <c r="J5" s="56" t="s">
        <v>145</v>
      </c>
      <c r="K5" s="56" t="s">
        <v>135</v>
      </c>
      <c r="L5" s="56" t="s">
        <v>159</v>
      </c>
      <c r="M5" s="56" t="s">
        <v>160</v>
      </c>
      <c r="N5" s="56" t="s">
        <v>41</v>
      </c>
      <c r="O5" s="56" t="s">
        <v>42</v>
      </c>
      <c r="T5" s="13"/>
      <c r="U5" s="13"/>
    </row>
    <row r="6" spans="1:21" ht="21.75" customHeight="1">
      <c r="A6" s="106">
        <v>44256</v>
      </c>
      <c r="B6" s="76">
        <v>0</v>
      </c>
      <c r="C6" s="58">
        <f>MROUND(((B6)*17%),1)</f>
        <v>0</v>
      </c>
      <c r="D6" s="58">
        <v>3200</v>
      </c>
      <c r="E6" s="58">
        <v>300</v>
      </c>
      <c r="F6" s="58"/>
      <c r="G6" s="64">
        <f>SUM(B6:E6)</f>
        <v>3500</v>
      </c>
      <c r="H6" s="58">
        <f>MROUND(((B6+C6)*10%),1)</f>
        <v>0</v>
      </c>
      <c r="I6" s="58">
        <v>60</v>
      </c>
      <c r="J6" s="58">
        <v>70</v>
      </c>
      <c r="K6" s="58">
        <v>180</v>
      </c>
      <c r="L6" s="58"/>
      <c r="M6" s="58">
        <v>0</v>
      </c>
      <c r="N6" s="58">
        <v>0</v>
      </c>
      <c r="O6" s="61">
        <f>(N6*4%)</f>
        <v>0</v>
      </c>
      <c r="T6" s="13"/>
      <c r="U6" s="13"/>
    </row>
    <row r="7" spans="1:21" ht="18" customHeight="1">
      <c r="A7" s="106">
        <v>44287</v>
      </c>
      <c r="B7" s="76">
        <v>0</v>
      </c>
      <c r="C7" s="58">
        <f t="shared" ref="C7:C15" si="0">MROUND(((B7)*17%),1)</f>
        <v>0</v>
      </c>
      <c r="D7" s="58">
        <v>3200</v>
      </c>
      <c r="E7" s="58">
        <v>300</v>
      </c>
      <c r="F7" s="58"/>
      <c r="G7" s="64">
        <f t="shared" ref="G7:G17" si="1">SUM(B7:E7)</f>
        <v>3500</v>
      </c>
      <c r="H7" s="58">
        <f t="shared" ref="H7:H17" si="2">MROUND(((B7+C7)*10%),1)</f>
        <v>0</v>
      </c>
      <c r="I7" s="58">
        <v>60</v>
      </c>
      <c r="J7" s="58">
        <v>70</v>
      </c>
      <c r="K7" s="58">
        <v>180</v>
      </c>
      <c r="L7" s="58"/>
      <c r="M7" s="58">
        <v>0</v>
      </c>
      <c r="N7" s="58">
        <v>0</v>
      </c>
      <c r="O7" s="61">
        <f t="shared" ref="O7:O16" si="3">(N7*4%)</f>
        <v>0</v>
      </c>
      <c r="T7" s="82"/>
      <c r="U7" s="13"/>
    </row>
    <row r="8" spans="1:21" ht="18" customHeight="1">
      <c r="A8" s="106">
        <v>44317</v>
      </c>
      <c r="B8" s="76">
        <v>0</v>
      </c>
      <c r="C8" s="58">
        <f t="shared" si="0"/>
        <v>0</v>
      </c>
      <c r="D8" s="58">
        <v>3200</v>
      </c>
      <c r="E8" s="58">
        <v>300</v>
      </c>
      <c r="F8" s="58"/>
      <c r="G8" s="64">
        <f t="shared" si="1"/>
        <v>3500</v>
      </c>
      <c r="H8" s="58">
        <f t="shared" si="2"/>
        <v>0</v>
      </c>
      <c r="I8" s="58">
        <v>60</v>
      </c>
      <c r="J8" s="58">
        <v>70</v>
      </c>
      <c r="K8" s="58">
        <v>180</v>
      </c>
      <c r="L8" s="58"/>
      <c r="M8" s="58">
        <v>0</v>
      </c>
      <c r="N8" s="58">
        <v>0</v>
      </c>
      <c r="O8" s="61">
        <f t="shared" si="3"/>
        <v>0</v>
      </c>
      <c r="T8" s="13"/>
      <c r="U8" s="13"/>
    </row>
    <row r="9" spans="1:21" ht="18" customHeight="1">
      <c r="A9" s="106">
        <v>44348</v>
      </c>
      <c r="B9" s="76">
        <v>0</v>
      </c>
      <c r="C9" s="58">
        <f t="shared" si="0"/>
        <v>0</v>
      </c>
      <c r="D9" s="58">
        <v>3200</v>
      </c>
      <c r="E9" s="58">
        <v>300</v>
      </c>
      <c r="F9" s="58"/>
      <c r="G9" s="64">
        <f t="shared" si="1"/>
        <v>3500</v>
      </c>
      <c r="H9" s="58">
        <f t="shared" si="2"/>
        <v>0</v>
      </c>
      <c r="I9" s="58">
        <v>60</v>
      </c>
      <c r="J9" s="58">
        <v>70</v>
      </c>
      <c r="K9" s="58">
        <v>180</v>
      </c>
      <c r="L9" s="58"/>
      <c r="M9" s="58">
        <v>0</v>
      </c>
      <c r="N9" s="58">
        <v>0</v>
      </c>
      <c r="O9" s="61">
        <f t="shared" si="3"/>
        <v>0</v>
      </c>
      <c r="T9" s="13"/>
      <c r="U9" s="13"/>
    </row>
    <row r="10" spans="1:21" ht="18" customHeight="1">
      <c r="A10" s="106">
        <v>44378</v>
      </c>
      <c r="B10" s="76">
        <v>0</v>
      </c>
      <c r="C10" s="58">
        <f t="shared" si="0"/>
        <v>0</v>
      </c>
      <c r="D10" s="58">
        <v>3200</v>
      </c>
      <c r="E10" s="58">
        <v>300</v>
      </c>
      <c r="F10" s="58"/>
      <c r="G10" s="64">
        <f t="shared" si="1"/>
        <v>3500</v>
      </c>
      <c r="H10" s="58">
        <f t="shared" si="2"/>
        <v>0</v>
      </c>
      <c r="I10" s="58">
        <v>60</v>
      </c>
      <c r="J10" s="58">
        <v>70</v>
      </c>
      <c r="K10" s="58">
        <v>300</v>
      </c>
      <c r="L10" s="58"/>
      <c r="M10" s="58">
        <v>0</v>
      </c>
      <c r="N10" s="58">
        <v>0</v>
      </c>
      <c r="O10" s="61">
        <f t="shared" si="3"/>
        <v>0</v>
      </c>
    </row>
    <row r="11" spans="1:21" ht="18" customHeight="1">
      <c r="A11" s="106">
        <v>44409</v>
      </c>
      <c r="B11" s="76">
        <v>0</v>
      </c>
      <c r="C11" s="58">
        <f t="shared" si="0"/>
        <v>0</v>
      </c>
      <c r="D11" s="58">
        <v>3200</v>
      </c>
      <c r="E11" s="58">
        <v>300</v>
      </c>
      <c r="F11" s="58"/>
      <c r="G11" s="64">
        <f t="shared" si="1"/>
        <v>3500</v>
      </c>
      <c r="H11" s="58">
        <f t="shared" si="2"/>
        <v>0</v>
      </c>
      <c r="I11" s="58">
        <v>60</v>
      </c>
      <c r="J11" s="58">
        <v>70</v>
      </c>
      <c r="K11" s="58">
        <v>300</v>
      </c>
      <c r="L11" s="58"/>
      <c r="M11" s="58">
        <v>0</v>
      </c>
      <c r="N11" s="58">
        <v>0</v>
      </c>
      <c r="O11" s="61">
        <f t="shared" si="3"/>
        <v>0</v>
      </c>
    </row>
    <row r="12" spans="1:21" ht="18" customHeight="1">
      <c r="A12" s="106">
        <v>44440</v>
      </c>
      <c r="B12" s="76">
        <v>0</v>
      </c>
      <c r="C12" s="58">
        <f t="shared" si="0"/>
        <v>0</v>
      </c>
      <c r="D12" s="58">
        <v>3200</v>
      </c>
      <c r="E12" s="58">
        <v>300</v>
      </c>
      <c r="F12" s="58"/>
      <c r="G12" s="64">
        <f t="shared" si="1"/>
        <v>3500</v>
      </c>
      <c r="H12" s="58">
        <f t="shared" si="2"/>
        <v>0</v>
      </c>
      <c r="I12" s="58">
        <v>110</v>
      </c>
      <c r="J12" s="58">
        <v>70</v>
      </c>
      <c r="K12" s="58">
        <v>300</v>
      </c>
      <c r="L12" s="58"/>
      <c r="M12" s="58">
        <v>0</v>
      </c>
      <c r="N12" s="58">
        <v>0</v>
      </c>
      <c r="O12" s="61">
        <f t="shared" si="3"/>
        <v>0</v>
      </c>
    </row>
    <row r="13" spans="1:21" ht="18" customHeight="1">
      <c r="A13" s="106">
        <v>44470</v>
      </c>
      <c r="B13" s="76">
        <v>0</v>
      </c>
      <c r="C13" s="58">
        <f t="shared" si="0"/>
        <v>0</v>
      </c>
      <c r="D13" s="58">
        <v>3200</v>
      </c>
      <c r="E13" s="58">
        <v>300</v>
      </c>
      <c r="F13" s="58"/>
      <c r="G13" s="64">
        <f t="shared" si="1"/>
        <v>3500</v>
      </c>
      <c r="H13" s="58">
        <f t="shared" si="2"/>
        <v>0</v>
      </c>
      <c r="I13" s="58">
        <v>110</v>
      </c>
      <c r="J13" s="58">
        <v>70</v>
      </c>
      <c r="K13" s="58">
        <v>300</v>
      </c>
      <c r="L13" s="58"/>
      <c r="M13" s="58">
        <v>0</v>
      </c>
      <c r="N13" s="58">
        <v>0</v>
      </c>
      <c r="O13" s="61">
        <f t="shared" si="3"/>
        <v>0</v>
      </c>
    </row>
    <row r="14" spans="1:21" ht="18" customHeight="1">
      <c r="A14" s="106">
        <v>44501</v>
      </c>
      <c r="B14" s="76">
        <v>0</v>
      </c>
      <c r="C14" s="58">
        <f t="shared" si="0"/>
        <v>0</v>
      </c>
      <c r="D14" s="58">
        <v>3200</v>
      </c>
      <c r="E14" s="58">
        <v>300</v>
      </c>
      <c r="F14" s="58"/>
      <c r="G14" s="64">
        <f t="shared" si="1"/>
        <v>3500</v>
      </c>
      <c r="H14" s="58">
        <f t="shared" si="2"/>
        <v>0</v>
      </c>
      <c r="I14" s="58">
        <v>110</v>
      </c>
      <c r="J14" s="58">
        <v>70</v>
      </c>
      <c r="K14" s="58">
        <v>300</v>
      </c>
      <c r="L14" s="58"/>
      <c r="M14" s="58">
        <v>0</v>
      </c>
      <c r="N14" s="58">
        <v>0</v>
      </c>
      <c r="O14" s="61">
        <f t="shared" si="3"/>
        <v>0</v>
      </c>
    </row>
    <row r="15" spans="1:21" ht="18" customHeight="1">
      <c r="A15" s="106">
        <v>44531</v>
      </c>
      <c r="B15" s="76">
        <v>0</v>
      </c>
      <c r="C15" s="58">
        <f t="shared" si="0"/>
        <v>0</v>
      </c>
      <c r="D15" s="58">
        <v>3200</v>
      </c>
      <c r="E15" s="58">
        <v>300</v>
      </c>
      <c r="F15" s="58"/>
      <c r="G15" s="64">
        <f t="shared" si="1"/>
        <v>3500</v>
      </c>
      <c r="H15" s="58">
        <f t="shared" si="2"/>
        <v>0</v>
      </c>
      <c r="I15" s="58">
        <v>110</v>
      </c>
      <c r="J15" s="58">
        <v>70</v>
      </c>
      <c r="K15" s="58">
        <v>300</v>
      </c>
      <c r="L15" s="58"/>
      <c r="M15" s="58">
        <v>0</v>
      </c>
      <c r="N15" s="58">
        <v>0</v>
      </c>
      <c r="O15" s="61">
        <f t="shared" si="3"/>
        <v>0</v>
      </c>
    </row>
    <row r="16" spans="1:21" ht="18" customHeight="1">
      <c r="A16" s="106">
        <v>44562</v>
      </c>
      <c r="B16" s="76">
        <v>0</v>
      </c>
      <c r="C16" s="58">
        <f>MROUND(((B16)*31%),1)</f>
        <v>0</v>
      </c>
      <c r="D16" s="58">
        <v>3200</v>
      </c>
      <c r="E16" s="58">
        <v>300</v>
      </c>
      <c r="F16" s="58"/>
      <c r="G16" s="64">
        <f t="shared" si="1"/>
        <v>3500</v>
      </c>
      <c r="H16" s="58">
        <f t="shared" si="2"/>
        <v>0</v>
      </c>
      <c r="I16" s="58">
        <v>110</v>
      </c>
      <c r="J16" s="58">
        <v>70</v>
      </c>
      <c r="K16" s="58">
        <v>300</v>
      </c>
      <c r="L16" s="58"/>
      <c r="M16" s="58">
        <v>0</v>
      </c>
      <c r="N16" s="58">
        <v>0</v>
      </c>
      <c r="O16" s="61">
        <f t="shared" si="3"/>
        <v>0</v>
      </c>
    </row>
    <row r="17" spans="1:21" ht="18" customHeight="1">
      <c r="A17" s="106">
        <v>44593</v>
      </c>
      <c r="B17" s="76">
        <v>0</v>
      </c>
      <c r="C17" s="58">
        <f>MROUND(((B17)*31%),1)</f>
        <v>0</v>
      </c>
      <c r="D17" s="58">
        <v>3200</v>
      </c>
      <c r="E17" s="58">
        <v>300</v>
      </c>
      <c r="F17" s="58"/>
      <c r="G17" s="64">
        <f t="shared" si="1"/>
        <v>3500</v>
      </c>
      <c r="H17" s="58">
        <f t="shared" si="2"/>
        <v>0</v>
      </c>
      <c r="I17" s="58">
        <v>110</v>
      </c>
      <c r="J17" s="58">
        <v>70</v>
      </c>
      <c r="K17" s="58">
        <v>300</v>
      </c>
      <c r="L17" s="58"/>
      <c r="M17" s="58">
        <v>0</v>
      </c>
      <c r="N17" s="61" t="s">
        <v>43</v>
      </c>
      <c r="O17" s="61" t="s">
        <v>138</v>
      </c>
    </row>
    <row r="18" spans="1:21" ht="28.8" customHeight="1">
      <c r="A18" s="62" t="s">
        <v>177</v>
      </c>
      <c r="B18" s="58" t="s">
        <v>44</v>
      </c>
      <c r="C18" s="72">
        <v>0</v>
      </c>
      <c r="D18" s="58" t="s">
        <v>44</v>
      </c>
      <c r="E18" s="58"/>
      <c r="F18" s="58" t="s">
        <v>44</v>
      </c>
      <c r="G18" s="64">
        <f>SUM(B18:F18)</f>
        <v>0</v>
      </c>
      <c r="H18" s="60">
        <f>MROUND((C18*10%),1)</f>
        <v>0</v>
      </c>
      <c r="I18" s="60">
        <v>0</v>
      </c>
      <c r="J18" s="60"/>
      <c r="K18" s="58">
        <v>0</v>
      </c>
      <c r="L18" s="58"/>
      <c r="M18" s="58" t="s">
        <v>44</v>
      </c>
      <c r="N18" s="61" t="s">
        <v>44</v>
      </c>
      <c r="O18" s="61">
        <v>0</v>
      </c>
      <c r="S18" s="13"/>
      <c r="T18" s="13"/>
      <c r="U18" s="13"/>
    </row>
    <row r="19" spans="1:21" ht="30" customHeight="1">
      <c r="A19" s="62" t="s">
        <v>178</v>
      </c>
      <c r="B19" s="58" t="s">
        <v>44</v>
      </c>
      <c r="C19" s="72">
        <v>0</v>
      </c>
      <c r="D19" s="58" t="s">
        <v>44</v>
      </c>
      <c r="E19" s="58"/>
      <c r="F19" s="58" t="s">
        <v>44</v>
      </c>
      <c r="G19" s="64">
        <f>SUM(B19:F19)</f>
        <v>0</v>
      </c>
      <c r="H19" s="60">
        <f>MROUND((C19*10%),1)</f>
        <v>0</v>
      </c>
      <c r="I19" s="60">
        <v>0</v>
      </c>
      <c r="J19" s="60"/>
      <c r="K19" s="58">
        <v>0</v>
      </c>
      <c r="L19" s="58"/>
      <c r="M19" s="58" t="s">
        <v>44</v>
      </c>
      <c r="N19" s="61" t="s">
        <v>44</v>
      </c>
      <c r="O19" s="61">
        <v>0</v>
      </c>
      <c r="S19" s="13"/>
      <c r="T19" s="13"/>
      <c r="U19" s="13"/>
    </row>
    <row r="20" spans="1:21" ht="24.6" customHeight="1">
      <c r="A20" s="62" t="s">
        <v>79</v>
      </c>
      <c r="B20" s="58"/>
      <c r="C20" s="72">
        <v>0</v>
      </c>
      <c r="D20" s="58"/>
      <c r="E20" s="58"/>
      <c r="F20" s="58"/>
      <c r="G20" s="64">
        <v>0</v>
      </c>
      <c r="H20" s="58"/>
      <c r="I20" s="58"/>
      <c r="J20" s="58"/>
      <c r="K20" s="58"/>
      <c r="L20" s="58"/>
      <c r="M20" s="58"/>
      <c r="N20" s="58"/>
      <c r="O20" s="61"/>
      <c r="S20" s="13"/>
      <c r="T20" s="13"/>
      <c r="U20" s="13"/>
    </row>
    <row r="21" spans="1:21" ht="18" customHeight="1">
      <c r="A21" s="57" t="s">
        <v>45</v>
      </c>
      <c r="B21" s="59">
        <f t="shared" ref="B21:G21" si="4">SUM(B6:B20)</f>
        <v>0</v>
      </c>
      <c r="C21" s="59">
        <f t="shared" si="4"/>
        <v>0</v>
      </c>
      <c r="D21" s="59">
        <f t="shared" si="4"/>
        <v>38400</v>
      </c>
      <c r="E21" s="59">
        <f t="shared" si="4"/>
        <v>3600</v>
      </c>
      <c r="F21" s="59">
        <f t="shared" si="4"/>
        <v>0</v>
      </c>
      <c r="G21" s="64">
        <f t="shared" si="4"/>
        <v>42000</v>
      </c>
      <c r="H21" s="59">
        <f t="shared" ref="H21:O21" si="5">SUM(H6:H20)</f>
        <v>0</v>
      </c>
      <c r="I21" s="59">
        <f t="shared" si="5"/>
        <v>1020</v>
      </c>
      <c r="J21" s="59">
        <f t="shared" si="5"/>
        <v>840</v>
      </c>
      <c r="K21" s="59">
        <f t="shared" si="5"/>
        <v>3120</v>
      </c>
      <c r="L21" s="59">
        <f t="shared" si="5"/>
        <v>0</v>
      </c>
      <c r="M21" s="59">
        <f t="shared" si="5"/>
        <v>0</v>
      </c>
      <c r="N21" s="59">
        <f t="shared" si="5"/>
        <v>0</v>
      </c>
      <c r="O21" s="58">
        <f t="shared" si="5"/>
        <v>0</v>
      </c>
      <c r="S21" s="13"/>
      <c r="T21" s="63"/>
      <c r="U21" s="13"/>
    </row>
    <row r="22" spans="1:21" ht="18" customHeight="1">
      <c r="A22" s="115" t="s">
        <v>73</v>
      </c>
      <c r="B22" s="115"/>
      <c r="C22" s="115"/>
      <c r="D22" s="115"/>
      <c r="E22" s="115"/>
      <c r="F22" s="115"/>
      <c r="G22" s="99">
        <v>0</v>
      </c>
      <c r="H22" s="64"/>
      <c r="I22" s="64"/>
      <c r="J22" s="64"/>
      <c r="K22" s="64"/>
      <c r="L22" s="64"/>
      <c r="M22" s="64"/>
      <c r="N22" s="61"/>
      <c r="O22" s="61"/>
      <c r="S22" s="13"/>
      <c r="T22" s="13"/>
      <c r="U22" s="13"/>
    </row>
    <row r="23" spans="1:21" ht="18" customHeight="1">
      <c r="A23" s="115" t="s">
        <v>46</v>
      </c>
      <c r="B23" s="115"/>
      <c r="C23" s="115"/>
      <c r="D23" s="115"/>
      <c r="E23" s="115"/>
      <c r="F23" s="115"/>
      <c r="G23" s="99">
        <v>0</v>
      </c>
      <c r="H23" s="64"/>
      <c r="I23" s="64"/>
      <c r="J23" s="64"/>
      <c r="K23" s="64"/>
      <c r="L23" s="64"/>
      <c r="M23" s="64"/>
      <c r="N23" s="61"/>
      <c r="O23" s="61"/>
      <c r="S23" s="13"/>
      <c r="T23" s="13"/>
      <c r="U23" s="13"/>
    </row>
    <row r="24" spans="1:21" ht="18" customHeight="1">
      <c r="A24" s="115" t="s">
        <v>47</v>
      </c>
      <c r="B24" s="115"/>
      <c r="C24" s="115"/>
      <c r="D24" s="115"/>
      <c r="E24" s="115"/>
      <c r="F24" s="115"/>
      <c r="G24" s="99">
        <v>0</v>
      </c>
      <c r="H24" s="76">
        <v>0</v>
      </c>
      <c r="I24" s="62"/>
      <c r="J24" s="62"/>
      <c r="K24" s="62"/>
      <c r="L24" s="62"/>
      <c r="M24" s="62"/>
      <c r="N24" s="58">
        <v>0</v>
      </c>
      <c r="O24" s="61">
        <f>MROUND((N24*4%),1)</f>
        <v>0</v>
      </c>
      <c r="R24" s="65"/>
      <c r="S24" s="13"/>
      <c r="T24" s="13"/>
      <c r="U24" s="13"/>
    </row>
    <row r="25" spans="1:21" ht="18" customHeight="1">
      <c r="A25" s="116" t="s">
        <v>136</v>
      </c>
      <c r="B25" s="116"/>
      <c r="C25" s="116"/>
      <c r="D25" s="116"/>
      <c r="E25" s="116"/>
      <c r="F25" s="116"/>
      <c r="G25" s="99">
        <v>0</v>
      </c>
      <c r="H25" s="107">
        <v>0</v>
      </c>
      <c r="I25" s="62"/>
      <c r="J25" s="62"/>
      <c r="K25" s="62"/>
      <c r="L25" s="62"/>
      <c r="M25" s="62"/>
      <c r="N25" s="61"/>
      <c r="O25" s="61"/>
      <c r="R25" s="65"/>
      <c r="S25" s="13"/>
      <c r="T25" s="13"/>
      <c r="U25" s="13"/>
    </row>
    <row r="26" spans="1:21" ht="20.399999999999999" customHeight="1">
      <c r="A26" s="112" t="s">
        <v>137</v>
      </c>
      <c r="B26" s="112"/>
      <c r="C26" s="112"/>
      <c r="D26" s="112"/>
      <c r="E26" s="112"/>
      <c r="F26" s="112"/>
      <c r="G26" s="64">
        <v>0</v>
      </c>
      <c r="H26" s="64"/>
      <c r="I26" s="64"/>
      <c r="J26" s="64"/>
      <c r="K26" s="64"/>
      <c r="L26" s="64"/>
      <c r="M26" s="64"/>
      <c r="N26" s="64"/>
      <c r="O26" s="61"/>
      <c r="S26" s="13"/>
      <c r="T26" s="13"/>
      <c r="U26" s="13"/>
    </row>
    <row r="27" spans="1:21" ht="18" customHeight="1">
      <c r="A27" s="113" t="s">
        <v>39</v>
      </c>
      <c r="B27" s="113"/>
      <c r="C27" s="113"/>
      <c r="D27" s="113"/>
      <c r="E27" s="113"/>
      <c r="F27" s="113"/>
      <c r="G27" s="100">
        <f>SUM(G21:G26)</f>
        <v>42000</v>
      </c>
      <c r="H27" s="58">
        <f>SUM(H21:H26)</f>
        <v>0</v>
      </c>
      <c r="I27" s="58">
        <f>SUM(I21:I26)</f>
        <v>1020</v>
      </c>
      <c r="J27" s="58">
        <f>SUM(J21:J26)</f>
        <v>840</v>
      </c>
      <c r="K27" s="58">
        <f>SUM(K21:K26)</f>
        <v>3120</v>
      </c>
      <c r="L27" s="58">
        <f>SUM(L21:L26)</f>
        <v>0</v>
      </c>
      <c r="M27" s="58">
        <f>SUM(M21:M26)</f>
        <v>0</v>
      </c>
      <c r="N27" s="61">
        <f>SUM(N21:N26)</f>
        <v>0</v>
      </c>
      <c r="O27" s="61">
        <f>MROUND((N27*4%),1)</f>
        <v>0</v>
      </c>
      <c r="S27" s="13"/>
      <c r="T27" s="13"/>
      <c r="U27" s="13"/>
    </row>
    <row r="28" spans="1:21">
      <c r="A28" s="66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S28" s="13"/>
      <c r="T28" s="13"/>
      <c r="U28" s="13"/>
    </row>
    <row r="29" spans="1:21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</row>
    <row r="30" spans="1:21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</row>
    <row r="31" spans="1:21">
      <c r="A31" s="66"/>
      <c r="B31" s="102" t="s">
        <v>48</v>
      </c>
      <c r="C31" s="102"/>
      <c r="D31" s="67"/>
      <c r="E31" s="67"/>
      <c r="F31" s="67"/>
      <c r="G31" s="67"/>
      <c r="H31" s="67"/>
      <c r="I31" s="67"/>
      <c r="J31" s="67"/>
      <c r="K31" s="114" t="s">
        <v>49</v>
      </c>
      <c r="L31" s="114"/>
      <c r="M31" s="114"/>
      <c r="N31" s="114"/>
    </row>
    <row r="32" spans="1:21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  <row r="33" spans="1:12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</row>
    <row r="36" spans="1:12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</row>
    <row r="37" spans="1:12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1:12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</row>
    <row r="39" spans="1:12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</row>
    <row r="40" spans="1:12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</row>
    <row r="41" spans="1:12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</row>
    <row r="42" spans="1:12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</row>
    <row r="45" spans="1:12">
      <c r="F45" s="70"/>
      <c r="G45" s="70"/>
      <c r="H45" s="70"/>
      <c r="I45" s="70"/>
      <c r="J45" s="70"/>
    </row>
  </sheetData>
  <mergeCells count="14">
    <mergeCell ref="A1:O1"/>
    <mergeCell ref="A22:F22"/>
    <mergeCell ref="A23:F23"/>
    <mergeCell ref="A2:O2"/>
    <mergeCell ref="B3:D3"/>
    <mergeCell ref="H3:O3"/>
    <mergeCell ref="E4:G4"/>
    <mergeCell ref="I4:O4"/>
    <mergeCell ref="E3:G3"/>
    <mergeCell ref="A26:F26"/>
    <mergeCell ref="A27:F27"/>
    <mergeCell ref="K31:N31"/>
    <mergeCell ref="A24:F24"/>
    <mergeCell ref="A25:F25"/>
  </mergeCells>
  <pageMargins left="0.31496062992125984" right="0" top="0.35433070866141736" bottom="0.47244094488188981" header="0.19685039370078741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1"/>
  <sheetViews>
    <sheetView view="pageBreakPreview" topLeftCell="A31" zoomScaleNormal="100" zoomScaleSheetLayoutView="100" workbookViewId="0">
      <selection activeCell="O37" sqref="O37"/>
    </sheetView>
  </sheetViews>
  <sheetFormatPr defaultColWidth="9.109375" defaultRowHeight="18" customHeight="1"/>
  <cols>
    <col min="1" max="1" width="5.33203125" style="14" customWidth="1"/>
    <col min="2" max="2" width="7.109375" style="14" customWidth="1"/>
    <col min="3" max="3" width="4.6640625" style="14" customWidth="1"/>
    <col min="4" max="12" width="4.44140625" style="14" customWidth="1"/>
    <col min="13" max="13" width="7.6640625" style="14" customWidth="1"/>
    <col min="14" max="14" width="6.109375" style="14" customWidth="1"/>
    <col min="15" max="15" width="11.6640625" style="14" customWidth="1"/>
    <col min="16" max="16" width="12.88671875" style="14" customWidth="1"/>
    <col min="17" max="16384" width="9.109375" style="14"/>
  </cols>
  <sheetData>
    <row r="1" spans="1:18" ht="16.8" customHeight="1">
      <c r="A1" s="215" t="s">
        <v>86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</row>
    <row r="2" spans="1:18" ht="16.8" customHeight="1">
      <c r="A2" s="215" t="s">
        <v>85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</row>
    <row r="3" spans="1:18" ht="17.25" customHeight="1">
      <c r="A3" s="218" t="s">
        <v>17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</row>
    <row r="4" spans="1:18" ht="13.5" customHeight="1">
      <c r="A4" s="15"/>
      <c r="B4" s="219" t="s">
        <v>172</v>
      </c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</row>
    <row r="5" spans="1:18" ht="15" customHeight="1">
      <c r="A5" s="220" t="s">
        <v>18</v>
      </c>
      <c r="B5" s="220"/>
      <c r="C5" s="220"/>
      <c r="D5" s="16" t="s">
        <v>19</v>
      </c>
      <c r="E5" s="214">
        <f>SALARY!$B$3</f>
        <v>0</v>
      </c>
      <c r="F5" s="214"/>
      <c r="G5" s="214"/>
      <c r="H5" s="214"/>
      <c r="I5" s="214"/>
      <c r="J5" s="16"/>
      <c r="K5" s="16"/>
      <c r="L5" s="16"/>
      <c r="M5" s="16"/>
      <c r="N5" s="16"/>
      <c r="O5" s="17"/>
      <c r="P5" s="18"/>
    </row>
    <row r="6" spans="1:18" ht="15" customHeight="1">
      <c r="A6" s="220" t="s">
        <v>20</v>
      </c>
      <c r="B6" s="220"/>
      <c r="C6" s="220"/>
      <c r="D6" s="17" t="s">
        <v>19</v>
      </c>
      <c r="E6" s="146">
        <f>SALARY!$H$3</f>
        <v>0</v>
      </c>
      <c r="F6" s="146"/>
      <c r="G6" s="146"/>
      <c r="H6" s="146"/>
      <c r="I6" s="146"/>
      <c r="J6" s="146"/>
      <c r="K6" s="146"/>
      <c r="L6" s="18"/>
      <c r="M6" s="18"/>
      <c r="N6" s="18"/>
      <c r="O6" s="18"/>
      <c r="P6" s="18"/>
    </row>
    <row r="7" spans="1:18" ht="15" customHeight="1">
      <c r="A7" s="19" t="s">
        <v>81</v>
      </c>
      <c r="B7" s="19"/>
      <c r="C7" s="19"/>
      <c r="D7" s="19"/>
      <c r="E7" s="177">
        <f>SALARY!$B$4</f>
        <v>0</v>
      </c>
      <c r="F7" s="177"/>
      <c r="G7" s="177"/>
      <c r="H7" s="19" t="s">
        <v>82</v>
      </c>
      <c r="I7" s="19"/>
      <c r="J7" s="19"/>
      <c r="K7" s="18"/>
      <c r="L7" s="18"/>
      <c r="M7" s="18"/>
      <c r="N7" s="19" t="s">
        <v>83</v>
      </c>
      <c r="O7" s="178">
        <f>SALARY!$E$4</f>
        <v>0</v>
      </c>
      <c r="P7" s="179"/>
      <c r="R7" s="20"/>
    </row>
    <row r="8" spans="1:18" ht="15" customHeight="1">
      <c r="A8" s="179" t="s">
        <v>21</v>
      </c>
      <c r="B8" s="221"/>
      <c r="C8" s="72"/>
      <c r="D8" s="72"/>
      <c r="E8" s="72"/>
      <c r="F8" s="72"/>
      <c r="G8" s="72"/>
      <c r="H8" s="72"/>
      <c r="I8" s="72"/>
      <c r="J8" s="72"/>
      <c r="K8" s="72"/>
      <c r="L8" s="72"/>
      <c r="M8" s="22"/>
      <c r="N8" s="23" t="s">
        <v>23</v>
      </c>
      <c r="O8" s="22"/>
      <c r="P8" s="22"/>
      <c r="R8" s="20"/>
    </row>
    <row r="9" spans="1:18" ht="15" customHeight="1">
      <c r="A9" s="179" t="s">
        <v>22</v>
      </c>
      <c r="B9" s="221"/>
      <c r="C9" s="21" t="s">
        <v>27</v>
      </c>
      <c r="D9" s="21" t="s">
        <v>28</v>
      </c>
      <c r="E9" s="21" t="s">
        <v>29</v>
      </c>
      <c r="F9" s="21" t="s">
        <v>30</v>
      </c>
      <c r="G9" s="21">
        <v>0</v>
      </c>
      <c r="H9" s="21">
        <v>3</v>
      </c>
      <c r="I9" s="21">
        <v>5</v>
      </c>
      <c r="J9" s="21">
        <v>6</v>
      </c>
      <c r="K9" s="21">
        <v>8</v>
      </c>
      <c r="L9" s="21" t="s">
        <v>31</v>
      </c>
      <c r="M9" s="180" t="s">
        <v>84</v>
      </c>
      <c r="N9" s="181"/>
      <c r="O9" s="182">
        <f>SALARY!$I$4</f>
        <v>0</v>
      </c>
      <c r="P9" s="182"/>
      <c r="R9" s="20"/>
    </row>
    <row r="10" spans="1:18" ht="5.25" customHeight="1">
      <c r="A10" s="24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13"/>
      <c r="N10" s="20"/>
      <c r="O10" s="13"/>
      <c r="P10" s="13"/>
      <c r="R10" s="20"/>
    </row>
    <row r="11" spans="1:18" ht="15" customHeight="1">
      <c r="A11" s="26" t="s">
        <v>118</v>
      </c>
      <c r="B11" s="222" t="s">
        <v>0</v>
      </c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7"/>
      <c r="O11" s="28" t="s">
        <v>1</v>
      </c>
      <c r="P11" s="28" t="s">
        <v>2</v>
      </c>
    </row>
    <row r="12" spans="1:18" ht="15" customHeight="1">
      <c r="A12" s="216">
        <v>1</v>
      </c>
      <c r="B12" s="223" t="s">
        <v>3</v>
      </c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5"/>
      <c r="N12" s="29" t="s">
        <v>4</v>
      </c>
      <c r="O12" s="12">
        <f>SALARY!$G$27</f>
        <v>42000</v>
      </c>
      <c r="P12" s="12"/>
    </row>
    <row r="13" spans="1:18" ht="15" customHeight="1">
      <c r="A13" s="217"/>
      <c r="B13" s="203" t="s">
        <v>5</v>
      </c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2"/>
      <c r="N13" s="29" t="s">
        <v>4</v>
      </c>
      <c r="O13" s="12">
        <v>0</v>
      </c>
      <c r="P13" s="12"/>
    </row>
    <row r="14" spans="1:18" ht="15" customHeight="1">
      <c r="A14" s="217"/>
      <c r="B14" s="229" t="s">
        <v>45</v>
      </c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85" t="s">
        <v>4</v>
      </c>
      <c r="O14" s="14">
        <f>SUM(O12:O13)</f>
        <v>42000</v>
      </c>
      <c r="P14" s="96"/>
    </row>
    <row r="15" spans="1:18" ht="7.5" customHeight="1">
      <c r="A15" s="97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98"/>
      <c r="P15" s="38"/>
    </row>
    <row r="16" spans="1:18" ht="15" customHeight="1">
      <c r="A16" s="263" t="s">
        <v>184</v>
      </c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5"/>
    </row>
    <row r="17" spans="1:23" ht="15" customHeight="1">
      <c r="A17" s="141">
        <v>2</v>
      </c>
      <c r="B17" s="227" t="s">
        <v>87</v>
      </c>
      <c r="C17" s="228"/>
      <c r="D17" s="228"/>
      <c r="E17" s="228"/>
      <c r="F17" s="228"/>
      <c r="G17" s="228"/>
      <c r="H17" s="228"/>
      <c r="I17" s="228"/>
      <c r="J17" s="228"/>
      <c r="K17" s="228"/>
      <c r="L17" s="228"/>
      <c r="M17" s="228"/>
      <c r="N17" s="29"/>
      <c r="O17" s="12"/>
      <c r="P17" s="12"/>
    </row>
    <row r="18" spans="1:23" ht="15" customHeight="1">
      <c r="A18" s="142"/>
      <c r="B18" s="242" t="s">
        <v>141</v>
      </c>
      <c r="C18" s="242"/>
      <c r="D18" s="242"/>
      <c r="E18" s="242"/>
      <c r="F18" s="73">
        <v>0</v>
      </c>
      <c r="G18" s="30" t="s">
        <v>142</v>
      </c>
      <c r="H18" s="201">
        <f>F18*12</f>
        <v>0</v>
      </c>
      <c r="I18" s="201"/>
      <c r="J18" s="201"/>
      <c r="K18" s="201"/>
      <c r="L18" s="201"/>
      <c r="M18" s="202"/>
      <c r="N18" s="29" t="s">
        <v>4</v>
      </c>
      <c r="O18" s="12"/>
      <c r="P18" s="12"/>
    </row>
    <row r="19" spans="1:23" ht="15" customHeight="1">
      <c r="A19" s="142"/>
      <c r="B19" s="203" t="s">
        <v>75</v>
      </c>
      <c r="C19" s="201"/>
      <c r="D19" s="201"/>
      <c r="E19" s="201"/>
      <c r="F19" s="201"/>
      <c r="G19" s="201"/>
      <c r="H19" s="204">
        <f>MROUND(((SALARY!B21+SALARY!C21)*10%),1)</f>
        <v>0</v>
      </c>
      <c r="I19" s="204"/>
      <c r="J19" s="204"/>
      <c r="K19" s="204"/>
      <c r="L19" s="204"/>
      <c r="M19" s="205"/>
      <c r="N19" s="29" t="s">
        <v>4</v>
      </c>
      <c r="O19" s="12"/>
      <c r="P19" s="12"/>
    </row>
    <row r="20" spans="1:23" ht="15" customHeight="1">
      <c r="A20" s="142"/>
      <c r="B20" s="203" t="s">
        <v>76</v>
      </c>
      <c r="C20" s="201"/>
      <c r="D20" s="201"/>
      <c r="E20" s="201"/>
      <c r="F20" s="201"/>
      <c r="G20" s="201"/>
      <c r="H20" s="201">
        <f>H18-H19</f>
        <v>0</v>
      </c>
      <c r="I20" s="201"/>
      <c r="J20" s="201"/>
      <c r="K20" s="201"/>
      <c r="L20" s="201"/>
      <c r="M20" s="202"/>
      <c r="N20" s="29" t="s">
        <v>4</v>
      </c>
      <c r="O20" s="12"/>
      <c r="P20" s="12"/>
    </row>
    <row r="21" spans="1:23" ht="15" customHeight="1">
      <c r="A21" s="142"/>
      <c r="B21" s="203" t="s">
        <v>144</v>
      </c>
      <c r="C21" s="201"/>
      <c r="D21" s="201"/>
      <c r="E21" s="201"/>
      <c r="F21" s="201"/>
      <c r="G21" s="201"/>
      <c r="H21" s="201">
        <v>38400</v>
      </c>
      <c r="I21" s="201"/>
      <c r="J21" s="201"/>
      <c r="K21" s="201"/>
      <c r="L21" s="201"/>
      <c r="M21" s="202"/>
      <c r="N21" s="29" t="s">
        <v>4</v>
      </c>
      <c r="O21" s="12"/>
      <c r="P21" s="12"/>
      <c r="W21" s="31"/>
    </row>
    <row r="22" spans="1:23" ht="15" customHeight="1">
      <c r="A22" s="142"/>
      <c r="B22" s="203" t="s">
        <v>143</v>
      </c>
      <c r="C22" s="201"/>
      <c r="D22" s="201"/>
      <c r="E22" s="201"/>
      <c r="F22" s="201"/>
      <c r="G22" s="201"/>
      <c r="H22" s="204">
        <f>((SALARY!B21+SALARY!C21)*50%)</f>
        <v>0</v>
      </c>
      <c r="I22" s="204"/>
      <c r="J22" s="204"/>
      <c r="K22" s="204"/>
      <c r="L22" s="204"/>
      <c r="M22" s="205"/>
      <c r="N22" s="29"/>
      <c r="O22" s="12"/>
      <c r="P22" s="12"/>
    </row>
    <row r="23" spans="1:23" ht="15" customHeight="1">
      <c r="A23" s="226"/>
      <c r="B23" s="135" t="s">
        <v>90</v>
      </c>
      <c r="C23" s="136"/>
      <c r="D23" s="136"/>
      <c r="E23" s="136"/>
      <c r="F23" s="136"/>
      <c r="G23" s="136"/>
      <c r="H23" s="136"/>
      <c r="I23" s="136"/>
      <c r="J23" s="136"/>
      <c r="K23" s="32"/>
      <c r="L23" s="32"/>
      <c r="M23" s="33">
        <f>((MIN(H20:H22)))</f>
        <v>0</v>
      </c>
      <c r="N23" s="29" t="s">
        <v>4</v>
      </c>
      <c r="O23" s="12"/>
      <c r="P23" s="72">
        <f>IF(M23&lt;0,0,M23)</f>
        <v>0</v>
      </c>
    </row>
    <row r="24" spans="1:23" ht="15" customHeight="1">
      <c r="A24" s="34">
        <v>3</v>
      </c>
      <c r="B24" s="135" t="s">
        <v>91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7"/>
      <c r="N24" s="29"/>
      <c r="O24" s="12">
        <f>(O14-P23)</f>
        <v>42000</v>
      </c>
      <c r="P24" s="12"/>
    </row>
    <row r="25" spans="1:23" ht="15" customHeight="1">
      <c r="A25" s="34">
        <v>4</v>
      </c>
      <c r="B25" s="135" t="s">
        <v>150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7"/>
      <c r="N25" s="29"/>
      <c r="O25" s="12"/>
      <c r="P25" s="12">
        <v>50000</v>
      </c>
    </row>
    <row r="26" spans="1:23" ht="15" customHeight="1">
      <c r="A26" s="34"/>
      <c r="B26" s="135" t="s">
        <v>92</v>
      </c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7"/>
      <c r="N26" s="29"/>
      <c r="O26" s="12"/>
      <c r="P26" s="12">
        <v>2500</v>
      </c>
    </row>
    <row r="27" spans="1:23" ht="15" customHeight="1">
      <c r="A27" s="34"/>
      <c r="B27" s="135" t="s">
        <v>93</v>
      </c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7"/>
      <c r="N27" s="29"/>
      <c r="O27" s="12"/>
      <c r="P27" s="12">
        <v>0</v>
      </c>
    </row>
    <row r="28" spans="1:23" ht="15" customHeight="1">
      <c r="A28" s="34"/>
      <c r="B28" s="135" t="s">
        <v>94</v>
      </c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7"/>
      <c r="N28" s="29"/>
      <c r="O28" s="12"/>
      <c r="P28" s="12">
        <v>0</v>
      </c>
    </row>
    <row r="29" spans="1:23" ht="15" customHeight="1">
      <c r="A29" s="34"/>
      <c r="B29" s="135" t="s">
        <v>95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7"/>
      <c r="N29" s="29"/>
      <c r="O29" s="12"/>
      <c r="P29" s="12">
        <v>0</v>
      </c>
    </row>
    <row r="30" spans="1:23" ht="15" customHeight="1">
      <c r="A30" s="34">
        <v>5</v>
      </c>
      <c r="B30" s="135" t="s">
        <v>96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7"/>
      <c r="N30" s="29"/>
      <c r="O30" s="12">
        <f>(O24-(P25+P26+P27+P28+P29))</f>
        <v>-10500</v>
      </c>
      <c r="P30" s="12"/>
    </row>
    <row r="31" spans="1:23" ht="15" customHeight="1">
      <c r="A31" s="29">
        <v>6</v>
      </c>
      <c r="B31" s="206" t="s">
        <v>170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8"/>
      <c r="N31" s="35" t="s">
        <v>4</v>
      </c>
      <c r="O31" s="12"/>
      <c r="P31" s="72">
        <v>0</v>
      </c>
    </row>
    <row r="32" spans="1:23" ht="15" customHeight="1">
      <c r="A32" s="29" t="s">
        <v>121</v>
      </c>
      <c r="B32" s="239" t="s">
        <v>122</v>
      </c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36" t="s">
        <v>4</v>
      </c>
      <c r="O32" s="12">
        <f>(O30 - P31)</f>
        <v>-10500</v>
      </c>
      <c r="P32" s="12"/>
    </row>
    <row r="33" spans="1:16" ht="15" customHeight="1">
      <c r="A33" s="141">
        <v>7</v>
      </c>
      <c r="B33" s="240" t="s">
        <v>116</v>
      </c>
      <c r="C33" s="240"/>
      <c r="D33" s="240"/>
      <c r="E33" s="240"/>
      <c r="F33" s="240"/>
      <c r="G33" s="240"/>
      <c r="H33" s="240"/>
      <c r="I33" s="240"/>
      <c r="J33" s="240"/>
      <c r="K33" s="240"/>
      <c r="L33" s="240"/>
      <c r="M33" s="240"/>
      <c r="N33" s="37" t="s">
        <v>4</v>
      </c>
      <c r="O33" s="12"/>
      <c r="P33" s="12"/>
    </row>
    <row r="34" spans="1:16" ht="15" customHeight="1">
      <c r="A34" s="142"/>
      <c r="B34" s="143" t="s">
        <v>97</v>
      </c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1"/>
      <c r="N34" s="37" t="s">
        <v>4</v>
      </c>
      <c r="O34" s="38">
        <f>((SALARY!$H$27)-50000)</f>
        <v>-50000</v>
      </c>
      <c r="P34" s="12"/>
    </row>
    <row r="35" spans="1:16" ht="15" customHeight="1">
      <c r="A35" s="142"/>
      <c r="B35" s="143" t="s">
        <v>98</v>
      </c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39" t="s">
        <v>4</v>
      </c>
      <c r="O35" s="12">
        <f>SALARY!$J$21</f>
        <v>840</v>
      </c>
      <c r="P35" s="12"/>
    </row>
    <row r="36" spans="1:16" ht="15" customHeight="1">
      <c r="A36" s="142"/>
      <c r="B36" s="135" t="s">
        <v>99</v>
      </c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7"/>
      <c r="N36" s="39" t="s">
        <v>4</v>
      </c>
      <c r="O36" s="12">
        <f>SALARY!$I$21</f>
        <v>1020</v>
      </c>
      <c r="P36" s="12"/>
    </row>
    <row r="37" spans="1:16" ht="15" customHeight="1">
      <c r="A37" s="142"/>
      <c r="B37" s="143" t="s">
        <v>100</v>
      </c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39" t="s">
        <v>4</v>
      </c>
      <c r="O37" s="12">
        <f>SALARY!L21</f>
        <v>0</v>
      </c>
      <c r="P37" s="12"/>
    </row>
    <row r="38" spans="1:16" ht="15" customHeight="1">
      <c r="A38" s="142"/>
      <c r="B38" s="143" t="s">
        <v>101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39" t="s">
        <v>4</v>
      </c>
      <c r="O38" s="12"/>
      <c r="P38" s="12"/>
    </row>
    <row r="39" spans="1:16" ht="15" customHeight="1">
      <c r="A39" s="142"/>
      <c r="B39" s="143" t="s">
        <v>102</v>
      </c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39" t="s">
        <v>4</v>
      </c>
      <c r="O39" s="12">
        <f>SALARY!$M$27</f>
        <v>0</v>
      </c>
      <c r="P39" s="12"/>
    </row>
    <row r="40" spans="1:16" ht="15" customHeight="1">
      <c r="A40" s="142"/>
      <c r="B40" s="143" t="s">
        <v>103</v>
      </c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39" t="s">
        <v>4</v>
      </c>
      <c r="O40" s="12">
        <v>0</v>
      </c>
      <c r="P40" s="12"/>
    </row>
    <row r="41" spans="1:16" ht="15" customHeight="1">
      <c r="A41" s="142"/>
      <c r="B41" s="143" t="s">
        <v>104</v>
      </c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39" t="s">
        <v>4</v>
      </c>
      <c r="O41" s="12"/>
      <c r="P41" s="12"/>
    </row>
    <row r="42" spans="1:16" ht="15" customHeight="1">
      <c r="A42" s="142"/>
      <c r="B42" s="143" t="s">
        <v>105</v>
      </c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39" t="s">
        <v>4</v>
      </c>
      <c r="O42" s="72">
        <v>0</v>
      </c>
      <c r="P42" s="12"/>
    </row>
    <row r="43" spans="1:16" ht="15" customHeight="1">
      <c r="A43" s="142"/>
      <c r="B43" s="143" t="s">
        <v>106</v>
      </c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39" t="s">
        <v>4</v>
      </c>
      <c r="O43" s="72"/>
      <c r="P43" s="12"/>
    </row>
    <row r="44" spans="1:16" ht="15" customHeight="1">
      <c r="A44" s="142"/>
      <c r="B44" s="143" t="s">
        <v>107</v>
      </c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39" t="s">
        <v>4</v>
      </c>
      <c r="O44" s="12"/>
      <c r="P44" s="12"/>
    </row>
    <row r="45" spans="1:16" ht="15" customHeight="1">
      <c r="A45" s="142"/>
      <c r="B45" s="143" t="s">
        <v>108</v>
      </c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39" t="s">
        <v>4</v>
      </c>
      <c r="O45" s="12"/>
      <c r="P45" s="12"/>
    </row>
    <row r="46" spans="1:16" ht="15" customHeight="1">
      <c r="A46" s="142"/>
      <c r="B46" s="143" t="s">
        <v>109</v>
      </c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39" t="s">
        <v>4</v>
      </c>
      <c r="O46" s="12"/>
      <c r="P46" s="12"/>
    </row>
    <row r="47" spans="1:16" ht="15" customHeight="1">
      <c r="A47" s="142"/>
      <c r="B47" s="143" t="s">
        <v>110</v>
      </c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39" t="s">
        <v>4</v>
      </c>
      <c r="O47" s="12"/>
      <c r="P47" s="12"/>
    </row>
    <row r="48" spans="1:16" ht="15" customHeight="1">
      <c r="A48" s="142"/>
      <c r="B48" s="209" t="s">
        <v>111</v>
      </c>
      <c r="C48" s="209"/>
      <c r="D48" s="209"/>
      <c r="E48" s="209"/>
      <c r="F48" s="209"/>
      <c r="G48" s="209"/>
      <c r="H48" s="209"/>
      <c r="I48" s="209"/>
      <c r="J48" s="209"/>
      <c r="K48" s="209"/>
      <c r="L48" s="209"/>
      <c r="M48" s="209"/>
      <c r="N48" s="39" t="s">
        <v>4</v>
      </c>
      <c r="O48" s="12"/>
      <c r="P48" s="12"/>
    </row>
    <row r="49" spans="1:16" ht="15" customHeight="1">
      <c r="A49" s="142"/>
      <c r="B49" s="209" t="s">
        <v>112</v>
      </c>
      <c r="C49" s="209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39" t="s">
        <v>4</v>
      </c>
      <c r="O49" s="12"/>
      <c r="P49" s="12"/>
    </row>
    <row r="50" spans="1:16" ht="15" customHeight="1">
      <c r="A50" s="142"/>
      <c r="B50" s="138" t="s">
        <v>113</v>
      </c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40"/>
      <c r="N50" s="39" t="s">
        <v>4</v>
      </c>
      <c r="O50" s="12"/>
      <c r="P50" s="12"/>
    </row>
    <row r="51" spans="1:16" ht="15" customHeight="1">
      <c r="A51" s="142"/>
      <c r="B51" s="209" t="s">
        <v>114</v>
      </c>
      <c r="C51" s="209"/>
      <c r="D51" s="209"/>
      <c r="E51" s="209"/>
      <c r="F51" s="209"/>
      <c r="G51" s="209"/>
      <c r="H51" s="209"/>
      <c r="I51" s="209"/>
      <c r="J51" s="209"/>
      <c r="K51" s="209"/>
      <c r="L51" s="209"/>
      <c r="M51" s="209"/>
      <c r="N51" s="39" t="s">
        <v>4</v>
      </c>
      <c r="O51" s="12"/>
      <c r="P51" s="12"/>
    </row>
    <row r="52" spans="1:16" ht="15" customHeight="1">
      <c r="A52" s="142"/>
      <c r="B52" s="138" t="s">
        <v>115</v>
      </c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40"/>
      <c r="N52" s="39" t="s">
        <v>4</v>
      </c>
      <c r="O52" s="12"/>
      <c r="P52" s="12"/>
    </row>
    <row r="53" spans="1:16" ht="15" customHeight="1">
      <c r="A53" s="34">
        <v>8</v>
      </c>
      <c r="B53" s="209" t="s">
        <v>117</v>
      </c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39" t="s">
        <v>4</v>
      </c>
      <c r="O53" s="12">
        <f>SUM(O34:O52)</f>
        <v>-48140</v>
      </c>
      <c r="P53" s="12">
        <f>IF(O53&gt;150000,"150000",O53)</f>
        <v>-48140</v>
      </c>
    </row>
    <row r="54" spans="1:16" ht="15" customHeight="1">
      <c r="A54" s="40">
        <v>9</v>
      </c>
      <c r="B54" s="138" t="s">
        <v>119</v>
      </c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40"/>
      <c r="N54" s="39" t="s">
        <v>4</v>
      </c>
      <c r="O54" s="12">
        <v>50000</v>
      </c>
      <c r="P54" s="12">
        <f>IF(O54&gt;50000,"50000",O54)</f>
        <v>50000</v>
      </c>
    </row>
    <row r="55" spans="1:16" ht="15" customHeight="1">
      <c r="A55" s="40">
        <v>10</v>
      </c>
      <c r="B55" s="138" t="s">
        <v>120</v>
      </c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40"/>
      <c r="N55" s="35"/>
      <c r="O55" s="12">
        <f>(O32-(P53+P54))</f>
        <v>-12360</v>
      </c>
      <c r="P55" s="12"/>
    </row>
    <row r="56" spans="1:16" ht="14.1" customHeight="1">
      <c r="A56" s="41"/>
      <c r="B56" s="210" t="s">
        <v>26</v>
      </c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42"/>
      <c r="P56" s="42">
        <f>$O$55</f>
        <v>-12360</v>
      </c>
    </row>
    <row r="57" spans="1:16" ht="24.9" customHeight="1">
      <c r="A57" s="29">
        <v>11</v>
      </c>
      <c r="B57" s="211" t="s">
        <v>123</v>
      </c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3"/>
      <c r="P57" s="42">
        <v>3120</v>
      </c>
    </row>
    <row r="58" spans="1:16" ht="36" customHeight="1">
      <c r="A58" s="43">
        <v>12</v>
      </c>
      <c r="B58" s="206" t="s">
        <v>88</v>
      </c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8"/>
      <c r="P58" s="44"/>
    </row>
    <row r="59" spans="1:16" ht="24.9" customHeight="1">
      <c r="A59" s="43">
        <v>13</v>
      </c>
      <c r="B59" s="171" t="s">
        <v>124</v>
      </c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3"/>
      <c r="P59" s="35">
        <v>0</v>
      </c>
    </row>
    <row r="60" spans="1:16" ht="24.9" customHeight="1">
      <c r="A60" s="43">
        <v>14</v>
      </c>
      <c r="B60" s="174" t="s">
        <v>125</v>
      </c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6"/>
      <c r="P60" s="35">
        <v>0</v>
      </c>
    </row>
    <row r="61" spans="1:16" ht="24.9" customHeight="1">
      <c r="A61" s="43">
        <v>15</v>
      </c>
      <c r="B61" s="174" t="s">
        <v>126</v>
      </c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6"/>
      <c r="P61" s="35">
        <v>0</v>
      </c>
    </row>
    <row r="62" spans="1:16" ht="24.9" customHeight="1">
      <c r="A62" s="43">
        <v>16</v>
      </c>
      <c r="B62" s="174" t="s">
        <v>127</v>
      </c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6"/>
      <c r="P62" s="35">
        <v>0</v>
      </c>
    </row>
    <row r="63" spans="1:16" ht="13.65" customHeight="1">
      <c r="A63" s="43">
        <v>17</v>
      </c>
      <c r="B63" s="236" t="s">
        <v>128</v>
      </c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8"/>
      <c r="P63" s="35">
        <f>SUM(P57:P62)</f>
        <v>3120</v>
      </c>
    </row>
    <row r="64" spans="1:16" ht="13.65" customHeight="1">
      <c r="A64" s="45">
        <v>18</v>
      </c>
      <c r="B64" s="132" t="s">
        <v>129</v>
      </c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4"/>
      <c r="P64" s="35" t="e">
        <f>MROUND((P56-P63),10)</f>
        <v>#NUM!</v>
      </c>
    </row>
    <row r="65" spans="1:16" ht="13.65" customHeight="1">
      <c r="A65" s="161">
        <v>19</v>
      </c>
      <c r="B65" s="162" t="s">
        <v>130</v>
      </c>
      <c r="C65" s="163"/>
      <c r="D65" s="163"/>
      <c r="E65" s="163"/>
      <c r="F65" s="163"/>
      <c r="G65" s="163"/>
      <c r="H65" s="163"/>
      <c r="I65" s="163"/>
      <c r="J65" s="164"/>
      <c r="K65" s="171" t="s">
        <v>131</v>
      </c>
      <c r="L65" s="172"/>
      <c r="M65" s="172"/>
      <c r="N65" s="172"/>
      <c r="O65" s="173"/>
      <c r="P65" s="46" t="e">
        <f>IF(P64&lt;=500000, (P64-250000)*5%, 12500)</f>
        <v>#NUM!</v>
      </c>
    </row>
    <row r="66" spans="1:16" ht="13.65" customHeight="1">
      <c r="A66" s="161"/>
      <c r="B66" s="165"/>
      <c r="C66" s="166"/>
      <c r="D66" s="166"/>
      <c r="E66" s="166"/>
      <c r="F66" s="166"/>
      <c r="G66" s="166"/>
      <c r="H66" s="166"/>
      <c r="I66" s="166"/>
      <c r="J66" s="167"/>
      <c r="K66" s="135" t="s">
        <v>24</v>
      </c>
      <c r="L66" s="136"/>
      <c r="M66" s="136"/>
      <c r="N66" s="136"/>
      <c r="O66" s="137"/>
      <c r="P66" s="46" t="e">
        <f>IF((P64&lt;=1000000),(P64-500000)*20%,100000)</f>
        <v>#NUM!</v>
      </c>
    </row>
    <row r="67" spans="1:16" ht="13.65" customHeight="1">
      <c r="A67" s="161"/>
      <c r="B67" s="165"/>
      <c r="C67" s="166"/>
      <c r="D67" s="166"/>
      <c r="E67" s="166"/>
      <c r="F67" s="166"/>
      <c r="G67" s="166"/>
      <c r="H67" s="166"/>
      <c r="I67" s="166"/>
      <c r="J67" s="167"/>
      <c r="K67" s="135" t="s">
        <v>25</v>
      </c>
      <c r="L67" s="136"/>
      <c r="M67" s="136"/>
      <c r="N67" s="136"/>
      <c r="O67" s="137"/>
      <c r="P67" s="46" t="e">
        <f>IF(P64&gt;=1000010,(P64-1000000)*30%,0)</f>
        <v>#NUM!</v>
      </c>
    </row>
    <row r="68" spans="1:16" ht="13.65" customHeight="1">
      <c r="A68" s="161"/>
      <c r="B68" s="168"/>
      <c r="C68" s="169"/>
      <c r="D68" s="169"/>
      <c r="E68" s="169"/>
      <c r="F68" s="169"/>
      <c r="G68" s="169"/>
      <c r="H68" s="169"/>
      <c r="I68" s="169"/>
      <c r="J68" s="170"/>
      <c r="K68" s="135" t="s">
        <v>6</v>
      </c>
      <c r="L68" s="136"/>
      <c r="M68" s="136"/>
      <c r="N68" s="136"/>
      <c r="O68" s="137"/>
      <c r="P68" s="36" t="e">
        <f>SUM(P65:P67)</f>
        <v>#NUM!</v>
      </c>
    </row>
    <row r="69" spans="1:16" ht="19.2" customHeight="1">
      <c r="A69" s="45">
        <v>20</v>
      </c>
      <c r="B69" s="150" t="s">
        <v>181</v>
      </c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2"/>
      <c r="P69" s="35">
        <v>0</v>
      </c>
    </row>
    <row r="70" spans="1:16" ht="13.65" customHeight="1">
      <c r="A70" s="45">
        <v>21</v>
      </c>
      <c r="B70" s="153" t="s">
        <v>132</v>
      </c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5"/>
      <c r="P70" s="47" t="e">
        <f>(P68-P69)</f>
        <v>#NUM!</v>
      </c>
    </row>
    <row r="71" spans="1:16" ht="6" customHeight="1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</row>
    <row r="72" spans="1:16" ht="13.65" customHeight="1">
      <c r="A72" s="50" t="s">
        <v>7</v>
      </c>
      <c r="B72" s="156" t="s">
        <v>8</v>
      </c>
      <c r="C72" s="156"/>
      <c r="D72" s="156"/>
      <c r="E72" s="156"/>
      <c r="F72" s="156"/>
      <c r="G72" s="156"/>
      <c r="H72" s="156"/>
      <c r="I72" s="156"/>
      <c r="J72" s="156" t="s">
        <v>9</v>
      </c>
      <c r="K72" s="156"/>
      <c r="L72" s="156"/>
      <c r="M72" s="156" t="s">
        <v>134</v>
      </c>
      <c r="N72" s="156"/>
      <c r="O72" s="156" t="s">
        <v>10</v>
      </c>
      <c r="P72" s="156"/>
    </row>
    <row r="73" spans="1:16" ht="13.65" customHeight="1">
      <c r="A73" s="40">
        <v>22</v>
      </c>
      <c r="B73" s="157" t="s">
        <v>11</v>
      </c>
      <c r="C73" s="158"/>
      <c r="D73" s="158"/>
      <c r="E73" s="158"/>
      <c r="F73" s="158"/>
      <c r="G73" s="158"/>
      <c r="H73" s="158"/>
      <c r="I73" s="159"/>
      <c r="J73" s="160" t="e">
        <f>P68</f>
        <v>#NUM!</v>
      </c>
      <c r="K73" s="160"/>
      <c r="L73" s="160"/>
      <c r="M73" s="145" t="e">
        <f>MROUND((P68*4%),1)</f>
        <v>#NUM!</v>
      </c>
      <c r="N73" s="145"/>
      <c r="O73" s="145" t="e">
        <f>SUM(J73+M73)</f>
        <v>#NUM!</v>
      </c>
      <c r="P73" s="145"/>
    </row>
    <row r="74" spans="1:16" ht="13.65" customHeight="1">
      <c r="A74" s="40">
        <v>23</v>
      </c>
      <c r="B74" s="171" t="s">
        <v>175</v>
      </c>
      <c r="C74" s="172"/>
      <c r="D74" s="172"/>
      <c r="E74" s="172"/>
      <c r="F74" s="172"/>
      <c r="G74" s="172"/>
      <c r="H74" s="172"/>
      <c r="I74" s="173"/>
      <c r="J74" s="160">
        <f>SALARY!$N$27</f>
        <v>0</v>
      </c>
      <c r="K74" s="160"/>
      <c r="L74" s="160"/>
      <c r="M74" s="145">
        <f>MROUND(J74*4%,1)</f>
        <v>0</v>
      </c>
      <c r="N74" s="145"/>
      <c r="O74" s="145">
        <f>SUM(J74+M74)</f>
        <v>0</v>
      </c>
      <c r="P74" s="145"/>
    </row>
    <row r="75" spans="1:16" ht="13.65" customHeight="1">
      <c r="A75" s="145">
        <v>24</v>
      </c>
      <c r="B75" s="171" t="s">
        <v>12</v>
      </c>
      <c r="C75" s="172"/>
      <c r="D75" s="172"/>
      <c r="E75" s="172"/>
      <c r="F75" s="172"/>
      <c r="G75" s="172"/>
      <c r="H75" s="172"/>
      <c r="I75" s="173"/>
      <c r="J75" s="186"/>
      <c r="K75" s="187"/>
      <c r="L75" s="188"/>
      <c r="M75" s="195"/>
      <c r="N75" s="196"/>
      <c r="O75" s="195"/>
      <c r="P75" s="196"/>
    </row>
    <row r="76" spans="1:16" ht="13.65" customHeight="1">
      <c r="A76" s="145"/>
      <c r="B76" s="147" t="s">
        <v>13</v>
      </c>
      <c r="C76" s="148"/>
      <c r="D76" s="148"/>
      <c r="E76" s="148"/>
      <c r="F76" s="148"/>
      <c r="G76" s="148"/>
      <c r="H76" s="148"/>
      <c r="I76" s="149"/>
      <c r="J76" s="189"/>
      <c r="K76" s="190"/>
      <c r="L76" s="191"/>
      <c r="M76" s="197"/>
      <c r="N76" s="198"/>
      <c r="O76" s="197"/>
      <c r="P76" s="198"/>
    </row>
    <row r="77" spans="1:16" ht="13.65" customHeight="1">
      <c r="A77" s="145"/>
      <c r="B77" s="147" t="s">
        <v>14</v>
      </c>
      <c r="C77" s="148"/>
      <c r="D77" s="148"/>
      <c r="E77" s="148"/>
      <c r="F77" s="148"/>
      <c r="G77" s="148"/>
      <c r="H77" s="148"/>
      <c r="I77" s="149"/>
      <c r="J77" s="189"/>
      <c r="K77" s="190"/>
      <c r="L77" s="191"/>
      <c r="M77" s="197"/>
      <c r="N77" s="198"/>
      <c r="O77" s="197"/>
      <c r="P77" s="198"/>
    </row>
    <row r="78" spans="1:16" ht="10.199999999999999" customHeight="1">
      <c r="A78" s="145"/>
      <c r="B78" s="147" t="s">
        <v>15</v>
      </c>
      <c r="C78" s="148"/>
      <c r="D78" s="148"/>
      <c r="E78" s="148"/>
      <c r="F78" s="148"/>
      <c r="G78" s="148"/>
      <c r="H78" s="148"/>
      <c r="I78" s="149"/>
      <c r="J78" s="192"/>
      <c r="K78" s="193"/>
      <c r="L78" s="194"/>
      <c r="M78" s="199"/>
      <c r="N78" s="200"/>
      <c r="O78" s="199"/>
      <c r="P78" s="200"/>
    </row>
    <row r="79" spans="1:16" ht="13.65" customHeight="1">
      <c r="A79" s="40">
        <v>17</v>
      </c>
      <c r="B79" s="171" t="s">
        <v>16</v>
      </c>
      <c r="C79" s="172"/>
      <c r="D79" s="172"/>
      <c r="E79" s="172"/>
      <c r="F79" s="172"/>
      <c r="G79" s="172"/>
      <c r="H79" s="172"/>
      <c r="I79" s="173"/>
      <c r="J79" s="160"/>
      <c r="K79" s="160"/>
      <c r="L79" s="160"/>
      <c r="M79" s="145"/>
      <c r="N79" s="145"/>
      <c r="O79" s="145"/>
      <c r="P79" s="145"/>
    </row>
    <row r="80" spans="1:16" ht="13.65" customHeight="1">
      <c r="A80" s="51">
        <v>18</v>
      </c>
      <c r="B80" s="183" t="s">
        <v>176</v>
      </c>
      <c r="C80" s="184"/>
      <c r="D80" s="184"/>
      <c r="E80" s="184"/>
      <c r="F80" s="184"/>
      <c r="G80" s="184"/>
      <c r="H80" s="184"/>
      <c r="I80" s="185"/>
      <c r="J80" s="160" t="e">
        <f>SUM(J73-J74)</f>
        <v>#NUM!</v>
      </c>
      <c r="K80" s="160"/>
      <c r="L80" s="160"/>
      <c r="M80" s="145" t="e">
        <f>MROUND((J80*4%),1)</f>
        <v>#NUM!</v>
      </c>
      <c r="N80" s="145"/>
      <c r="O80" s="145" t="e">
        <f>(O73-O74)</f>
        <v>#NUM!</v>
      </c>
      <c r="P80" s="145"/>
    </row>
    <row r="81" spans="1:16" ht="6" customHeight="1"/>
    <row r="82" spans="1:16" ht="14.4" customHeight="1">
      <c r="A82" s="52" t="s">
        <v>32</v>
      </c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</row>
    <row r="83" spans="1:16" ht="14.4" customHeight="1">
      <c r="A83" s="144" t="s">
        <v>133</v>
      </c>
      <c r="B83" s="144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</row>
    <row r="84" spans="1:16" ht="14.4" customHeight="1">
      <c r="A84" s="144" t="s">
        <v>89</v>
      </c>
      <c r="B84" s="144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</row>
    <row r="85" spans="1:16" ht="14.4" customHeight="1">
      <c r="A85" s="144" t="s">
        <v>180</v>
      </c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</row>
    <row r="86" spans="1:16" ht="14.4" customHeight="1">
      <c r="A86" s="144" t="s">
        <v>171</v>
      </c>
      <c r="B86" s="144"/>
      <c r="C86" s="144"/>
      <c r="D86" s="144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</row>
    <row r="87" spans="1:16" ht="3.75" customHeight="1">
      <c r="A87" s="129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1"/>
    </row>
    <row r="88" spans="1:16" s="86" customFormat="1" ht="12.9" customHeight="1">
      <c r="A88" s="243">
        <v>2</v>
      </c>
      <c r="B88" s="230" t="s">
        <v>183</v>
      </c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1"/>
      <c r="P88" s="87">
        <f>$O$14</f>
        <v>42000</v>
      </c>
    </row>
    <row r="89" spans="1:16" s="86" customFormat="1" ht="12.9" customHeight="1">
      <c r="A89" s="244"/>
      <c r="B89" s="232" t="s">
        <v>162</v>
      </c>
      <c r="C89" s="233"/>
      <c r="D89" s="233"/>
      <c r="E89" s="233"/>
      <c r="F89" s="233"/>
      <c r="G89" s="233"/>
      <c r="H89" s="233"/>
      <c r="I89" s="233"/>
      <c r="J89" s="233"/>
      <c r="K89" s="233"/>
      <c r="L89" s="233"/>
      <c r="M89" s="233"/>
      <c r="N89" s="233"/>
      <c r="O89" s="233"/>
      <c r="P89" s="89">
        <v>0</v>
      </c>
    </row>
    <row r="90" spans="1:16" s="86" customFormat="1" ht="12.9" customHeight="1">
      <c r="A90" s="244"/>
      <c r="B90" s="234" t="s">
        <v>131</v>
      </c>
      <c r="C90" s="235"/>
      <c r="D90" s="235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88">
        <f>IF(P88&lt;=500000, (P88-250000)*5%, 12500)</f>
        <v>-10400</v>
      </c>
    </row>
    <row r="91" spans="1:16" s="86" customFormat="1" ht="12.9" customHeight="1">
      <c r="A91" s="244"/>
      <c r="B91" s="232" t="s">
        <v>163</v>
      </c>
      <c r="C91" s="233"/>
      <c r="D91" s="233"/>
      <c r="E91" s="233"/>
      <c r="F91" s="233"/>
      <c r="G91" s="233"/>
      <c r="H91" s="233"/>
      <c r="I91" s="233"/>
      <c r="J91" s="233"/>
      <c r="K91" s="233"/>
      <c r="L91" s="233"/>
      <c r="M91" s="233"/>
      <c r="N91" s="233"/>
      <c r="O91" s="233"/>
      <c r="P91" s="89">
        <f>IF(P88&gt;500000,IF(P88&lt;=750000, MROUND((P88-500000)*10%,10), 25000),0)</f>
        <v>0</v>
      </c>
    </row>
    <row r="92" spans="1:16" s="86" customFormat="1" ht="12.9" customHeight="1">
      <c r="A92" s="244"/>
      <c r="B92" s="232" t="s">
        <v>164</v>
      </c>
      <c r="C92" s="233"/>
      <c r="D92" s="233"/>
      <c r="E92" s="233"/>
      <c r="F92" s="233"/>
      <c r="G92" s="233"/>
      <c r="H92" s="233"/>
      <c r="I92" s="233"/>
      <c r="J92" s="233"/>
      <c r="K92" s="233"/>
      <c r="L92" s="233"/>
      <c r="M92" s="233"/>
      <c r="N92" s="233"/>
      <c r="O92" s="233"/>
      <c r="P92" s="88">
        <f>IF(P88&gt;750000,IF(P88&lt;=1000000, (P88-750000)*15%, 37500),0)</f>
        <v>0</v>
      </c>
    </row>
    <row r="93" spans="1:16" s="86" customFormat="1" ht="12.9" customHeight="1">
      <c r="A93" s="244"/>
      <c r="B93" s="232" t="s">
        <v>165</v>
      </c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88">
        <f>IF(P88&gt;1000000,IF(P88&lt;=1250000, (P88-1000000)*20%, 50000),0)</f>
        <v>0</v>
      </c>
    </row>
    <row r="94" spans="1:16" s="86" customFormat="1" ht="12.9" customHeight="1">
      <c r="A94" s="244"/>
      <c r="B94" s="232" t="s">
        <v>166</v>
      </c>
      <c r="C94" s="233"/>
      <c r="D94" s="233"/>
      <c r="E94" s="233"/>
      <c r="F94" s="233"/>
      <c r="G94" s="233"/>
      <c r="H94" s="233"/>
      <c r="I94" s="233"/>
      <c r="J94" s="233"/>
      <c r="K94" s="233"/>
      <c r="L94" s="233"/>
      <c r="M94" s="233"/>
      <c r="N94" s="233"/>
      <c r="O94" s="233"/>
      <c r="P94" s="88">
        <f>MROUND(IF(P88&gt;1250000,IF((P88&lt;=1500000),(P88-1250000)*25%,62500),0),1)</f>
        <v>0</v>
      </c>
    </row>
    <row r="95" spans="1:16" s="86" customFormat="1" ht="12.9" customHeight="1">
      <c r="A95" s="244"/>
      <c r="B95" s="232" t="s">
        <v>167</v>
      </c>
      <c r="C95" s="233"/>
      <c r="D95" s="233"/>
      <c r="E95" s="233"/>
      <c r="F95" s="233"/>
      <c r="G95" s="233"/>
      <c r="H95" s="233"/>
      <c r="I95" s="233"/>
      <c r="J95" s="233"/>
      <c r="K95" s="233"/>
      <c r="L95" s="233"/>
      <c r="M95" s="233"/>
      <c r="N95" s="233"/>
      <c r="O95" s="233"/>
      <c r="P95" s="88">
        <f>IF(P88&gt;=1500000,(P88-1500000)*30%,0)</f>
        <v>0</v>
      </c>
    </row>
    <row r="96" spans="1:16" s="86" customFormat="1" ht="13.5" customHeight="1">
      <c r="A96" s="244"/>
      <c r="B96" s="246" t="s">
        <v>168</v>
      </c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7"/>
      <c r="O96" s="248"/>
      <c r="P96" s="88">
        <f>SUM(P89:P95)</f>
        <v>-10400</v>
      </c>
    </row>
    <row r="97" spans="1:16" s="86" customFormat="1" ht="13.2">
      <c r="A97" s="93">
        <v>3</v>
      </c>
      <c r="B97" s="249" t="s">
        <v>181</v>
      </c>
      <c r="C97" s="249"/>
      <c r="D97" s="249"/>
      <c r="E97" s="249"/>
      <c r="F97" s="249"/>
      <c r="G97" s="249"/>
      <c r="H97" s="249"/>
      <c r="I97" s="249"/>
      <c r="J97" s="249"/>
      <c r="K97" s="249"/>
      <c r="L97" s="249"/>
      <c r="M97" s="249"/>
      <c r="N97" s="249"/>
      <c r="O97" s="249"/>
      <c r="P97" s="92">
        <v>0</v>
      </c>
    </row>
    <row r="98" spans="1:16" s="86" customFormat="1" ht="13.5" customHeight="1">
      <c r="A98" s="93">
        <v>4</v>
      </c>
      <c r="B98" s="245" t="s">
        <v>169</v>
      </c>
      <c r="C98" s="245"/>
      <c r="D98" s="245"/>
      <c r="E98" s="245"/>
      <c r="F98" s="245"/>
      <c r="G98" s="245"/>
      <c r="H98" s="245"/>
      <c r="I98" s="245"/>
      <c r="J98" s="245"/>
      <c r="K98" s="245"/>
      <c r="L98" s="245"/>
      <c r="M98" s="245"/>
      <c r="N98" s="245"/>
      <c r="O98" s="245"/>
      <c r="P98" s="88">
        <f xml:space="preserve"> P96-P97</f>
        <v>-10400</v>
      </c>
    </row>
    <row r="99" spans="1:16" s="86" customFormat="1" ht="4.5" customHeight="1">
      <c r="I99" s="90"/>
      <c r="P99" s="91"/>
    </row>
    <row r="100" spans="1:16" ht="12" customHeight="1">
      <c r="A100" s="83" t="s">
        <v>7</v>
      </c>
      <c r="B100" s="156" t="s">
        <v>8</v>
      </c>
      <c r="C100" s="156"/>
      <c r="D100" s="156"/>
      <c r="E100" s="156"/>
      <c r="F100" s="156"/>
      <c r="G100" s="156"/>
      <c r="H100" s="156"/>
      <c r="I100" s="156"/>
      <c r="J100" s="156" t="s">
        <v>9</v>
      </c>
      <c r="K100" s="156"/>
      <c r="L100" s="156"/>
      <c r="M100" s="156" t="s">
        <v>134</v>
      </c>
      <c r="N100" s="156"/>
      <c r="O100" s="156" t="s">
        <v>10</v>
      </c>
      <c r="P100" s="156"/>
    </row>
    <row r="101" spans="1:16" ht="12.9" customHeight="1">
      <c r="A101" s="84">
        <v>5</v>
      </c>
      <c r="B101" s="157" t="s">
        <v>11</v>
      </c>
      <c r="C101" s="158"/>
      <c r="D101" s="158"/>
      <c r="E101" s="158"/>
      <c r="F101" s="158"/>
      <c r="G101" s="158"/>
      <c r="H101" s="158"/>
      <c r="I101" s="159"/>
      <c r="J101" s="160">
        <f t="shared" ref="J101" si="0">$P$98</f>
        <v>-10400</v>
      </c>
      <c r="K101" s="160"/>
      <c r="L101" s="160"/>
      <c r="M101" s="145" t="e">
        <f>MROUND((J101*4%),1)</f>
        <v>#NUM!</v>
      </c>
      <c r="N101" s="145"/>
      <c r="O101" s="145" t="e">
        <f>SUM(J101+M101)</f>
        <v>#NUM!</v>
      </c>
      <c r="P101" s="145"/>
    </row>
    <row r="102" spans="1:16" ht="12.9" customHeight="1">
      <c r="A102" s="84">
        <v>6</v>
      </c>
      <c r="B102" s="171" t="s">
        <v>175</v>
      </c>
      <c r="C102" s="172"/>
      <c r="D102" s="172"/>
      <c r="E102" s="172"/>
      <c r="F102" s="172"/>
      <c r="G102" s="172"/>
      <c r="H102" s="172"/>
      <c r="I102" s="173"/>
      <c r="J102" s="160">
        <f>SALARY!$N$27</f>
        <v>0</v>
      </c>
      <c r="K102" s="160"/>
      <c r="L102" s="160"/>
      <c r="M102" s="145">
        <f>MROUND(J102*4%,1)</f>
        <v>0</v>
      </c>
      <c r="N102" s="145"/>
      <c r="O102" s="145">
        <f>SUM(J102+M102)</f>
        <v>0</v>
      </c>
      <c r="P102" s="145"/>
    </row>
    <row r="103" spans="1:16" ht="12.9" customHeight="1">
      <c r="A103" s="145">
        <v>7</v>
      </c>
      <c r="B103" s="171" t="s">
        <v>12</v>
      </c>
      <c r="C103" s="172"/>
      <c r="D103" s="172"/>
      <c r="E103" s="172"/>
      <c r="F103" s="172"/>
      <c r="G103" s="172"/>
      <c r="H103" s="172"/>
      <c r="I103" s="173"/>
      <c r="J103" s="186"/>
      <c r="K103" s="187"/>
      <c r="L103" s="188"/>
      <c r="M103" s="195"/>
      <c r="N103" s="196"/>
      <c r="O103" s="195"/>
      <c r="P103" s="196"/>
    </row>
    <row r="104" spans="1:16" ht="12.9" customHeight="1">
      <c r="A104" s="145"/>
      <c r="B104" s="147" t="s">
        <v>13</v>
      </c>
      <c r="C104" s="148"/>
      <c r="D104" s="148"/>
      <c r="E104" s="148"/>
      <c r="F104" s="148"/>
      <c r="G104" s="148"/>
      <c r="H104" s="148"/>
      <c r="I104" s="149"/>
      <c r="J104" s="189"/>
      <c r="K104" s="190"/>
      <c r="L104" s="191"/>
      <c r="M104" s="197"/>
      <c r="N104" s="198"/>
      <c r="O104" s="197"/>
      <c r="P104" s="198"/>
    </row>
    <row r="105" spans="1:16" ht="12.9" customHeight="1">
      <c r="A105" s="145"/>
      <c r="B105" s="147" t="s">
        <v>14</v>
      </c>
      <c r="C105" s="148"/>
      <c r="D105" s="148"/>
      <c r="E105" s="148"/>
      <c r="F105" s="148"/>
      <c r="G105" s="148"/>
      <c r="H105" s="148"/>
      <c r="I105" s="149"/>
      <c r="J105" s="189"/>
      <c r="K105" s="190"/>
      <c r="L105" s="191"/>
      <c r="M105" s="197"/>
      <c r="N105" s="198"/>
      <c r="O105" s="197"/>
      <c r="P105" s="198"/>
    </row>
    <row r="106" spans="1:16" ht="12.9" customHeight="1">
      <c r="A106" s="145"/>
      <c r="B106" s="147" t="s">
        <v>15</v>
      </c>
      <c r="C106" s="148"/>
      <c r="D106" s="148"/>
      <c r="E106" s="148"/>
      <c r="F106" s="148"/>
      <c r="G106" s="148"/>
      <c r="H106" s="148"/>
      <c r="I106" s="149"/>
      <c r="J106" s="192"/>
      <c r="K106" s="193"/>
      <c r="L106" s="194"/>
      <c r="M106" s="199"/>
      <c r="N106" s="200"/>
      <c r="O106" s="199"/>
      <c r="P106" s="200"/>
    </row>
    <row r="107" spans="1:16" ht="12.9" customHeight="1">
      <c r="A107" s="84">
        <v>8</v>
      </c>
      <c r="B107" s="171" t="s">
        <v>16</v>
      </c>
      <c r="C107" s="172"/>
      <c r="D107" s="172"/>
      <c r="E107" s="172"/>
      <c r="F107" s="172"/>
      <c r="G107" s="172"/>
      <c r="H107" s="172"/>
      <c r="I107" s="173"/>
      <c r="J107" s="160"/>
      <c r="K107" s="160"/>
      <c r="L107" s="160"/>
      <c r="M107" s="145"/>
      <c r="N107" s="145"/>
      <c r="O107" s="145"/>
      <c r="P107" s="145"/>
    </row>
    <row r="108" spans="1:16" ht="12.9" customHeight="1">
      <c r="A108" s="51">
        <v>9</v>
      </c>
      <c r="B108" s="183" t="s">
        <v>176</v>
      </c>
      <c r="C108" s="184"/>
      <c r="D108" s="184"/>
      <c r="E108" s="184"/>
      <c r="F108" s="184"/>
      <c r="G108" s="184"/>
      <c r="H108" s="184"/>
      <c r="I108" s="185"/>
      <c r="J108" s="160">
        <f>SUM(J101-J102)</f>
        <v>-10400</v>
      </c>
      <c r="K108" s="160"/>
      <c r="L108" s="160"/>
      <c r="M108" s="145" t="e">
        <f>MROUND((J108*4%),1)</f>
        <v>#NUM!</v>
      </c>
      <c r="N108" s="145"/>
      <c r="O108" s="145" t="e">
        <f>(O101-O102)</f>
        <v>#NUM!</v>
      </c>
      <c r="P108" s="145"/>
    </row>
    <row r="109" spans="1:16" ht="12.9" customHeight="1">
      <c r="A109" s="103"/>
      <c r="B109" s="104"/>
      <c r="C109" s="104"/>
      <c r="D109" s="104"/>
      <c r="E109" s="104"/>
      <c r="F109" s="104"/>
      <c r="G109" s="104"/>
      <c r="H109" s="104"/>
      <c r="I109" s="104"/>
      <c r="J109" s="101"/>
      <c r="K109" s="101"/>
      <c r="L109" s="101"/>
      <c r="M109" s="105"/>
      <c r="N109" s="105"/>
      <c r="O109" s="105"/>
      <c r="P109" s="105"/>
    </row>
    <row r="111" spans="1:16" ht="18" customHeight="1">
      <c r="C111" s="102" t="s">
        <v>48</v>
      </c>
      <c r="D111" s="102"/>
      <c r="E111" s="67"/>
      <c r="F111" s="67"/>
      <c r="G111" s="67"/>
      <c r="H111" s="67"/>
      <c r="I111" s="67"/>
      <c r="J111" s="67"/>
      <c r="K111" s="67"/>
      <c r="L111" s="114" t="s">
        <v>49</v>
      </c>
      <c r="M111" s="114"/>
      <c r="N111" s="114"/>
      <c r="O111" s="114"/>
    </row>
  </sheetData>
  <mergeCells count="157">
    <mergeCell ref="L111:O111"/>
    <mergeCell ref="B107:I107"/>
    <mergeCell ref="J107:L107"/>
    <mergeCell ref="M107:N107"/>
    <mergeCell ref="O107:P107"/>
    <mergeCell ref="B108:I108"/>
    <mergeCell ref="J108:L108"/>
    <mergeCell ref="M108:N108"/>
    <mergeCell ref="O108:P108"/>
    <mergeCell ref="B102:I102"/>
    <mergeCell ref="J102:L102"/>
    <mergeCell ref="M102:N102"/>
    <mergeCell ref="O102:P102"/>
    <mergeCell ref="A103:A106"/>
    <mergeCell ref="B103:I103"/>
    <mergeCell ref="J103:L106"/>
    <mergeCell ref="M103:N106"/>
    <mergeCell ref="O103:P106"/>
    <mergeCell ref="B104:I104"/>
    <mergeCell ref="B105:I105"/>
    <mergeCell ref="B106:I106"/>
    <mergeCell ref="A88:A96"/>
    <mergeCell ref="B98:O98"/>
    <mergeCell ref="B100:I100"/>
    <mergeCell ref="J100:L100"/>
    <mergeCell ref="M100:N100"/>
    <mergeCell ref="O100:P100"/>
    <mergeCell ref="B101:I101"/>
    <mergeCell ref="J101:L101"/>
    <mergeCell ref="M101:N101"/>
    <mergeCell ref="O101:P101"/>
    <mergeCell ref="B96:O96"/>
    <mergeCell ref="B97:O97"/>
    <mergeCell ref="B14:M14"/>
    <mergeCell ref="B88:O88"/>
    <mergeCell ref="B89:O89"/>
    <mergeCell ref="B90:O90"/>
    <mergeCell ref="B91:O91"/>
    <mergeCell ref="B92:O92"/>
    <mergeCell ref="B93:O93"/>
    <mergeCell ref="B94:O94"/>
    <mergeCell ref="B95:O95"/>
    <mergeCell ref="B59:O59"/>
    <mergeCell ref="B63:O63"/>
    <mergeCell ref="B45:M45"/>
    <mergeCell ref="B32:M32"/>
    <mergeCell ref="B33:M33"/>
    <mergeCell ref="B34:M34"/>
    <mergeCell ref="B35:M35"/>
    <mergeCell ref="B37:M37"/>
    <mergeCell ref="B39:M39"/>
    <mergeCell ref="B38:M38"/>
    <mergeCell ref="B18:E18"/>
    <mergeCell ref="H18:M18"/>
    <mergeCell ref="H19:M19"/>
    <mergeCell ref="B19:G19"/>
    <mergeCell ref="B20:G20"/>
    <mergeCell ref="E5:I5"/>
    <mergeCell ref="B27:M27"/>
    <mergeCell ref="B28:M28"/>
    <mergeCell ref="B29:M29"/>
    <mergeCell ref="B30:M30"/>
    <mergeCell ref="B36:M36"/>
    <mergeCell ref="A1:P1"/>
    <mergeCell ref="A2:P2"/>
    <mergeCell ref="A12:A14"/>
    <mergeCell ref="B24:M24"/>
    <mergeCell ref="B26:M26"/>
    <mergeCell ref="B25:M25"/>
    <mergeCell ref="A3:P3"/>
    <mergeCell ref="B4:P4"/>
    <mergeCell ref="A5:C5"/>
    <mergeCell ref="A6:C6"/>
    <mergeCell ref="A8:B8"/>
    <mergeCell ref="A9:B9"/>
    <mergeCell ref="B11:M11"/>
    <mergeCell ref="B12:M12"/>
    <mergeCell ref="B13:M13"/>
    <mergeCell ref="A17:A23"/>
    <mergeCell ref="B17:M17"/>
    <mergeCell ref="B31:M31"/>
    <mergeCell ref="B22:G22"/>
    <mergeCell ref="H22:M22"/>
    <mergeCell ref="B23:J23"/>
    <mergeCell ref="B58:O58"/>
    <mergeCell ref="B46:M46"/>
    <mergeCell ref="B47:M47"/>
    <mergeCell ref="B48:M48"/>
    <mergeCell ref="B49:M49"/>
    <mergeCell ref="B51:M51"/>
    <mergeCell ref="B53:M53"/>
    <mergeCell ref="B54:M54"/>
    <mergeCell ref="B55:M55"/>
    <mergeCell ref="B56:N56"/>
    <mergeCell ref="B57:O57"/>
    <mergeCell ref="E7:G7"/>
    <mergeCell ref="O7:P7"/>
    <mergeCell ref="M9:N9"/>
    <mergeCell ref="O9:P9"/>
    <mergeCell ref="B79:I79"/>
    <mergeCell ref="J79:L79"/>
    <mergeCell ref="M79:N79"/>
    <mergeCell ref="O79:P79"/>
    <mergeCell ref="B80:I80"/>
    <mergeCell ref="J80:L80"/>
    <mergeCell ref="M80:N80"/>
    <mergeCell ref="O80:P80"/>
    <mergeCell ref="B74:I74"/>
    <mergeCell ref="J74:L74"/>
    <mergeCell ref="M74:N74"/>
    <mergeCell ref="O74:P74"/>
    <mergeCell ref="B75:I75"/>
    <mergeCell ref="J75:L78"/>
    <mergeCell ref="M75:N78"/>
    <mergeCell ref="O75:P78"/>
    <mergeCell ref="B76:I76"/>
    <mergeCell ref="H20:M20"/>
    <mergeCell ref="B21:G21"/>
    <mergeCell ref="H21:M21"/>
    <mergeCell ref="E6:K6"/>
    <mergeCell ref="A83:P83"/>
    <mergeCell ref="A84:P84"/>
    <mergeCell ref="B77:I77"/>
    <mergeCell ref="B78:I78"/>
    <mergeCell ref="B69:O69"/>
    <mergeCell ref="B70:O70"/>
    <mergeCell ref="B72:I72"/>
    <mergeCell ref="J72:L72"/>
    <mergeCell ref="M72:N72"/>
    <mergeCell ref="O72:P72"/>
    <mergeCell ref="B73:I73"/>
    <mergeCell ref="J73:L73"/>
    <mergeCell ref="M73:N73"/>
    <mergeCell ref="O73:P73"/>
    <mergeCell ref="A65:A68"/>
    <mergeCell ref="B65:J68"/>
    <mergeCell ref="K65:O65"/>
    <mergeCell ref="A16:P16"/>
    <mergeCell ref="K66:O66"/>
    <mergeCell ref="K67:O67"/>
    <mergeCell ref="B60:O60"/>
    <mergeCell ref="B61:O61"/>
    <mergeCell ref="B62:O62"/>
    <mergeCell ref="A87:P87"/>
    <mergeCell ref="B64:O64"/>
    <mergeCell ref="K68:O68"/>
    <mergeCell ref="B50:M50"/>
    <mergeCell ref="B52:M52"/>
    <mergeCell ref="A33:A52"/>
    <mergeCell ref="B40:M40"/>
    <mergeCell ref="B41:M41"/>
    <mergeCell ref="B42:M42"/>
    <mergeCell ref="B43:M43"/>
    <mergeCell ref="B44:M44"/>
    <mergeCell ref="A85:P85"/>
    <mergeCell ref="A86:P86"/>
    <mergeCell ref="A75:A78"/>
  </mergeCells>
  <pageMargins left="0.55118110236220474" right="0" top="0.23622047244094491" bottom="3.937007874015748E-2" header="0" footer="0"/>
  <pageSetup paperSize="9" scale="98" orientation="portrait" r:id="rId1"/>
  <rowBreaks count="1" manualBreakCount="1">
    <brk id="55" max="16383" man="1"/>
  </rowBreaks>
  <drawing r:id="rId2"/>
  <legacyDrawing r:id="rId3"/>
  <oleObjects>
    <mc:AlternateContent xmlns:mc="http://schemas.openxmlformats.org/markup-compatibility/2006">
      <mc:Choice Requires="x14">
        <oleObject progId="PBrush" shapeId="4097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45720</xdr:rowOff>
              </from>
              <to>
                <xdr:col>1</xdr:col>
                <xdr:colOff>312420</xdr:colOff>
                <xdr:row>3</xdr:row>
                <xdr:rowOff>76200</xdr:rowOff>
              </to>
            </anchor>
          </objectPr>
        </oleObject>
      </mc:Choice>
      <mc:Fallback>
        <oleObject progId="PBrush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9" workbookViewId="0">
      <selection activeCell="L30" sqref="L30"/>
    </sheetView>
  </sheetViews>
  <sheetFormatPr defaultRowHeight="18" customHeight="1"/>
  <cols>
    <col min="1" max="1" width="7.44140625" customWidth="1"/>
    <col min="2" max="4" width="15.5546875" customWidth="1"/>
    <col min="5" max="6" width="10.33203125" customWidth="1"/>
    <col min="7" max="7" width="12.5546875" customWidth="1"/>
  </cols>
  <sheetData>
    <row r="1" spans="1:7" ht="35.25" customHeight="1">
      <c r="A1" s="261" t="s">
        <v>139</v>
      </c>
      <c r="B1" s="261"/>
      <c r="C1" s="261"/>
      <c r="D1" s="261"/>
      <c r="E1" s="261"/>
      <c r="F1" s="261"/>
      <c r="G1" s="261"/>
    </row>
    <row r="2" spans="1:7" ht="18" customHeight="1">
      <c r="A2" s="260" t="s">
        <v>50</v>
      </c>
      <c r="B2" s="260"/>
      <c r="C2" s="260"/>
      <c r="D2" s="260"/>
      <c r="E2" s="260"/>
      <c r="F2" s="260"/>
      <c r="G2" s="260"/>
    </row>
    <row r="3" spans="1:7" s="3" customFormat="1" ht="45.75" customHeight="1">
      <c r="A3" s="2" t="s">
        <v>51</v>
      </c>
      <c r="B3" s="2" t="s">
        <v>52</v>
      </c>
      <c r="C3" s="2" t="s">
        <v>53</v>
      </c>
      <c r="D3" s="2" t="s">
        <v>54</v>
      </c>
      <c r="E3" s="2" t="s">
        <v>55</v>
      </c>
      <c r="F3" s="2" t="s">
        <v>56</v>
      </c>
      <c r="G3" s="2" t="s">
        <v>57</v>
      </c>
    </row>
    <row r="4" spans="1:7" ht="27.75" customHeight="1">
      <c r="A4" s="4">
        <v>1</v>
      </c>
      <c r="B4" s="4"/>
      <c r="C4" s="4"/>
      <c r="D4" s="4"/>
      <c r="E4" s="4"/>
      <c r="F4" s="4"/>
      <c r="G4" s="4">
        <f>(F4*12)</f>
        <v>0</v>
      </c>
    </row>
    <row r="5" spans="1:7" ht="18" customHeight="1">
      <c r="A5" s="4">
        <v>2</v>
      </c>
      <c r="B5" s="4"/>
      <c r="C5" s="4"/>
      <c r="D5" s="4"/>
      <c r="E5" s="5"/>
      <c r="F5" s="8"/>
      <c r="G5" s="4">
        <f t="shared" ref="G5:G9" si="0">(F5*12)</f>
        <v>0</v>
      </c>
    </row>
    <row r="6" spans="1:7" ht="18" customHeight="1">
      <c r="A6" s="4">
        <v>3</v>
      </c>
      <c r="B6" s="4"/>
      <c r="C6" s="4"/>
      <c r="D6" s="4"/>
      <c r="E6" s="9"/>
      <c r="F6" s="8"/>
      <c r="G6" s="4">
        <f t="shared" si="0"/>
        <v>0</v>
      </c>
    </row>
    <row r="7" spans="1:7" ht="18" customHeight="1">
      <c r="A7" s="4">
        <v>4</v>
      </c>
      <c r="B7" s="4"/>
      <c r="C7" s="4"/>
      <c r="D7" s="4"/>
      <c r="E7" s="4"/>
      <c r="F7" s="8"/>
      <c r="G7" s="4">
        <f t="shared" si="0"/>
        <v>0</v>
      </c>
    </row>
    <row r="8" spans="1:7" ht="18" customHeight="1">
      <c r="A8" s="4">
        <v>5</v>
      </c>
      <c r="B8" s="4"/>
      <c r="C8" s="4"/>
      <c r="D8" s="4"/>
      <c r="E8" s="4"/>
      <c r="F8" s="8"/>
      <c r="G8" s="4">
        <f t="shared" si="0"/>
        <v>0</v>
      </c>
    </row>
    <row r="9" spans="1:7" ht="18" customHeight="1">
      <c r="A9" s="7">
        <v>6</v>
      </c>
      <c r="B9" s="11"/>
      <c r="C9" s="4"/>
      <c r="D9" s="4"/>
      <c r="E9" s="5"/>
      <c r="F9" s="10"/>
      <c r="G9" s="4">
        <f t="shared" si="0"/>
        <v>0</v>
      </c>
    </row>
    <row r="10" spans="1:7" ht="18" customHeight="1">
      <c r="A10" s="254" t="s">
        <v>74</v>
      </c>
      <c r="B10" s="255"/>
      <c r="C10" s="255"/>
      <c r="D10" s="255"/>
      <c r="E10" s="256"/>
      <c r="F10" s="1">
        <f>SUM(F4:F9)</f>
        <v>0</v>
      </c>
      <c r="G10" s="4">
        <f>(F10*12)</f>
        <v>0</v>
      </c>
    </row>
    <row r="11" spans="1:7" ht="33.75" customHeight="1">
      <c r="A11" s="262" t="s">
        <v>140</v>
      </c>
      <c r="B11" s="262"/>
      <c r="C11" s="262"/>
      <c r="D11" s="262"/>
      <c r="E11" s="262"/>
      <c r="F11" s="262"/>
      <c r="G11" s="262"/>
    </row>
    <row r="12" spans="1:7" ht="18" customHeight="1">
      <c r="A12" s="260" t="s">
        <v>58</v>
      </c>
      <c r="B12" s="260"/>
      <c r="C12" s="260"/>
      <c r="D12" s="260"/>
      <c r="E12" s="260"/>
      <c r="F12" s="260"/>
      <c r="G12" s="260"/>
    </row>
    <row r="14" spans="1:7" ht="18" customHeight="1">
      <c r="A14" s="1" t="s">
        <v>59</v>
      </c>
      <c r="B14" s="1" t="s">
        <v>60</v>
      </c>
      <c r="C14" s="1" t="s">
        <v>61</v>
      </c>
      <c r="D14" s="259" t="s">
        <v>62</v>
      </c>
      <c r="E14" s="259"/>
      <c r="F14" s="259" t="s">
        <v>63</v>
      </c>
      <c r="G14" s="259"/>
    </row>
    <row r="15" spans="1:7" ht="18" customHeight="1">
      <c r="A15" s="1"/>
      <c r="B15" s="1"/>
      <c r="C15" s="1"/>
      <c r="D15" s="257"/>
      <c r="E15" s="258"/>
      <c r="F15" s="250"/>
      <c r="G15" s="251"/>
    </row>
    <row r="16" spans="1:7" ht="18" customHeight="1">
      <c r="A16" s="1"/>
      <c r="B16" s="1"/>
      <c r="C16" s="1"/>
      <c r="D16" s="257"/>
      <c r="E16" s="258"/>
      <c r="F16" s="250"/>
      <c r="G16" s="251"/>
    </row>
    <row r="17" spans="1:7" ht="18" customHeight="1">
      <c r="A17" s="1"/>
      <c r="B17" s="1"/>
      <c r="C17" s="1"/>
      <c r="D17" s="257"/>
      <c r="E17" s="258"/>
      <c r="F17" s="250"/>
      <c r="G17" s="251"/>
    </row>
    <row r="18" spans="1:7" ht="18" customHeight="1">
      <c r="A18" s="254" t="s">
        <v>39</v>
      </c>
      <c r="B18" s="255"/>
      <c r="C18" s="255"/>
      <c r="D18" s="255"/>
      <c r="E18" s="256"/>
      <c r="F18" s="250">
        <f>SUM(F15:F17)</f>
        <v>0</v>
      </c>
      <c r="G18" s="251"/>
    </row>
    <row r="20" spans="1:7" ht="18" customHeight="1">
      <c r="A20" s="260" t="s">
        <v>64</v>
      </c>
      <c r="B20" s="260"/>
      <c r="C20" s="260"/>
      <c r="D20" s="260"/>
      <c r="E20" s="260"/>
      <c r="F20" s="260"/>
      <c r="G20" s="260"/>
    </row>
    <row r="21" spans="1:7" ht="28.5" customHeight="1">
      <c r="A21" s="1" t="s">
        <v>59</v>
      </c>
      <c r="B21" s="6" t="s">
        <v>65</v>
      </c>
      <c r="C21" s="6" t="s">
        <v>66</v>
      </c>
      <c r="D21" s="259" t="s">
        <v>63</v>
      </c>
      <c r="E21" s="259"/>
      <c r="F21" s="259" t="s">
        <v>67</v>
      </c>
      <c r="G21" s="259"/>
    </row>
    <row r="22" spans="1:7" ht="18" customHeight="1">
      <c r="A22" s="1"/>
      <c r="B22" s="1"/>
      <c r="C22" s="1"/>
      <c r="D22" s="257"/>
      <c r="E22" s="258"/>
      <c r="F22" s="250"/>
      <c r="G22" s="251"/>
    </row>
    <row r="23" spans="1:7" ht="18" customHeight="1">
      <c r="A23" s="1"/>
      <c r="B23" s="1"/>
      <c r="C23" s="1"/>
      <c r="D23" s="257"/>
      <c r="E23" s="258"/>
      <c r="F23" s="250"/>
      <c r="G23" s="251"/>
    </row>
    <row r="24" spans="1:7" ht="18" customHeight="1">
      <c r="A24" s="1"/>
      <c r="B24" s="1"/>
      <c r="C24" s="1"/>
      <c r="D24" s="257"/>
      <c r="E24" s="258"/>
      <c r="F24" s="250"/>
      <c r="G24" s="251"/>
    </row>
    <row r="25" spans="1:7" ht="18" customHeight="1">
      <c r="A25" s="254" t="s">
        <v>39</v>
      </c>
      <c r="B25" s="255"/>
      <c r="C25" s="255"/>
      <c r="D25" s="255"/>
      <c r="E25" s="256"/>
      <c r="F25" s="250">
        <f>SUM(F22:F24)</f>
        <v>0</v>
      </c>
      <c r="G25" s="251"/>
    </row>
    <row r="27" spans="1:7" ht="18" customHeight="1">
      <c r="A27" s="252" t="s">
        <v>174</v>
      </c>
      <c r="B27" s="253"/>
      <c r="C27" s="253"/>
      <c r="D27" s="253"/>
      <c r="E27" s="253"/>
      <c r="F27" s="253"/>
      <c r="G27" s="253"/>
    </row>
    <row r="28" spans="1:7" ht="18" customHeight="1">
      <c r="A28" s="1" t="s">
        <v>59</v>
      </c>
      <c r="B28" s="6" t="s">
        <v>68</v>
      </c>
      <c r="C28" s="6" t="s">
        <v>69</v>
      </c>
      <c r="D28" s="259" t="s">
        <v>70</v>
      </c>
      <c r="E28" s="259"/>
      <c r="F28" s="259" t="s">
        <v>71</v>
      </c>
      <c r="G28" s="259"/>
    </row>
    <row r="29" spans="1:7" ht="18" customHeight="1">
      <c r="A29" s="1"/>
      <c r="B29" s="1"/>
      <c r="C29" s="1"/>
      <c r="D29" s="257"/>
      <c r="E29" s="258"/>
      <c r="F29" s="250"/>
      <c r="G29" s="251"/>
    </row>
    <row r="30" spans="1:7" ht="18" customHeight="1">
      <c r="A30" s="1"/>
      <c r="B30" s="1"/>
      <c r="C30" s="1"/>
      <c r="D30" s="257"/>
      <c r="E30" s="258"/>
      <c r="F30" s="250"/>
      <c r="G30" s="251"/>
    </row>
    <row r="31" spans="1:7" ht="18" customHeight="1">
      <c r="A31" s="1"/>
      <c r="B31" s="1"/>
      <c r="C31" s="1"/>
      <c r="D31" s="257"/>
      <c r="E31" s="258"/>
      <c r="F31" s="250"/>
      <c r="G31" s="251"/>
    </row>
    <row r="32" spans="1:7" ht="18" customHeight="1">
      <c r="A32" s="254" t="s">
        <v>39</v>
      </c>
      <c r="B32" s="255"/>
      <c r="C32" s="255"/>
      <c r="D32" s="255"/>
      <c r="E32" s="256"/>
      <c r="F32" s="250">
        <f>SUM(F29:F31)</f>
        <v>0</v>
      </c>
      <c r="G32" s="251"/>
    </row>
    <row r="35" spans="4:7" ht="18" customHeight="1">
      <c r="D35" s="253" t="s">
        <v>72</v>
      </c>
      <c r="E35" s="253"/>
      <c r="F35" s="253"/>
      <c r="G35" s="253"/>
    </row>
  </sheetData>
  <mergeCells count="38">
    <mergeCell ref="A1:G1"/>
    <mergeCell ref="A11:G11"/>
    <mergeCell ref="A2:G2"/>
    <mergeCell ref="A12:G12"/>
    <mergeCell ref="D14:E14"/>
    <mergeCell ref="F14:G14"/>
    <mergeCell ref="D15:E15"/>
    <mergeCell ref="F15:G15"/>
    <mergeCell ref="A10:E10"/>
    <mergeCell ref="D16:E16"/>
    <mergeCell ref="F16:G16"/>
    <mergeCell ref="D17:E17"/>
    <mergeCell ref="F17:G17"/>
    <mergeCell ref="A18:E18"/>
    <mergeCell ref="F18:G18"/>
    <mergeCell ref="D28:E28"/>
    <mergeCell ref="F28:G28"/>
    <mergeCell ref="A20:G20"/>
    <mergeCell ref="D21:E21"/>
    <mergeCell ref="F21:G21"/>
    <mergeCell ref="D22:E22"/>
    <mergeCell ref="F22:G22"/>
    <mergeCell ref="D23:E23"/>
    <mergeCell ref="F23:G23"/>
    <mergeCell ref="D24:E24"/>
    <mergeCell ref="F24:G24"/>
    <mergeCell ref="A25:E25"/>
    <mergeCell ref="F25:G25"/>
    <mergeCell ref="A27:G27"/>
    <mergeCell ref="A32:E32"/>
    <mergeCell ref="F32:G32"/>
    <mergeCell ref="D35:G35"/>
    <mergeCell ref="D29:E29"/>
    <mergeCell ref="F29:G29"/>
    <mergeCell ref="D30:E30"/>
    <mergeCell ref="F30:G30"/>
    <mergeCell ref="D31:E31"/>
    <mergeCell ref="F31:G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SALARY</vt:lpstr>
      <vt:lpstr>IT FORM</vt:lpstr>
      <vt:lpstr>SAVINGS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</dc:creator>
  <cp:lastModifiedBy>office1</cp:lastModifiedBy>
  <cp:lastPrinted>2022-01-27T05:24:33Z</cp:lastPrinted>
  <dcterms:created xsi:type="dcterms:W3CDTF">2016-12-30T16:07:48Z</dcterms:created>
  <dcterms:modified xsi:type="dcterms:W3CDTF">2022-01-27T05:29:42Z</dcterms:modified>
</cp:coreProperties>
</file>