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nod\OneDrive\Desktop\MUFG-EXCEL-AUG-2025\Day1\"/>
    </mc:Choice>
  </mc:AlternateContent>
  <xr:revisionPtr revIDLastSave="0" documentId="13_ncr:1_{DC1A7F49-F588-4E8D-B784-A07771936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Sheet2!$A$1:$G$101</definedName>
    <definedName name="_xlnm.Criteria" localSheetId="1">Sheet2!$Q$27:$R$29</definedName>
    <definedName name="DURATION_YEARS">Sheet1!$B$3</definedName>
    <definedName name="_xlnm.Extract" localSheetId="1">Sheet2!$Q$41:$U$41</definedName>
    <definedName name="LOAN_AMOUNT">Sheet1!$B$1</definedName>
    <definedName name="ROI">Sheet1!$B$2</definedName>
    <definedName name="Salespeople">Sheet3!$C$1:$C$10</definedName>
    <definedName name="SIMPLE_INTEREST">Sheet1!$B$4</definedName>
    <definedName name="Zones">Sheet3!$A$1:$A$5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4" l="1"/>
  <c r="H13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7" i="2"/>
  <c r="C9" i="2"/>
  <c r="C10" i="2"/>
  <c r="C11" i="2"/>
  <c r="C12" i="2"/>
  <c r="C13" i="2"/>
  <c r="C19" i="2"/>
  <c r="C23" i="2"/>
  <c r="C24" i="2"/>
  <c r="C25" i="2"/>
  <c r="C26" i="2"/>
  <c r="C33" i="2"/>
  <c r="C34" i="2"/>
  <c r="C35" i="2"/>
  <c r="C37" i="2"/>
  <c r="C47" i="2"/>
  <c r="C48" i="2"/>
  <c r="C50" i="2"/>
  <c r="C55" i="2"/>
  <c r="C60" i="2"/>
  <c r="C61" i="2"/>
  <c r="C62" i="2"/>
  <c r="C70" i="2"/>
  <c r="C72" i="2"/>
  <c r="C73" i="2"/>
  <c r="C74" i="2"/>
  <c r="C78" i="2"/>
  <c r="C85" i="2"/>
  <c r="C86" i="2"/>
  <c r="C94" i="2"/>
  <c r="C95" i="2"/>
  <c r="C96" i="2"/>
  <c r="C98" i="2"/>
  <c r="C2" i="2"/>
  <c r="D2" i="3"/>
  <c r="C3" i="2" s="1"/>
  <c r="D3" i="3"/>
  <c r="C27" i="2" s="1"/>
  <c r="D4" i="3"/>
  <c r="C99" i="2" s="1"/>
  <c r="D5" i="3"/>
  <c r="C30" i="2" s="1"/>
  <c r="D6" i="3"/>
  <c r="C87" i="2" s="1"/>
  <c r="D7" i="3"/>
  <c r="C75" i="2" s="1"/>
  <c r="D8" i="3"/>
  <c r="C63" i="2" s="1"/>
  <c r="D9" i="3"/>
  <c r="C15" i="2" s="1"/>
  <c r="D10" i="3"/>
  <c r="C4" i="2" s="1"/>
  <c r="D1" i="3"/>
  <c r="C52" i="2" s="1"/>
  <c r="I46" i="2" a="1"/>
  <c r="I46" i="2" s="1"/>
  <c r="J46" i="2" s="1"/>
  <c r="L3" i="2"/>
  <c r="L2" i="2"/>
  <c r="L1" i="2"/>
  <c r="I29" i="2" a="1"/>
  <c r="I29" i="2" s="1"/>
  <c r="I18" i="2" a="1"/>
  <c r="I18" i="2" s="1"/>
  <c r="J18" i="2" s="1"/>
  <c r="J14" i="2"/>
  <c r="J13" i="2"/>
  <c r="J12" i="2"/>
  <c r="I11" i="2"/>
  <c r="C24" i="1"/>
  <c r="E9" i="1"/>
  <c r="B8" i="1"/>
  <c r="C5" i="1"/>
  <c r="D5" i="1"/>
  <c r="E5" i="1"/>
  <c r="F5" i="1"/>
  <c r="G5" i="1"/>
  <c r="H5" i="1"/>
  <c r="B5" i="1"/>
  <c r="B4" i="1"/>
  <c r="C58" i="2" l="1"/>
  <c r="C22" i="2"/>
  <c r="C93" i="2"/>
  <c r="C81" i="2"/>
  <c r="C69" i="2"/>
  <c r="C57" i="2"/>
  <c r="C45" i="2"/>
  <c r="C21" i="2"/>
  <c r="C92" i="2"/>
  <c r="C80" i="2"/>
  <c r="C68" i="2"/>
  <c r="C56" i="2"/>
  <c r="C44" i="2"/>
  <c r="C32" i="2"/>
  <c r="C20" i="2"/>
  <c r="C8" i="2"/>
  <c r="C83" i="2"/>
  <c r="C59" i="2"/>
  <c r="C101" i="2"/>
  <c r="C89" i="2"/>
  <c r="C77" i="2"/>
  <c r="C65" i="2"/>
  <c r="C53" i="2"/>
  <c r="C41" i="2"/>
  <c r="C29" i="2"/>
  <c r="C17" i="2"/>
  <c r="C5" i="2"/>
  <c r="C82" i="2"/>
  <c r="C46" i="2"/>
  <c r="C91" i="2"/>
  <c r="C79" i="2"/>
  <c r="C67" i="2"/>
  <c r="C43" i="2"/>
  <c r="C31" i="2"/>
  <c r="C90" i="2"/>
  <c r="C54" i="2"/>
  <c r="C18" i="2"/>
  <c r="C100" i="2"/>
  <c r="C88" i="2"/>
  <c r="C76" i="2"/>
  <c r="C64" i="2"/>
  <c r="C40" i="2"/>
  <c r="C28" i="2"/>
  <c r="C16" i="2"/>
  <c r="C38" i="2"/>
  <c r="C14" i="2"/>
  <c r="C97" i="2"/>
  <c r="C49" i="2"/>
  <c r="C84" i="2"/>
  <c r="C36" i="2"/>
  <c r="C71" i="2"/>
  <c r="C66" i="2"/>
  <c r="C42" i="2"/>
  <c r="C6" i="2"/>
  <c r="C51" i="2"/>
  <c r="C39" i="2"/>
  <c r="L25" i="2"/>
  <c r="M46" i="2"/>
  <c r="M53" i="2"/>
  <c r="N50" i="2"/>
  <c r="J47" i="2"/>
  <c r="L46" i="2"/>
  <c r="M50" i="2"/>
  <c r="J26" i="2"/>
  <c r="L23" i="2"/>
  <c r="K53" i="2"/>
  <c r="K27" i="2"/>
  <c r="L22" i="2"/>
  <c r="J53" i="2"/>
  <c r="J24" i="2"/>
  <c r="L21" i="2"/>
  <c r="M55" i="2"/>
  <c r="N52" i="2"/>
  <c r="J50" i="2"/>
  <c r="K25" i="2"/>
  <c r="J23" i="2"/>
  <c r="L20" i="2"/>
  <c r="L55" i="2"/>
  <c r="M52" i="2"/>
  <c r="L49" i="2"/>
  <c r="K24" i="2"/>
  <c r="J22" i="2"/>
  <c r="L19" i="2"/>
  <c r="K55" i="2"/>
  <c r="L52" i="2"/>
  <c r="K49" i="2"/>
  <c r="K23" i="2"/>
  <c r="J21" i="2"/>
  <c r="J55" i="2"/>
  <c r="N51" i="2"/>
  <c r="J49" i="2"/>
  <c r="J27" i="2"/>
  <c r="L24" i="2"/>
  <c r="L53" i="2"/>
  <c r="K18" i="2"/>
  <c r="K46" i="2"/>
  <c r="L50" i="2"/>
  <c r="J25" i="2"/>
  <c r="N55" i="2"/>
  <c r="K50" i="2"/>
  <c r="K26" i="2"/>
  <c r="K22" i="2"/>
  <c r="J20" i="2"/>
  <c r="N54" i="2"/>
  <c r="M51" i="2"/>
  <c r="N48" i="2"/>
  <c r="K21" i="2"/>
  <c r="J19" i="2"/>
  <c r="K54" i="2"/>
  <c r="L51" i="2"/>
  <c r="M48" i="2"/>
  <c r="K20" i="2"/>
  <c r="L18" i="2"/>
  <c r="J54" i="2"/>
  <c r="K51" i="2"/>
  <c r="L48" i="2"/>
  <c r="K19" i="2"/>
  <c r="L27" i="2"/>
  <c r="N46" i="2"/>
  <c r="N53" i="2"/>
  <c r="J51" i="2"/>
  <c r="N47" i="2"/>
  <c r="K48" i="2"/>
  <c r="J48" i="2"/>
  <c r="M47" i="2"/>
  <c r="L47" i="2"/>
  <c r="M54" i="2"/>
  <c r="K52" i="2"/>
  <c r="N49" i="2"/>
  <c r="L26" i="2"/>
  <c r="L54" i="2"/>
  <c r="J52" i="2"/>
  <c r="M49" i="2"/>
  <c r="K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<sst xmlns="http://schemas.openxmlformats.org/spreadsheetml/2006/main" count="466" uniqueCount="51">
  <si>
    <t>Loan amount</t>
  </si>
  <si>
    <t>Rate of interest</t>
  </si>
  <si>
    <t>Duration (years)</t>
  </si>
  <si>
    <t>Simple interest</t>
  </si>
  <si>
    <t>EMI</t>
  </si>
  <si>
    <t>Sl no</t>
  </si>
  <si>
    <t>Sales person</t>
  </si>
  <si>
    <t>Zone</t>
  </si>
  <si>
    <t>Sales amount</t>
  </si>
  <si>
    <t>Date</t>
  </si>
  <si>
    <t>North</t>
  </si>
  <si>
    <t>South</t>
  </si>
  <si>
    <t>East</t>
  </si>
  <si>
    <t>West</t>
  </si>
  <si>
    <t>Central</t>
  </si>
  <si>
    <t>Kishore</t>
  </si>
  <si>
    <t>Kiran</t>
  </si>
  <si>
    <t>Ramesh</t>
  </si>
  <si>
    <t>Harish</t>
  </si>
  <si>
    <t>Naveen</t>
  </si>
  <si>
    <t>Vinay</t>
  </si>
  <si>
    <t>Shyam</t>
  </si>
  <si>
    <t>Rajesh</t>
  </si>
  <si>
    <t>Kumar</t>
  </si>
  <si>
    <t>Krishna</t>
  </si>
  <si>
    <t>&gt;=23000</t>
  </si>
  <si>
    <t>&gt;=20000</t>
  </si>
  <si>
    <t>&lt;=23000</t>
  </si>
  <si>
    <t>&gt;=01-08-2025</t>
  </si>
  <si>
    <t>&gt;=01-07-2025</t>
  </si>
  <si>
    <t>&lt;01-08-2025</t>
  </si>
  <si>
    <t>Select salesperson</t>
  </si>
  <si>
    <t>Select zone</t>
  </si>
  <si>
    <t>Highlight all records where sales amount &gt;=</t>
  </si>
  <si>
    <t>Highlight all records where sales amount between</t>
  </si>
  <si>
    <t>and</t>
  </si>
  <si>
    <t>=and($e6&gt;=$h$7, $e6&lt;=$j$7)</t>
  </si>
  <si>
    <t>Total sales amount</t>
  </si>
  <si>
    <t>No.of sales done</t>
  </si>
  <si>
    <t>Average sales amount</t>
  </si>
  <si>
    <t>Total</t>
  </si>
  <si>
    <t>Average</t>
  </si>
  <si>
    <t>No.of sales</t>
  </si>
  <si>
    <t>Total Sales</t>
  </si>
  <si>
    <t>Average Sales</t>
  </si>
  <si>
    <t>Count of sales</t>
  </si>
  <si>
    <t>Email address</t>
  </si>
  <si>
    <t>Job title</t>
  </si>
  <si>
    <t>Salesperson</t>
  </si>
  <si>
    <t>Sales rep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</si>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</sst>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&quot;₹&quot;\ #,##0.00"/>
    <numFmt numFmtId="165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164" fontId="0" fillId="0" borderId="0" xfId="0" applyNumberFormat="1"/>
    <xf numFmtId="8" fontId="0" fillId="0" borderId="0" xfId="0" applyNumberFormat="1"/>
    <xf numFmtId="8" fontId="0" fillId="2" borderId="0" xfId="0" applyNumberFormat="1" applyFill="1"/>
    <xf numFmtId="0" fontId="0" fillId="3" borderId="0" xfId="0" applyFill="1"/>
    <xf numFmtId="8" fontId="0" fillId="4" borderId="0" xfId="0" applyNumberFormat="1" applyFill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5" fontId="0" fillId="2" borderId="0" xfId="0" applyNumberFormat="1" applyFill="1"/>
    <xf numFmtId="0" fontId="0" fillId="0" borderId="1" xfId="0" applyBorder="1"/>
    <xf numFmtId="165" fontId="0" fillId="0" borderId="1" xfId="0" applyNumberFormat="1" applyBorder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quotePrefix="1" applyNumberFormat="1"/>
    <xf numFmtId="165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150" zoomScaleNormal="150" workbookViewId="0">
      <selection activeCell="G6" sqref="G6"/>
    </sheetView>
  </sheetViews>
  <sheetFormatPr defaultRowHeight="14.4" x14ac:dyDescent="0.3"/>
  <cols>
    <col min="1" max="1" width="14.44140625" bestFit="1" customWidth="1"/>
    <col min="2" max="2" width="12.21875" bestFit="1" customWidth="1"/>
    <col min="3" max="3" width="13.21875" bestFit="1" customWidth="1"/>
    <col min="4" max="6" width="12.21875" bestFit="1" customWidth="1"/>
    <col min="7" max="8" width="13.21875" bestFit="1" customWidth="1"/>
    <col min="9" max="9" width="11.21875" bestFit="1" customWidth="1"/>
    <col min="10" max="10" width="11.88671875" bestFit="1" customWidth="1"/>
  </cols>
  <sheetData>
    <row r="1" spans="1:11" x14ac:dyDescent="0.3">
      <c r="A1" t="s">
        <v>0</v>
      </c>
      <c r="B1" s="2">
        <v>500000</v>
      </c>
      <c r="C1" s="2">
        <v>600000</v>
      </c>
      <c r="D1" s="2">
        <v>700000</v>
      </c>
      <c r="E1" s="2">
        <v>800000</v>
      </c>
      <c r="F1" s="2">
        <v>900000</v>
      </c>
      <c r="G1" s="2">
        <v>1000000</v>
      </c>
      <c r="H1" s="2">
        <v>1100000</v>
      </c>
    </row>
    <row r="2" spans="1:11" x14ac:dyDescent="0.3">
      <c r="A2" t="s">
        <v>1</v>
      </c>
      <c r="B2" s="1">
        <v>7.4999999999999997E-2</v>
      </c>
      <c r="C2" s="1"/>
      <c r="D2" s="1"/>
      <c r="E2" s="1"/>
      <c r="F2" s="1"/>
      <c r="G2" s="1"/>
      <c r="H2" s="1"/>
    </row>
    <row r="3" spans="1:11" x14ac:dyDescent="0.3">
      <c r="A3" t="s">
        <v>2</v>
      </c>
      <c r="B3">
        <v>5</v>
      </c>
      <c r="J3" s="2"/>
    </row>
    <row r="4" spans="1:11" x14ac:dyDescent="0.3">
      <c r="A4" t="s">
        <v>3</v>
      </c>
      <c r="B4" s="2">
        <f>LOAN_AMOUNT*ROI*DURATION_YEARS</f>
        <v>187500</v>
      </c>
    </row>
    <row r="5" spans="1:11" x14ac:dyDescent="0.3">
      <c r="A5" t="s">
        <v>4</v>
      </c>
      <c r="B5" s="3">
        <f>PMT($B$2/12, $B$3*12, -B$1)</f>
        <v>10018.974297811881</v>
      </c>
      <c r="C5" s="3">
        <f t="shared" ref="C5:H5" si="0">PMT($B$2/12, $B$3*12, -C$1)</f>
        <v>12022.769157374258</v>
      </c>
      <c r="D5" s="3">
        <f t="shared" si="0"/>
        <v>14026.564016936634</v>
      </c>
      <c r="E5" s="3">
        <f t="shared" si="0"/>
        <v>16030.358876499011</v>
      </c>
      <c r="F5" s="3">
        <f t="shared" si="0"/>
        <v>18034.153736061387</v>
      </c>
      <c r="G5" s="3">
        <f t="shared" si="0"/>
        <v>20037.948595623762</v>
      </c>
      <c r="H5" s="3">
        <f t="shared" si="0"/>
        <v>22041.743455186137</v>
      </c>
    </row>
    <row r="6" spans="1:11" x14ac:dyDescent="0.3">
      <c r="B6" s="3"/>
      <c r="C6" s="3"/>
      <c r="D6" s="3"/>
      <c r="E6" s="3"/>
      <c r="F6" s="3"/>
      <c r="G6" s="3"/>
      <c r="H6" s="3"/>
    </row>
    <row r="7" spans="1:11" x14ac:dyDescent="0.3">
      <c r="B7" s="3"/>
      <c r="C7" s="3"/>
      <c r="D7" s="3"/>
      <c r="E7" s="3"/>
      <c r="F7" s="3"/>
      <c r="G7" s="3"/>
      <c r="H7" s="3"/>
    </row>
    <row r="8" spans="1:11" x14ac:dyDescent="0.3">
      <c r="A8" t="s">
        <v>4</v>
      </c>
      <c r="B8" s="3">
        <f>PMT(ROI/12, DURATION_YEARS*12, -LOAN_AMOUNT)</f>
        <v>10018.974297811881</v>
      </c>
      <c r="C8" s="3"/>
      <c r="D8" s="3"/>
      <c r="E8" s="3"/>
      <c r="F8">
        <v>2</v>
      </c>
      <c r="G8">
        <v>3</v>
      </c>
      <c r="H8">
        <v>4</v>
      </c>
      <c r="I8">
        <v>5</v>
      </c>
      <c r="J8">
        <v>6</v>
      </c>
      <c r="K8">
        <v>7</v>
      </c>
    </row>
    <row r="9" spans="1:11" x14ac:dyDescent="0.3">
      <c r="A9" s="3">
        <v>500000</v>
      </c>
      <c r="B9" s="3">
        <f t="dataTable" ref="B9:B19" dt2D="0" dtr="0" r1="B1"/>
        <v>10018.974297811881</v>
      </c>
      <c r="C9" s="3"/>
      <c r="E9" s="3">
        <f>PMT(ROI/12, DURATION_YEARS*12, -LOAN_AMOUNT)</f>
        <v>10018.974297811881</v>
      </c>
      <c r="F9" s="3">
        <f t="dataTable" ref="F9:K9" dt2D="0" dtr="1" r1="B3" ca="1"/>
        <v>22499.796325812269</v>
      </c>
      <c r="G9" s="3">
        <v>15553.109080328217</v>
      </c>
      <c r="H9" s="3">
        <v>12089.450968865616</v>
      </c>
      <c r="I9">
        <v>10018.974297811881</v>
      </c>
      <c r="J9">
        <v>8645.0561471521414</v>
      </c>
      <c r="K9">
        <v>7669.1379265625237</v>
      </c>
    </row>
    <row r="10" spans="1:11" x14ac:dyDescent="0.3">
      <c r="A10" s="3">
        <v>550000</v>
      </c>
      <c r="B10" s="3">
        <v>11020.871727593068</v>
      </c>
      <c r="C10" s="3"/>
      <c r="D10" s="3"/>
      <c r="E10" s="3"/>
      <c r="F10" s="3"/>
      <c r="G10" s="3"/>
      <c r="H10" s="3"/>
    </row>
    <row r="11" spans="1:11" x14ac:dyDescent="0.3">
      <c r="A11" s="3">
        <v>600000</v>
      </c>
      <c r="B11" s="3">
        <v>12022.769157374258</v>
      </c>
      <c r="C11" s="3"/>
      <c r="D11" s="3"/>
      <c r="E11" s="3"/>
      <c r="F11" s="3"/>
      <c r="G11" s="3"/>
      <c r="H11" s="3"/>
    </row>
    <row r="12" spans="1:11" x14ac:dyDescent="0.3">
      <c r="A12" s="3">
        <v>650000</v>
      </c>
      <c r="B12" s="3">
        <v>13024.666587155447</v>
      </c>
    </row>
    <row r="13" spans="1:11" x14ac:dyDescent="0.3">
      <c r="A13" s="3">
        <v>700000</v>
      </c>
      <c r="B13" s="3">
        <v>14026.564016936634</v>
      </c>
    </row>
    <row r="14" spans="1:11" x14ac:dyDescent="0.3">
      <c r="A14" s="3">
        <v>750000</v>
      </c>
      <c r="B14" s="3">
        <v>15028.461446717823</v>
      </c>
    </row>
    <row r="15" spans="1:11" x14ac:dyDescent="0.3">
      <c r="A15" s="3">
        <v>800000</v>
      </c>
      <c r="B15" s="3">
        <v>16030.358876499011</v>
      </c>
    </row>
    <row r="16" spans="1:11" x14ac:dyDescent="0.3">
      <c r="A16" s="3">
        <v>850000</v>
      </c>
      <c r="B16" s="3">
        <v>17032.256306280196</v>
      </c>
    </row>
    <row r="17" spans="1:9" x14ac:dyDescent="0.3">
      <c r="A17" s="3">
        <v>900000</v>
      </c>
      <c r="B17" s="3">
        <v>18034.153736061387</v>
      </c>
    </row>
    <row r="18" spans="1:9" x14ac:dyDescent="0.3">
      <c r="A18" s="3">
        <v>950000</v>
      </c>
      <c r="B18" s="3">
        <v>19036.051165842575</v>
      </c>
    </row>
    <row r="19" spans="1:9" x14ac:dyDescent="0.3">
      <c r="A19" s="3">
        <v>1000000</v>
      </c>
      <c r="B19" s="3">
        <v>20037.948595623762</v>
      </c>
    </row>
    <row r="24" spans="1:9" x14ac:dyDescent="0.3">
      <c r="C24" s="4">
        <f>PMT(ROI/12, DURATION_YEARS*12, -LOAN_AMOUNT)</f>
        <v>10018.974297811881</v>
      </c>
      <c r="D24" s="5">
        <v>2</v>
      </c>
      <c r="E24" s="5">
        <v>3</v>
      </c>
      <c r="F24" s="5">
        <v>4</v>
      </c>
      <c r="G24" s="5">
        <v>5</v>
      </c>
      <c r="H24" s="5">
        <v>6</v>
      </c>
      <c r="I24" s="5">
        <v>7</v>
      </c>
    </row>
    <row r="25" spans="1:9" x14ac:dyDescent="0.3">
      <c r="C25" s="6">
        <v>500000</v>
      </c>
      <c r="D25" s="3">
        <f t="dataTable" ref="D25:I35" dt2D="1" dtr="1" r1="B3" r2="B1" ca="1"/>
        <v>22499.796325812269</v>
      </c>
      <c r="E25" s="3">
        <v>15553.109080328217</v>
      </c>
      <c r="F25" s="3">
        <v>12089.450968865616</v>
      </c>
      <c r="G25" s="3">
        <v>10018.974297811881</v>
      </c>
      <c r="H25" s="3">
        <v>8645.0561471521414</v>
      </c>
      <c r="I25" s="3">
        <v>7669.1379265625237</v>
      </c>
    </row>
    <row r="26" spans="1:9" x14ac:dyDescent="0.3">
      <c r="C26" s="6">
        <v>550000</v>
      </c>
      <c r="D26" s="3">
        <v>24749.775958393493</v>
      </c>
      <c r="E26" s="3">
        <v>17108.419988361042</v>
      </c>
      <c r="F26" s="3">
        <v>13298.396065752178</v>
      </c>
      <c r="G26" s="3">
        <v>11020.871727593068</v>
      </c>
      <c r="H26" s="3">
        <v>9509.561761867355</v>
      </c>
      <c r="I26" s="3">
        <v>8436.0517192187763</v>
      </c>
    </row>
    <row r="27" spans="1:9" x14ac:dyDescent="0.3">
      <c r="C27" s="6">
        <v>600000</v>
      </c>
      <c r="D27" s="3">
        <v>26999.755590974724</v>
      </c>
      <c r="E27" s="3">
        <v>18663.730896393859</v>
      </c>
      <c r="F27" s="3">
        <v>14507.341162638737</v>
      </c>
      <c r="G27" s="3">
        <v>12022.769157374258</v>
      </c>
      <c r="H27" s="3">
        <v>10374.067376582569</v>
      </c>
      <c r="I27" s="3">
        <v>9202.9655118750288</v>
      </c>
    </row>
    <row r="28" spans="1:9" x14ac:dyDescent="0.3">
      <c r="C28" s="6">
        <v>650000</v>
      </c>
      <c r="D28" s="3">
        <v>29249.735223555948</v>
      </c>
      <c r="E28" s="3">
        <v>20219.041804426684</v>
      </c>
      <c r="F28" s="3">
        <v>15716.286259525299</v>
      </c>
      <c r="G28" s="3">
        <v>13024.666587155447</v>
      </c>
      <c r="H28" s="3">
        <v>11238.572991297782</v>
      </c>
      <c r="I28" s="3">
        <v>9969.8793045312814</v>
      </c>
    </row>
    <row r="29" spans="1:9" x14ac:dyDescent="0.3">
      <c r="C29" s="6">
        <v>700000</v>
      </c>
      <c r="D29" s="3">
        <v>31499.714856137176</v>
      </c>
      <c r="E29" s="3">
        <v>21774.352712459506</v>
      </c>
      <c r="F29" s="3">
        <v>16925.231356411863</v>
      </c>
      <c r="G29" s="3">
        <v>14026.564016936634</v>
      </c>
      <c r="H29" s="3">
        <v>12103.078606012996</v>
      </c>
      <c r="I29" s="3">
        <v>10736.793097187532</v>
      </c>
    </row>
    <row r="30" spans="1:9" x14ac:dyDescent="0.3">
      <c r="C30" s="6">
        <v>750000</v>
      </c>
      <c r="D30" s="3">
        <v>33749.6944887184</v>
      </c>
      <c r="E30" s="3">
        <v>23329.663620492323</v>
      </c>
      <c r="F30" s="3">
        <v>18134.176453298423</v>
      </c>
      <c r="G30" s="3">
        <v>15028.461446717823</v>
      </c>
      <c r="H30" s="3">
        <v>12967.584220728211</v>
      </c>
      <c r="I30" s="3">
        <v>11503.706889843785</v>
      </c>
    </row>
    <row r="31" spans="1:9" x14ac:dyDescent="0.3">
      <c r="C31" s="6">
        <v>800000</v>
      </c>
      <c r="D31" s="3">
        <v>35999.674121299628</v>
      </c>
      <c r="E31" s="3">
        <v>24884.974528525148</v>
      </c>
      <c r="F31" s="3">
        <v>19343.121550184984</v>
      </c>
      <c r="G31" s="3">
        <v>16030.358876499011</v>
      </c>
      <c r="H31" s="3">
        <v>13832.089835443425</v>
      </c>
      <c r="I31" s="3">
        <v>12270.620682500039</v>
      </c>
    </row>
    <row r="32" spans="1:9" x14ac:dyDescent="0.3">
      <c r="C32" s="6">
        <v>850000</v>
      </c>
      <c r="D32" s="3">
        <v>38249.653753880855</v>
      </c>
      <c r="E32" s="3">
        <v>26440.28543655797</v>
      </c>
      <c r="F32" s="3">
        <v>20552.066647071548</v>
      </c>
      <c r="G32" s="3">
        <v>17032.256306280196</v>
      </c>
      <c r="H32" s="3">
        <v>14696.59545015864</v>
      </c>
      <c r="I32" s="3">
        <v>13037.53447515629</v>
      </c>
    </row>
    <row r="33" spans="3:9" x14ac:dyDescent="0.3">
      <c r="C33" s="6">
        <v>900000</v>
      </c>
      <c r="D33" s="3">
        <v>40499.633386462083</v>
      </c>
      <c r="E33" s="3">
        <v>27995.596344590791</v>
      </c>
      <c r="F33" s="3">
        <v>21761.011743958108</v>
      </c>
      <c r="G33" s="3">
        <v>18034.153736061387</v>
      </c>
      <c r="H33" s="3">
        <v>15561.101064873852</v>
      </c>
      <c r="I33" s="3">
        <v>13804.448267812542</v>
      </c>
    </row>
    <row r="34" spans="3:9" x14ac:dyDescent="0.3">
      <c r="C34" s="6">
        <v>950000</v>
      </c>
      <c r="D34" s="3">
        <v>42749.61301904331</v>
      </c>
      <c r="E34" s="3">
        <v>29550.907252623616</v>
      </c>
      <c r="F34" s="3">
        <v>22969.956840844668</v>
      </c>
      <c r="G34" s="3">
        <v>19036.051165842575</v>
      </c>
      <c r="H34" s="3">
        <v>16425.606679589066</v>
      </c>
      <c r="I34" s="3">
        <v>14571.362060468795</v>
      </c>
    </row>
    <row r="35" spans="3:9" x14ac:dyDescent="0.3">
      <c r="C35" s="6">
        <v>1000000</v>
      </c>
      <c r="D35" s="3">
        <v>44999.592651624538</v>
      </c>
      <c r="E35" s="3">
        <v>31106.218160656434</v>
      </c>
      <c r="F35" s="3">
        <v>24178.901937731232</v>
      </c>
      <c r="G35" s="3">
        <v>20037.948595623762</v>
      </c>
      <c r="H35" s="3">
        <v>17290.112294304283</v>
      </c>
      <c r="I35" s="3">
        <v>15338.275853125047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4D49-B711-4BA7-8B2C-4229668BCE8E}">
  <dimension ref="A1:Z101"/>
  <sheetViews>
    <sheetView zoomScale="150" zoomScaleNormal="150" workbookViewId="0">
      <selection activeCell="J12" sqref="J12"/>
    </sheetView>
  </sheetViews>
  <sheetFormatPr defaultRowHeight="14.4" x14ac:dyDescent="0.3"/>
  <cols>
    <col min="1" max="1" width="5" bestFit="1" customWidth="1"/>
    <col min="2" max="2" width="11.44140625" bestFit="1" customWidth="1"/>
    <col min="3" max="3" width="17.109375" bestFit="1" customWidth="1"/>
    <col min="4" max="4" width="12.44140625" customWidth="1"/>
    <col min="5" max="5" width="7" bestFit="1" customWidth="1"/>
    <col min="6" max="6" width="10.44140625" bestFit="1" customWidth="1"/>
    <col min="7" max="7" width="12.21875" bestFit="1" customWidth="1"/>
    <col min="8" max="8" width="12.21875" customWidth="1"/>
    <col min="9" max="9" width="14.109375" customWidth="1"/>
    <col min="10" max="10" width="13.109375" bestFit="1" customWidth="1"/>
    <col min="11" max="11" width="13.33203125" bestFit="1" customWidth="1"/>
    <col min="12" max="14" width="11.5546875" bestFit="1" customWidth="1"/>
    <col min="16" max="16" width="5" bestFit="1" customWidth="1"/>
    <col min="17" max="17" width="11.44140625" bestFit="1" customWidth="1"/>
    <col min="18" max="18" width="12.21875" bestFit="1" customWidth="1"/>
    <col min="19" max="19" width="12.44140625" bestFit="1" customWidth="1"/>
    <col min="20" max="21" width="12.21875" bestFit="1" customWidth="1"/>
    <col min="22" max="22" width="5" bestFit="1" customWidth="1"/>
    <col min="23" max="23" width="11.44140625" bestFit="1" customWidth="1"/>
    <col min="24" max="24" width="7" bestFit="1" customWidth="1"/>
    <col min="25" max="25" width="10.44140625" bestFit="1" customWidth="1"/>
    <col min="26" max="26" width="12.21875" bestFit="1" customWidth="1"/>
  </cols>
  <sheetData>
    <row r="1" spans="1:26" ht="15" thickBot="1" x14ac:dyDescent="0.35">
      <c r="A1" t="s">
        <v>5</v>
      </c>
      <c r="B1" t="s">
        <v>6</v>
      </c>
      <c r="C1" t="s">
        <v>46</v>
      </c>
      <c r="D1" t="s">
        <v>47</v>
      </c>
      <c r="E1" t="s">
        <v>7</v>
      </c>
      <c r="F1" t="s">
        <v>9</v>
      </c>
      <c r="G1" t="s">
        <v>8</v>
      </c>
      <c r="I1" s="14" t="s">
        <v>31</v>
      </c>
      <c r="J1" s="12" t="s">
        <v>21</v>
      </c>
      <c r="K1" t="s">
        <v>43</v>
      </c>
      <c r="L1" s="13">
        <f>SUMIFS($G$2:$G$101, $B$2:$B$101, $J$1, $E$2:$E$101, $J$2)</f>
        <v>36758</v>
      </c>
      <c r="P1" s="9" t="s">
        <v>5</v>
      </c>
      <c r="Q1" s="9" t="s">
        <v>6</v>
      </c>
      <c r="R1" s="9" t="s">
        <v>7</v>
      </c>
      <c r="S1" s="9" t="s">
        <v>9</v>
      </c>
      <c r="T1" s="9" t="s">
        <v>8</v>
      </c>
      <c r="V1" t="s">
        <v>5</v>
      </c>
      <c r="W1" t="s">
        <v>6</v>
      </c>
      <c r="X1" t="s">
        <v>7</v>
      </c>
      <c r="Y1" t="s">
        <v>9</v>
      </c>
      <c r="Z1" t="s">
        <v>8</v>
      </c>
    </row>
    <row r="2" spans="1:26" ht="15" thickBot="1" x14ac:dyDescent="0.35">
      <c r="A2">
        <v>1</v>
      </c>
      <c r="B2" t="s">
        <v>24</v>
      </c>
      <c r="C2" t="str">
        <f>VLOOKUP(B2, Sheet3!$C$1:$D$10, 2, FALSE)</f>
        <v>krishna@xmpl.com</v>
      </c>
      <c r="D2" t="str">
        <f>_xlfn.XLOOKUP(B2, Salespeople, Sheet3!$B$1:$B$10)</f>
        <v>Salesperson</v>
      </c>
      <c r="E2" t="s">
        <v>11</v>
      </c>
      <c r="F2" s="8">
        <v>45831</v>
      </c>
      <c r="G2" s="7">
        <v>19526</v>
      </c>
      <c r="H2" s="7"/>
      <c r="I2" s="15" t="s">
        <v>32</v>
      </c>
      <c r="J2" s="13" t="s">
        <v>11</v>
      </c>
      <c r="K2" s="7" t="s">
        <v>44</v>
      </c>
      <c r="L2" s="13">
        <f>AVERAGEIFS($G$2:$G$101, $B$2:$B$101, $J$1, $E$2:$E$101, $J$2)</f>
        <v>18379</v>
      </c>
      <c r="P2" s="9"/>
      <c r="Q2" s="9"/>
      <c r="R2" s="9" t="s">
        <v>12</v>
      </c>
      <c r="S2" s="9"/>
      <c r="T2" s="9"/>
      <c r="V2">
        <v>25</v>
      </c>
      <c r="W2" t="s">
        <v>20</v>
      </c>
      <c r="X2" t="s">
        <v>14</v>
      </c>
      <c r="Y2" s="8">
        <v>45871</v>
      </c>
      <c r="Z2" s="7">
        <v>21067</v>
      </c>
    </row>
    <row r="3" spans="1:26" ht="15" thickBot="1" x14ac:dyDescent="0.35">
      <c r="A3">
        <v>2</v>
      </c>
      <c r="B3" t="s">
        <v>16</v>
      </c>
      <c r="C3" t="str">
        <f>VLOOKUP(B3, Sheet3!$C$1:$D$10, 2, FALSE)</f>
        <v>kiran@xmpl.com</v>
      </c>
      <c r="D3" t="str">
        <f>_xlfn.XLOOKUP(B3, Salespeople, Sheet3!$B$1:$B$10)</f>
        <v>Sales rep</v>
      </c>
      <c r="E3" t="s">
        <v>10</v>
      </c>
      <c r="F3" s="8">
        <v>45850</v>
      </c>
      <c r="G3" s="7">
        <v>13238</v>
      </c>
      <c r="H3" s="7"/>
      <c r="I3" s="14"/>
      <c r="K3" t="s">
        <v>45</v>
      </c>
      <c r="L3" s="12">
        <f>COUNTIFS($B$2:$B$101, $J$1, $E$2:$E$101, $J$2)</f>
        <v>2</v>
      </c>
      <c r="P3" s="9"/>
      <c r="Q3" s="9" t="s">
        <v>20</v>
      </c>
      <c r="R3" s="9"/>
      <c r="S3" s="9"/>
      <c r="T3" s="9"/>
      <c r="V3">
        <v>60</v>
      </c>
      <c r="W3" t="s">
        <v>20</v>
      </c>
      <c r="X3" t="s">
        <v>14</v>
      </c>
      <c r="Y3" s="8">
        <v>45822</v>
      </c>
      <c r="Z3" s="7">
        <v>16691</v>
      </c>
    </row>
    <row r="4" spans="1:26" x14ac:dyDescent="0.3">
      <c r="A4">
        <v>3</v>
      </c>
      <c r="B4" t="s">
        <v>24</v>
      </c>
      <c r="C4" t="str">
        <f>VLOOKUP(B4, Sheet3!$C$1:$D$10, 2, FALSE)</f>
        <v>krishna@xmpl.com</v>
      </c>
      <c r="D4" t="str">
        <f>_xlfn.XLOOKUP(B4, Salespeople, Sheet3!$B$1:$B$10)</f>
        <v>Salesperson</v>
      </c>
      <c r="E4" t="s">
        <v>11</v>
      </c>
      <c r="F4" s="8">
        <v>45807</v>
      </c>
      <c r="G4" s="7">
        <v>12979</v>
      </c>
      <c r="H4" s="7"/>
      <c r="I4" s="14" t="s">
        <v>33</v>
      </c>
      <c r="J4">
        <v>20000</v>
      </c>
      <c r="V4">
        <v>79</v>
      </c>
      <c r="W4" t="s">
        <v>20</v>
      </c>
      <c r="X4" t="s">
        <v>14</v>
      </c>
      <c r="Y4" s="8">
        <v>45797</v>
      </c>
      <c r="Z4" s="7">
        <v>20782</v>
      </c>
    </row>
    <row r="5" spans="1:26" x14ac:dyDescent="0.3">
      <c r="A5">
        <v>4</v>
      </c>
      <c r="B5" t="s">
        <v>15</v>
      </c>
      <c r="C5" t="str">
        <f>VLOOKUP(B5, Sheet3!$C$1:$D$10, 2, FALSE)</f>
        <v>kishore@xmpl.com</v>
      </c>
      <c r="D5" t="str">
        <f>_xlfn.XLOOKUP(B5, Salespeople, Sheet3!$B$1:$B$10)</f>
        <v>Salesperson</v>
      </c>
      <c r="E5" t="s">
        <v>10</v>
      </c>
      <c r="F5" s="8">
        <v>45753</v>
      </c>
      <c r="G5" s="7">
        <v>9080</v>
      </c>
      <c r="H5" s="7"/>
      <c r="I5" s="15"/>
      <c r="J5" s="7"/>
      <c r="K5" s="7"/>
      <c r="P5" s="9" t="s">
        <v>5</v>
      </c>
      <c r="Q5" s="9" t="s">
        <v>6</v>
      </c>
      <c r="R5" s="9" t="s">
        <v>7</v>
      </c>
      <c r="S5" s="9" t="s">
        <v>9</v>
      </c>
      <c r="T5" s="9" t="s">
        <v>8</v>
      </c>
      <c r="V5">
        <v>17</v>
      </c>
      <c r="W5" t="s">
        <v>18</v>
      </c>
      <c r="X5" t="s">
        <v>12</v>
      </c>
      <c r="Y5" s="8">
        <v>45729</v>
      </c>
      <c r="Z5" s="7">
        <v>22811</v>
      </c>
    </row>
    <row r="6" spans="1:26" ht="15" thickBot="1" x14ac:dyDescent="0.35">
      <c r="A6">
        <v>5</v>
      </c>
      <c r="B6" t="s">
        <v>18</v>
      </c>
      <c r="C6" t="str">
        <f>VLOOKUP(B6, Sheet3!$C$1:$D$10, 2, FALSE)</f>
        <v>harish@xmpl.com</v>
      </c>
      <c r="D6" t="str">
        <f>_xlfn.XLOOKUP(B6, Salespeople, Sheet3!$B$1:$B$10)</f>
        <v>Salesperson</v>
      </c>
      <c r="E6" t="s">
        <v>10</v>
      </c>
      <c r="F6" s="8">
        <v>45824</v>
      </c>
      <c r="G6" s="7">
        <v>23326</v>
      </c>
      <c r="H6" s="7"/>
      <c r="I6" s="15"/>
      <c r="J6" s="7"/>
      <c r="K6" s="7"/>
      <c r="P6" s="9"/>
      <c r="Q6" s="9" t="s">
        <v>20</v>
      </c>
      <c r="R6" s="9" t="s">
        <v>12</v>
      </c>
      <c r="S6" s="9"/>
      <c r="T6" s="9"/>
      <c r="V6">
        <v>28</v>
      </c>
      <c r="W6" t="s">
        <v>18</v>
      </c>
      <c r="X6" t="s">
        <v>12</v>
      </c>
      <c r="Y6" s="8">
        <v>45840</v>
      </c>
      <c r="Z6" s="7">
        <v>10570</v>
      </c>
    </row>
    <row r="7" spans="1:26" ht="15" thickBot="1" x14ac:dyDescent="0.35">
      <c r="A7">
        <v>6</v>
      </c>
      <c r="B7" t="s">
        <v>17</v>
      </c>
      <c r="C7" t="str">
        <f>VLOOKUP(B7, Sheet3!$C$1:$D$10, 2, FALSE)</f>
        <v>ramesh@xmpl.com</v>
      </c>
      <c r="D7" t="str">
        <f>_xlfn.XLOOKUP(B7, Salespeople, Sheet3!$B$1:$B$10)</f>
        <v>Salesperson</v>
      </c>
      <c r="E7" t="s">
        <v>13</v>
      </c>
      <c r="F7" s="8">
        <v>45773</v>
      </c>
      <c r="G7" s="7">
        <v>24095</v>
      </c>
      <c r="H7" s="7"/>
      <c r="I7" s="14" t="s">
        <v>34</v>
      </c>
      <c r="J7" s="13">
        <v>10000</v>
      </c>
      <c r="K7" s="7" t="s">
        <v>35</v>
      </c>
      <c r="L7" s="13">
        <v>12000</v>
      </c>
      <c r="V7">
        <v>76</v>
      </c>
      <c r="W7" t="s">
        <v>18</v>
      </c>
      <c r="X7" t="s">
        <v>12</v>
      </c>
      <c r="Y7" s="8">
        <v>45851</v>
      </c>
      <c r="Z7" s="7">
        <v>24966</v>
      </c>
    </row>
    <row r="8" spans="1:26" x14ac:dyDescent="0.3">
      <c r="A8">
        <v>7</v>
      </c>
      <c r="B8" t="s">
        <v>15</v>
      </c>
      <c r="C8" t="str">
        <f>VLOOKUP(B8, Sheet3!$C$1:$D$10, 2, FALSE)</f>
        <v>kishore@xmpl.com</v>
      </c>
      <c r="D8" t="str">
        <f>_xlfn.XLOOKUP(B8, Salespeople, Sheet3!$B$1:$B$10)</f>
        <v>Salesperson</v>
      </c>
      <c r="E8" t="s">
        <v>11</v>
      </c>
      <c r="F8" s="8">
        <v>45737</v>
      </c>
      <c r="G8" s="7">
        <v>16820</v>
      </c>
      <c r="H8" s="7"/>
      <c r="I8" s="15"/>
      <c r="J8" s="7"/>
      <c r="K8" s="7"/>
      <c r="P8" s="9" t="s">
        <v>5</v>
      </c>
      <c r="Q8" s="9" t="s">
        <v>6</v>
      </c>
      <c r="R8" s="9" t="s">
        <v>7</v>
      </c>
      <c r="S8" s="9" t="s">
        <v>9</v>
      </c>
      <c r="T8" s="9" t="s">
        <v>8</v>
      </c>
      <c r="V8">
        <v>42</v>
      </c>
      <c r="W8" t="s">
        <v>16</v>
      </c>
      <c r="X8" t="s">
        <v>12</v>
      </c>
      <c r="Y8" s="8">
        <v>45831</v>
      </c>
      <c r="Z8" s="7">
        <v>15009</v>
      </c>
    </row>
    <row r="9" spans="1:26" x14ac:dyDescent="0.3">
      <c r="A9">
        <v>8</v>
      </c>
      <c r="B9" t="s">
        <v>24</v>
      </c>
      <c r="C9" t="str">
        <f>VLOOKUP(B9, Sheet3!$C$1:$D$10, 2, FALSE)</f>
        <v>krishna@xmpl.com</v>
      </c>
      <c r="D9" t="str">
        <f>_xlfn.XLOOKUP(B9, Salespeople, Sheet3!$B$1:$B$10)</f>
        <v>Salesperson</v>
      </c>
      <c r="E9" t="s">
        <v>14</v>
      </c>
      <c r="F9" s="8">
        <v>45781</v>
      </c>
      <c r="G9" s="7">
        <v>22743</v>
      </c>
      <c r="H9" s="7"/>
      <c r="I9" s="16" t="s">
        <v>36</v>
      </c>
      <c r="J9" s="7"/>
      <c r="K9" s="7"/>
      <c r="P9" s="9"/>
      <c r="Q9" s="9"/>
      <c r="R9" s="9" t="s">
        <v>12</v>
      </c>
      <c r="S9" s="9"/>
      <c r="T9" s="9"/>
      <c r="V9">
        <v>61</v>
      </c>
      <c r="W9" t="s">
        <v>16</v>
      </c>
      <c r="X9" t="s">
        <v>12</v>
      </c>
      <c r="Y9" s="8">
        <v>45780</v>
      </c>
      <c r="Z9" s="7">
        <v>23130</v>
      </c>
    </row>
    <row r="10" spans="1:26" x14ac:dyDescent="0.3">
      <c r="A10">
        <v>9</v>
      </c>
      <c r="B10" t="s">
        <v>24</v>
      </c>
      <c r="C10" t="str">
        <f>VLOOKUP(B10, Sheet3!$C$1:$D$10, 2, FALSE)</f>
        <v>krishna@xmpl.com</v>
      </c>
      <c r="D10" t="str">
        <f>_xlfn.XLOOKUP(B10, Salespeople, Sheet3!$B$1:$B$10)</f>
        <v>Salesperson</v>
      </c>
      <c r="E10" t="s">
        <v>10</v>
      </c>
      <c r="F10" s="8">
        <v>45730</v>
      </c>
      <c r="G10" s="7">
        <v>19745</v>
      </c>
      <c r="H10" s="7"/>
      <c r="I10" s="7"/>
      <c r="J10" s="7"/>
      <c r="K10" s="7"/>
      <c r="P10" s="9"/>
      <c r="Q10" s="9"/>
      <c r="R10" s="9" t="s">
        <v>13</v>
      </c>
      <c r="S10" s="10"/>
      <c r="T10" s="11"/>
      <c r="V10">
        <v>93</v>
      </c>
      <c r="W10" t="s">
        <v>16</v>
      </c>
      <c r="X10" t="s">
        <v>12</v>
      </c>
      <c r="Y10" s="8">
        <v>45832</v>
      </c>
      <c r="Z10" s="7">
        <v>21199</v>
      </c>
    </row>
    <row r="11" spans="1:26" x14ac:dyDescent="0.3">
      <c r="A11">
        <v>10</v>
      </c>
      <c r="B11" t="s">
        <v>23</v>
      </c>
      <c r="C11" t="str">
        <f>VLOOKUP(B11, Sheet3!$C$1:$D$10, 2, FALSE)</f>
        <v>kumar@xmpl.com</v>
      </c>
      <c r="D11" t="str">
        <f>_xlfn.XLOOKUP(B11, Salespeople, Sheet3!$B$1:$B$10)</f>
        <v>Salesperson</v>
      </c>
      <c r="E11" t="s">
        <v>12</v>
      </c>
      <c r="F11" s="8">
        <v>45730</v>
      </c>
      <c r="G11" s="7">
        <v>8471</v>
      </c>
      <c r="H11" s="7"/>
      <c r="I11" s="7" t="str">
        <f>"Sales analysis for salesperson " &amp; $J$1</f>
        <v>Sales analysis for salesperson Shyam</v>
      </c>
      <c r="J11" s="7"/>
      <c r="K11" s="7"/>
      <c r="S11" s="8"/>
      <c r="T11" s="7"/>
      <c r="V11">
        <v>94</v>
      </c>
      <c r="W11" t="s">
        <v>15</v>
      </c>
      <c r="X11" t="s">
        <v>12</v>
      </c>
      <c r="Y11" s="8">
        <v>45792</v>
      </c>
      <c r="Z11" s="7">
        <v>10543</v>
      </c>
    </row>
    <row r="12" spans="1:26" x14ac:dyDescent="0.3">
      <c r="A12">
        <v>11</v>
      </c>
      <c r="B12" t="s">
        <v>17</v>
      </c>
      <c r="C12" t="str">
        <f>VLOOKUP(B12, Sheet3!$C$1:$D$10, 2, FALSE)</f>
        <v>ramesh@xmpl.com</v>
      </c>
      <c r="D12" t="str">
        <f>_xlfn.XLOOKUP(B12, Salespeople, Sheet3!$B$1:$B$10)</f>
        <v>Salesperson</v>
      </c>
      <c r="E12" t="s">
        <v>11</v>
      </c>
      <c r="F12" s="8">
        <v>45764</v>
      </c>
      <c r="G12" s="7">
        <v>23120</v>
      </c>
      <c r="H12" s="7"/>
      <c r="I12" s="17" t="s">
        <v>37</v>
      </c>
      <c r="J12" s="17">
        <f>SUMIF($B$2:$B$101, $J$1, $G$2:$G$101)</f>
        <v>158771</v>
      </c>
      <c r="K12" s="7"/>
      <c r="P12" s="9" t="s">
        <v>5</v>
      </c>
      <c r="Q12" s="9" t="s">
        <v>6</v>
      </c>
      <c r="R12" s="9" t="s">
        <v>7</v>
      </c>
      <c r="S12" s="9" t="s">
        <v>9</v>
      </c>
      <c r="T12" s="9" t="s">
        <v>8</v>
      </c>
      <c r="V12">
        <v>88</v>
      </c>
      <c r="W12" t="s">
        <v>24</v>
      </c>
      <c r="X12" t="s">
        <v>12</v>
      </c>
      <c r="Y12" s="8">
        <v>45850</v>
      </c>
      <c r="Z12" s="7">
        <v>14328</v>
      </c>
    </row>
    <row r="13" spans="1:26" x14ac:dyDescent="0.3">
      <c r="A13">
        <v>12</v>
      </c>
      <c r="B13" t="s">
        <v>17</v>
      </c>
      <c r="C13" t="str">
        <f>VLOOKUP(B13, Sheet3!$C$1:$D$10, 2, FALSE)</f>
        <v>ramesh@xmpl.com</v>
      </c>
      <c r="D13" t="str">
        <f>_xlfn.XLOOKUP(B13, Salespeople, Sheet3!$B$1:$B$10)</f>
        <v>Salesperson</v>
      </c>
      <c r="E13" t="s">
        <v>14</v>
      </c>
      <c r="F13" s="8">
        <v>45727</v>
      </c>
      <c r="G13" s="7">
        <v>5524</v>
      </c>
      <c r="H13" s="7"/>
      <c r="I13" s="17" t="s">
        <v>38</v>
      </c>
      <c r="J13" s="18">
        <f>COUNTIF($B$2:$B$101, $J$1)</f>
        <v>11</v>
      </c>
      <c r="K13" s="7"/>
      <c r="P13" s="9"/>
      <c r="Q13" s="9"/>
      <c r="R13" s="9"/>
      <c r="S13" s="10"/>
      <c r="T13" s="11" t="s">
        <v>25</v>
      </c>
      <c r="V13">
        <v>10</v>
      </c>
      <c r="W13" t="s">
        <v>23</v>
      </c>
      <c r="X13" t="s">
        <v>12</v>
      </c>
      <c r="Y13" s="8">
        <v>45730</v>
      </c>
      <c r="Z13" s="7">
        <v>8471</v>
      </c>
    </row>
    <row r="14" spans="1:26" x14ac:dyDescent="0.3">
      <c r="A14">
        <v>13</v>
      </c>
      <c r="B14" t="s">
        <v>23</v>
      </c>
      <c r="C14" t="str">
        <f>VLOOKUP(B14, Sheet3!$C$1:$D$10, 2, FALSE)</f>
        <v>kumar@xmpl.com</v>
      </c>
      <c r="D14" t="str">
        <f>_xlfn.XLOOKUP(B14, Salespeople, Sheet3!$B$1:$B$10)</f>
        <v>Salesperson</v>
      </c>
      <c r="E14" t="s">
        <v>10</v>
      </c>
      <c r="F14" s="8">
        <v>45856</v>
      </c>
      <c r="G14" s="7">
        <v>10638</v>
      </c>
      <c r="H14" s="7"/>
      <c r="I14" s="17" t="s">
        <v>39</v>
      </c>
      <c r="J14" s="17">
        <f>AVERAGEIF($B$2:$B$101, $J$1, $G$2:$G$101)</f>
        <v>14433.727272727272</v>
      </c>
      <c r="K14" s="7"/>
      <c r="S14" s="8"/>
      <c r="T14" s="7"/>
      <c r="V14">
        <v>68</v>
      </c>
      <c r="W14" t="s">
        <v>19</v>
      </c>
      <c r="X14" t="s">
        <v>12</v>
      </c>
      <c r="Y14" s="8">
        <v>45854</v>
      </c>
      <c r="Z14" s="7">
        <v>21533</v>
      </c>
    </row>
    <row r="15" spans="1:26" x14ac:dyDescent="0.3">
      <c r="A15">
        <v>14</v>
      </c>
      <c r="B15" t="s">
        <v>23</v>
      </c>
      <c r="C15" t="str">
        <f>VLOOKUP(B15, Sheet3!$C$1:$D$10, 2, FALSE)</f>
        <v>kumar@xmpl.com</v>
      </c>
      <c r="D15" t="str">
        <f>_xlfn.XLOOKUP(B15, Salespeople, Sheet3!$B$1:$B$10)</f>
        <v>Salesperson</v>
      </c>
      <c r="E15" t="s">
        <v>11</v>
      </c>
      <c r="F15" s="8">
        <v>45873</v>
      </c>
      <c r="G15" s="7">
        <v>24648</v>
      </c>
      <c r="H15" s="7"/>
      <c r="I15" s="7"/>
      <c r="J15" s="7"/>
      <c r="K15" s="7"/>
      <c r="S15" s="9" t="s">
        <v>8</v>
      </c>
      <c r="T15" s="9" t="s">
        <v>8</v>
      </c>
      <c r="V15">
        <v>81</v>
      </c>
      <c r="W15" t="s">
        <v>22</v>
      </c>
      <c r="X15" t="s">
        <v>12</v>
      </c>
      <c r="Y15" s="8">
        <v>45856</v>
      </c>
      <c r="Z15" s="7">
        <v>17875</v>
      </c>
    </row>
    <row r="16" spans="1:26" x14ac:dyDescent="0.3">
      <c r="A16">
        <v>15</v>
      </c>
      <c r="B16" t="s">
        <v>20</v>
      </c>
      <c r="C16" t="str">
        <f>VLOOKUP(B16, Sheet3!$C$1:$D$10, 2, FALSE)</f>
        <v>vinay@xmpl.com</v>
      </c>
      <c r="D16" t="str">
        <f>_xlfn.XLOOKUP(B16, Salespeople, Sheet3!$B$1:$B$10)</f>
        <v>Sales rep</v>
      </c>
      <c r="E16" t="s">
        <v>10</v>
      </c>
      <c r="F16" s="8">
        <v>45830</v>
      </c>
      <c r="G16" s="7">
        <v>7240</v>
      </c>
      <c r="H16" s="7"/>
      <c r="I16" s="7"/>
      <c r="J16" s="7"/>
      <c r="K16" s="7"/>
      <c r="S16" s="11" t="s">
        <v>26</v>
      </c>
      <c r="T16" s="11" t="s">
        <v>27</v>
      </c>
      <c r="V16">
        <v>26</v>
      </c>
      <c r="W16" t="s">
        <v>17</v>
      </c>
      <c r="X16" t="s">
        <v>12</v>
      </c>
      <c r="Y16" s="8">
        <v>45864</v>
      </c>
      <c r="Z16" s="7">
        <v>8071</v>
      </c>
    </row>
    <row r="17" spans="1:26" x14ac:dyDescent="0.3">
      <c r="A17">
        <v>16</v>
      </c>
      <c r="B17" t="s">
        <v>15</v>
      </c>
      <c r="C17" t="str">
        <f>VLOOKUP(B17, Sheet3!$C$1:$D$10, 2, FALSE)</f>
        <v>kishore@xmpl.com</v>
      </c>
      <c r="D17" t="str">
        <f>_xlfn.XLOOKUP(B17, Salespeople, Sheet3!$B$1:$B$10)</f>
        <v>Salesperson</v>
      </c>
      <c r="E17" t="s">
        <v>14</v>
      </c>
      <c r="F17" s="8">
        <v>45741</v>
      </c>
      <c r="G17" s="7">
        <v>13225</v>
      </c>
      <c r="H17" s="7"/>
      <c r="I17" s="7"/>
      <c r="J17" s="7" t="s">
        <v>40</v>
      </c>
      <c r="K17" s="7" t="s">
        <v>41</v>
      </c>
      <c r="L17" t="s">
        <v>42</v>
      </c>
      <c r="V17">
        <v>69</v>
      </c>
      <c r="W17" t="s">
        <v>17</v>
      </c>
      <c r="X17" t="s">
        <v>12</v>
      </c>
      <c r="Y17" s="8">
        <v>45843</v>
      </c>
      <c r="Z17" s="7">
        <v>19006</v>
      </c>
    </row>
    <row r="18" spans="1:26" x14ac:dyDescent="0.3">
      <c r="A18">
        <v>17</v>
      </c>
      <c r="B18" t="s">
        <v>18</v>
      </c>
      <c r="C18" t="str">
        <f>VLOOKUP(B18, Sheet3!$C$1:$D$10, 2, FALSE)</f>
        <v>harish@xmpl.com</v>
      </c>
      <c r="D18" t="str">
        <f>_xlfn.XLOOKUP(B18, Salespeople, Sheet3!$B$1:$B$10)</f>
        <v>Salesperson</v>
      </c>
      <c r="E18" t="s">
        <v>12</v>
      </c>
      <c r="F18" s="8">
        <v>45729</v>
      </c>
      <c r="G18" s="7">
        <v>22811</v>
      </c>
      <c r="H18" s="7"/>
      <c r="I18" s="17" t="str" cm="1">
        <f t="array" ref="I18:I27">Salespeople</f>
        <v>Kishore</v>
      </c>
      <c r="J18" s="17">
        <f>SUMIF($B$2:$B$101, $I18,$G$2:$G$101)</f>
        <v>120839</v>
      </c>
      <c r="K18" s="17">
        <f>AVERAGEIF($B$2:$B$100, I18,$G$2:$G$101)</f>
        <v>10985.363636363636</v>
      </c>
      <c r="L18" s="18">
        <f>COUNTIF($B$2:$B$101, $I18)</f>
        <v>11</v>
      </c>
      <c r="S18" s="9" t="s">
        <v>9</v>
      </c>
      <c r="V18">
        <v>44</v>
      </c>
      <c r="W18" t="s">
        <v>21</v>
      </c>
      <c r="X18" t="s">
        <v>12</v>
      </c>
      <c r="Y18" s="8">
        <v>45844</v>
      </c>
      <c r="Z18" s="7">
        <v>5059</v>
      </c>
    </row>
    <row r="19" spans="1:26" x14ac:dyDescent="0.3">
      <c r="A19">
        <v>18</v>
      </c>
      <c r="B19" t="s">
        <v>15</v>
      </c>
      <c r="C19" t="str">
        <f>VLOOKUP(B19, Sheet3!$C$1:$D$10, 2, FALSE)</f>
        <v>kishore@xmpl.com</v>
      </c>
      <c r="D19" t="str">
        <f>_xlfn.XLOOKUP(B19, Salespeople, Sheet3!$B$1:$B$10)</f>
        <v>Salesperson</v>
      </c>
      <c r="E19" t="s">
        <v>10</v>
      </c>
      <c r="F19" s="8">
        <v>45804</v>
      </c>
      <c r="G19" s="7">
        <v>7568</v>
      </c>
      <c r="H19" s="7"/>
      <c r="I19" s="17" t="str">
        <v>Kiran</v>
      </c>
      <c r="J19" s="17">
        <f t="shared" ref="J19:J27" si="0">SUMIF($B$2:$B$101, $I19,$G$2:$G$101)</f>
        <v>201527</v>
      </c>
      <c r="K19" s="17">
        <f t="shared" ref="K19:K27" si="1">AVERAGEIF($B$2:$B$100, I19,$G$2:$G$101)</f>
        <v>16793.916666666668</v>
      </c>
      <c r="L19" s="18">
        <f t="shared" ref="L19:L27" si="2">COUNTIF($B$2:$B$101, $I19)</f>
        <v>12</v>
      </c>
      <c r="S19" s="9" t="s">
        <v>28</v>
      </c>
      <c r="T19" s="7"/>
      <c r="V19">
        <v>58</v>
      </c>
      <c r="W19" t="s">
        <v>21</v>
      </c>
      <c r="X19" t="s">
        <v>12</v>
      </c>
      <c r="Y19" s="8">
        <v>45874</v>
      </c>
      <c r="Z19" s="7">
        <v>16077</v>
      </c>
    </row>
    <row r="20" spans="1:26" x14ac:dyDescent="0.3">
      <c r="A20">
        <v>19</v>
      </c>
      <c r="B20" t="s">
        <v>23</v>
      </c>
      <c r="C20" t="str">
        <f>VLOOKUP(B20, Sheet3!$C$1:$D$10, 2, FALSE)</f>
        <v>kumar@xmpl.com</v>
      </c>
      <c r="D20" t="str">
        <f>_xlfn.XLOOKUP(B20, Salespeople, Sheet3!$B$1:$B$10)</f>
        <v>Salesperson</v>
      </c>
      <c r="E20" t="s">
        <v>14</v>
      </c>
      <c r="F20" s="8">
        <v>45743</v>
      </c>
      <c r="G20" s="7">
        <v>6074</v>
      </c>
      <c r="H20" s="7"/>
      <c r="I20" s="17" t="str">
        <v>Ramesh</v>
      </c>
      <c r="J20" s="17">
        <f t="shared" si="0"/>
        <v>144057</v>
      </c>
      <c r="K20" s="17">
        <f t="shared" si="1"/>
        <v>16006.333333333334</v>
      </c>
      <c r="L20" s="18">
        <f t="shared" si="2"/>
        <v>9</v>
      </c>
      <c r="S20" s="8"/>
      <c r="T20" s="7"/>
      <c r="V20">
        <v>82</v>
      </c>
      <c r="W20" t="s">
        <v>21</v>
      </c>
      <c r="X20" t="s">
        <v>12</v>
      </c>
      <c r="Y20" s="8">
        <v>45762</v>
      </c>
      <c r="Z20" s="7">
        <v>8675</v>
      </c>
    </row>
    <row r="21" spans="1:26" x14ac:dyDescent="0.3">
      <c r="A21">
        <v>20</v>
      </c>
      <c r="B21" t="s">
        <v>20</v>
      </c>
      <c r="C21" t="str">
        <f>VLOOKUP(B21, Sheet3!$C$1:$D$10, 2, FALSE)</f>
        <v>vinay@xmpl.com</v>
      </c>
      <c r="D21" t="str">
        <f>_xlfn.XLOOKUP(B21, Salespeople, Sheet3!$B$1:$B$10)</f>
        <v>Sales rep</v>
      </c>
      <c r="E21" t="s">
        <v>13</v>
      </c>
      <c r="F21" s="8">
        <v>45717</v>
      </c>
      <c r="G21" s="7">
        <v>13509</v>
      </c>
      <c r="H21" s="7"/>
      <c r="I21" s="17" t="str">
        <v>Harish</v>
      </c>
      <c r="J21" s="17">
        <f t="shared" si="0"/>
        <v>205691</v>
      </c>
      <c r="K21" s="17">
        <f t="shared" si="1"/>
        <v>17140.916666666668</v>
      </c>
      <c r="L21" s="18">
        <f t="shared" si="2"/>
        <v>12</v>
      </c>
      <c r="S21" s="9" t="s">
        <v>9</v>
      </c>
      <c r="T21" s="9" t="s">
        <v>9</v>
      </c>
      <c r="U21" s="8"/>
      <c r="V21">
        <v>92</v>
      </c>
      <c r="W21" t="s">
        <v>21</v>
      </c>
      <c r="X21" t="s">
        <v>12</v>
      </c>
      <c r="Y21" s="8">
        <v>45763</v>
      </c>
      <c r="Z21" s="7">
        <v>8474</v>
      </c>
    </row>
    <row r="22" spans="1:26" x14ac:dyDescent="0.3">
      <c r="A22">
        <v>21</v>
      </c>
      <c r="B22" t="s">
        <v>19</v>
      </c>
      <c r="C22" t="str">
        <f>VLOOKUP(B22, Sheet3!$C$1:$D$10, 2, FALSE)</f>
        <v>naveen@xmpl.com</v>
      </c>
      <c r="D22" t="str">
        <f>_xlfn.XLOOKUP(B22, Salespeople, Sheet3!$B$1:$B$10)</f>
        <v>Sales manager</v>
      </c>
      <c r="E22" t="s">
        <v>10</v>
      </c>
      <c r="F22" s="8">
        <v>45830</v>
      </c>
      <c r="G22" s="7">
        <v>13326</v>
      </c>
      <c r="H22" s="7"/>
      <c r="I22" s="17" t="str">
        <v>Naveen</v>
      </c>
      <c r="J22" s="17">
        <f t="shared" si="0"/>
        <v>231946</v>
      </c>
      <c r="K22" s="17">
        <f t="shared" si="1"/>
        <v>16567.571428571428</v>
      </c>
      <c r="L22" s="18">
        <f t="shared" si="2"/>
        <v>14</v>
      </c>
      <c r="S22" s="9" t="s">
        <v>29</v>
      </c>
      <c r="T22" s="9" t="s">
        <v>30</v>
      </c>
      <c r="V22">
        <v>89</v>
      </c>
      <c r="W22" t="s">
        <v>20</v>
      </c>
      <c r="X22" t="s">
        <v>12</v>
      </c>
      <c r="Y22" s="8">
        <v>45763</v>
      </c>
      <c r="Z22" s="7">
        <v>10838</v>
      </c>
    </row>
    <row r="23" spans="1:26" x14ac:dyDescent="0.3">
      <c r="A23">
        <v>22</v>
      </c>
      <c r="B23" t="s">
        <v>16</v>
      </c>
      <c r="C23" t="str">
        <f>VLOOKUP(B23, Sheet3!$C$1:$D$10, 2, FALSE)</f>
        <v>kiran@xmpl.com</v>
      </c>
      <c r="D23" t="str">
        <f>_xlfn.XLOOKUP(B23, Salespeople, Sheet3!$B$1:$B$10)</f>
        <v>Sales rep</v>
      </c>
      <c r="E23" t="s">
        <v>11</v>
      </c>
      <c r="F23" s="8">
        <v>45832</v>
      </c>
      <c r="G23" s="7">
        <v>23744</v>
      </c>
      <c r="H23" s="7"/>
      <c r="I23" s="17" t="str">
        <v>Vinay</v>
      </c>
      <c r="J23" s="17">
        <f t="shared" si="0"/>
        <v>185503</v>
      </c>
      <c r="K23" s="17">
        <f t="shared" si="1"/>
        <v>16863.909090909092</v>
      </c>
      <c r="L23" s="18">
        <f t="shared" si="2"/>
        <v>11</v>
      </c>
      <c r="S23" s="8"/>
      <c r="T23" s="7"/>
      <c r="V23">
        <v>15</v>
      </c>
      <c r="W23" t="s">
        <v>20</v>
      </c>
      <c r="X23" t="s">
        <v>10</v>
      </c>
      <c r="Y23" s="8">
        <v>45830</v>
      </c>
      <c r="Z23" s="7">
        <v>7240</v>
      </c>
    </row>
    <row r="24" spans="1:26" x14ac:dyDescent="0.3">
      <c r="A24">
        <v>23</v>
      </c>
      <c r="B24" t="s">
        <v>18</v>
      </c>
      <c r="C24" t="str">
        <f>VLOOKUP(B24, Sheet3!$C$1:$D$10, 2, FALSE)</f>
        <v>harish@xmpl.com</v>
      </c>
      <c r="D24" t="str">
        <f>_xlfn.XLOOKUP(B24, Salespeople, Sheet3!$B$1:$B$10)</f>
        <v>Salesperson</v>
      </c>
      <c r="E24" t="s">
        <v>13</v>
      </c>
      <c r="F24" s="8">
        <v>45731</v>
      </c>
      <c r="G24" s="7">
        <v>22866</v>
      </c>
      <c r="H24" s="7"/>
      <c r="I24" s="17" t="str">
        <v>Shyam</v>
      </c>
      <c r="J24" s="17">
        <f t="shared" si="0"/>
        <v>158771</v>
      </c>
      <c r="K24" s="17">
        <f t="shared" si="1"/>
        <v>14433.727272727272</v>
      </c>
      <c r="L24" s="18">
        <f t="shared" si="2"/>
        <v>11</v>
      </c>
      <c r="Q24" s="9" t="s">
        <v>6</v>
      </c>
      <c r="R24" s="9" t="s">
        <v>8</v>
      </c>
      <c r="S24" s="8"/>
      <c r="T24" s="7"/>
      <c r="V24">
        <v>67</v>
      </c>
      <c r="W24" t="s">
        <v>20</v>
      </c>
      <c r="X24" t="s">
        <v>10</v>
      </c>
      <c r="Y24" s="8">
        <v>45871</v>
      </c>
      <c r="Z24" s="7">
        <v>23544</v>
      </c>
    </row>
    <row r="25" spans="1:26" x14ac:dyDescent="0.3">
      <c r="A25">
        <v>24</v>
      </c>
      <c r="B25" t="s">
        <v>15</v>
      </c>
      <c r="C25" t="str">
        <f>VLOOKUP(B25, Sheet3!$C$1:$D$10, 2, FALSE)</f>
        <v>kishore@xmpl.com</v>
      </c>
      <c r="D25" t="str">
        <f>_xlfn.XLOOKUP(B25, Salespeople, Sheet3!$B$1:$B$10)</f>
        <v>Salesperson</v>
      </c>
      <c r="E25" t="s">
        <v>13</v>
      </c>
      <c r="F25" s="8">
        <v>45795</v>
      </c>
      <c r="G25" s="7">
        <v>24808</v>
      </c>
      <c r="H25" s="7"/>
      <c r="I25" s="17" t="str">
        <v>Rajesh</v>
      </c>
      <c r="J25" s="17">
        <f t="shared" si="0"/>
        <v>86914</v>
      </c>
      <c r="K25" s="17">
        <f t="shared" si="1"/>
        <v>14526.2</v>
      </c>
      <c r="L25" s="18">
        <f t="shared" si="2"/>
        <v>6</v>
      </c>
      <c r="Q25" s="9" t="s">
        <v>20</v>
      </c>
      <c r="R25" s="9" t="s">
        <v>26</v>
      </c>
      <c r="T25" s="7"/>
      <c r="V25">
        <v>1</v>
      </c>
      <c r="W25" t="s">
        <v>20</v>
      </c>
      <c r="X25" t="s">
        <v>11</v>
      </c>
      <c r="Y25" s="8">
        <v>45831</v>
      </c>
      <c r="Z25" s="7">
        <v>19526</v>
      </c>
    </row>
    <row r="26" spans="1:26" x14ac:dyDescent="0.3">
      <c r="A26">
        <v>25</v>
      </c>
      <c r="B26" t="s">
        <v>20</v>
      </c>
      <c r="C26" t="str">
        <f>VLOOKUP(B26, Sheet3!$C$1:$D$10, 2, FALSE)</f>
        <v>vinay@xmpl.com</v>
      </c>
      <c r="D26" t="str">
        <f>_xlfn.XLOOKUP(B26, Salespeople, Sheet3!$B$1:$B$10)</f>
        <v>Sales rep</v>
      </c>
      <c r="E26" t="s">
        <v>14</v>
      </c>
      <c r="F26" s="8">
        <v>45871</v>
      </c>
      <c r="G26" s="7">
        <v>21067</v>
      </c>
      <c r="H26" s="7"/>
      <c r="I26" s="17" t="str">
        <v>Kumar</v>
      </c>
      <c r="J26" s="17">
        <f t="shared" si="0"/>
        <v>76810</v>
      </c>
      <c r="K26" s="17">
        <f t="shared" si="1"/>
        <v>12801.666666666666</v>
      </c>
      <c r="L26" s="18">
        <f t="shared" si="2"/>
        <v>6</v>
      </c>
      <c r="V26">
        <v>31</v>
      </c>
      <c r="W26" t="s">
        <v>20</v>
      </c>
      <c r="X26" t="s">
        <v>11</v>
      </c>
      <c r="Y26" s="8">
        <v>45733</v>
      </c>
      <c r="Z26" s="7">
        <v>22986</v>
      </c>
    </row>
    <row r="27" spans="1:26" x14ac:dyDescent="0.3">
      <c r="A27">
        <v>26</v>
      </c>
      <c r="B27" t="s">
        <v>17</v>
      </c>
      <c r="C27" t="str">
        <f>VLOOKUP(B27, Sheet3!$C$1:$D$10, 2, FALSE)</f>
        <v>ramesh@xmpl.com</v>
      </c>
      <c r="D27" t="str">
        <f>_xlfn.XLOOKUP(B27, Salespeople, Sheet3!$B$1:$B$10)</f>
        <v>Salesperson</v>
      </c>
      <c r="E27" t="s">
        <v>12</v>
      </c>
      <c r="F27" s="8">
        <v>45864</v>
      </c>
      <c r="G27" s="7">
        <v>8071</v>
      </c>
      <c r="H27" s="7"/>
      <c r="I27" s="17" t="str">
        <v>Krishna</v>
      </c>
      <c r="J27" s="17">
        <f t="shared" si="0"/>
        <v>135023</v>
      </c>
      <c r="K27" s="17">
        <f t="shared" si="1"/>
        <v>16877.875</v>
      </c>
      <c r="L27" s="18">
        <f t="shared" si="2"/>
        <v>8</v>
      </c>
      <c r="Q27" s="9" t="s">
        <v>6</v>
      </c>
      <c r="R27" s="9" t="s">
        <v>8</v>
      </c>
      <c r="S27" s="8"/>
      <c r="T27" s="7"/>
      <c r="V27">
        <v>45</v>
      </c>
      <c r="W27" t="s">
        <v>20</v>
      </c>
      <c r="X27" t="s">
        <v>11</v>
      </c>
      <c r="Y27" s="8">
        <v>45830</v>
      </c>
      <c r="Z27" s="7">
        <v>18108</v>
      </c>
    </row>
    <row r="28" spans="1:26" x14ac:dyDescent="0.3">
      <c r="A28">
        <v>27</v>
      </c>
      <c r="B28" t="s">
        <v>24</v>
      </c>
      <c r="C28" t="str">
        <f>VLOOKUP(B28, Sheet3!$C$1:$D$10, 2, FALSE)</f>
        <v>krishna@xmpl.com</v>
      </c>
      <c r="D28" t="str">
        <f>_xlfn.XLOOKUP(B28, Salespeople, Sheet3!$B$1:$B$10)</f>
        <v>Salesperson</v>
      </c>
      <c r="E28" t="s">
        <v>13</v>
      </c>
      <c r="F28" s="8">
        <v>45732</v>
      </c>
      <c r="G28" s="7">
        <v>5377</v>
      </c>
      <c r="H28" s="7"/>
      <c r="I28" s="7"/>
      <c r="J28" s="7"/>
      <c r="K28" s="7"/>
      <c r="Q28" s="9" t="s">
        <v>20</v>
      </c>
      <c r="R28" s="9"/>
      <c r="S28" s="8"/>
      <c r="T28" s="7"/>
      <c r="V28">
        <v>57</v>
      </c>
      <c r="W28" t="s">
        <v>20</v>
      </c>
      <c r="X28" t="s">
        <v>11</v>
      </c>
      <c r="Y28" s="8">
        <v>45826</v>
      </c>
      <c r="Z28" s="7">
        <v>23365</v>
      </c>
    </row>
    <row r="29" spans="1:26" x14ac:dyDescent="0.3">
      <c r="A29">
        <v>28</v>
      </c>
      <c r="B29" t="s">
        <v>18</v>
      </c>
      <c r="C29" t="str">
        <f>VLOOKUP(B29, Sheet3!$C$1:$D$10, 2, FALSE)</f>
        <v>harish@xmpl.com</v>
      </c>
      <c r="D29" t="str">
        <f>_xlfn.XLOOKUP(B29, Salespeople, Sheet3!$B$1:$B$10)</f>
        <v>Salesperson</v>
      </c>
      <c r="E29" t="s">
        <v>12</v>
      </c>
      <c r="F29" s="8">
        <v>45840</v>
      </c>
      <c r="G29" s="7">
        <v>10570</v>
      </c>
      <c r="H29" s="7"/>
      <c r="I29" s="7" t="str" cm="1">
        <f t="array" ref="I29:I33">_xlfn.UNIQUE(E2:E101)</f>
        <v>South</v>
      </c>
      <c r="J29" s="7"/>
      <c r="K29" s="7"/>
      <c r="Q29" s="9"/>
      <c r="R29" s="9" t="s">
        <v>26</v>
      </c>
      <c r="V29">
        <v>86</v>
      </c>
      <c r="W29" t="s">
        <v>20</v>
      </c>
      <c r="X29" t="s">
        <v>11</v>
      </c>
      <c r="Y29" s="8">
        <v>45768</v>
      </c>
      <c r="Z29" s="7">
        <v>7373</v>
      </c>
    </row>
    <row r="30" spans="1:26" x14ac:dyDescent="0.3">
      <c r="A30">
        <v>29</v>
      </c>
      <c r="B30" t="s">
        <v>19</v>
      </c>
      <c r="C30" t="str">
        <f>VLOOKUP(B30, Sheet3!$C$1:$D$10, 2, FALSE)</f>
        <v>naveen@xmpl.com</v>
      </c>
      <c r="D30" t="str">
        <f>_xlfn.XLOOKUP(B30, Salespeople, Sheet3!$B$1:$B$10)</f>
        <v>Sales manager</v>
      </c>
      <c r="E30" t="s">
        <v>11</v>
      </c>
      <c r="F30" s="8">
        <v>45765</v>
      </c>
      <c r="G30" s="7">
        <v>15996</v>
      </c>
      <c r="H30" s="7"/>
      <c r="I30" s="7" t="str">
        <v>North</v>
      </c>
      <c r="J30" s="7"/>
      <c r="K30" s="7"/>
      <c r="S30" s="8"/>
      <c r="T30" s="7"/>
      <c r="V30">
        <v>20</v>
      </c>
      <c r="W30" t="s">
        <v>20</v>
      </c>
      <c r="X30" t="s">
        <v>13</v>
      </c>
      <c r="Y30" s="8">
        <v>45717</v>
      </c>
      <c r="Z30" s="7">
        <v>13509</v>
      </c>
    </row>
    <row r="31" spans="1:26" x14ac:dyDescent="0.3">
      <c r="A31">
        <v>30</v>
      </c>
      <c r="B31" t="s">
        <v>19</v>
      </c>
      <c r="C31" t="str">
        <f>VLOOKUP(B31, Sheet3!$C$1:$D$10, 2, FALSE)</f>
        <v>naveen@xmpl.com</v>
      </c>
      <c r="D31" t="str">
        <f>_xlfn.XLOOKUP(B31, Salespeople, Sheet3!$B$1:$B$10)</f>
        <v>Sales manager</v>
      </c>
      <c r="E31" t="s">
        <v>13</v>
      </c>
      <c r="F31" s="8">
        <v>45723</v>
      </c>
      <c r="G31" s="7">
        <v>9351</v>
      </c>
      <c r="H31" s="7"/>
      <c r="I31" s="7" t="str">
        <v>West</v>
      </c>
      <c r="J31" s="7"/>
      <c r="K31" s="7"/>
      <c r="S31" s="8"/>
      <c r="T31" s="7"/>
    </row>
    <row r="32" spans="1:26" x14ac:dyDescent="0.3">
      <c r="A32">
        <v>31</v>
      </c>
      <c r="B32" t="s">
        <v>20</v>
      </c>
      <c r="C32" t="str">
        <f>VLOOKUP(B32, Sheet3!$C$1:$D$10, 2, FALSE)</f>
        <v>vinay@xmpl.com</v>
      </c>
      <c r="D32" t="str">
        <f>_xlfn.XLOOKUP(B32, Salespeople, Sheet3!$B$1:$B$10)</f>
        <v>Sales rep</v>
      </c>
      <c r="E32" t="s">
        <v>11</v>
      </c>
      <c r="F32" s="8">
        <v>45733</v>
      </c>
      <c r="G32" s="7">
        <v>22986</v>
      </c>
      <c r="H32" s="7"/>
      <c r="I32" s="7" t="str">
        <v>Central</v>
      </c>
      <c r="J32" s="7"/>
      <c r="K32" s="7"/>
      <c r="S32" s="8"/>
      <c r="T32" s="7"/>
    </row>
    <row r="33" spans="1:21" x14ac:dyDescent="0.3">
      <c r="A33">
        <v>32</v>
      </c>
      <c r="B33" t="s">
        <v>24</v>
      </c>
      <c r="C33" t="str">
        <f>VLOOKUP(B33, Sheet3!$C$1:$D$10, 2, FALSE)</f>
        <v>krishna@xmpl.com</v>
      </c>
      <c r="D33" t="str">
        <f>_xlfn.XLOOKUP(B33, Salespeople, Sheet3!$B$1:$B$10)</f>
        <v>Salesperson</v>
      </c>
      <c r="E33" t="s">
        <v>10</v>
      </c>
      <c r="F33" s="8">
        <v>45847</v>
      </c>
      <c r="G33" s="7">
        <v>19627</v>
      </c>
      <c r="H33" s="7"/>
      <c r="I33" s="7" t="str">
        <v>East</v>
      </c>
      <c r="J33" s="7"/>
      <c r="K33" s="7"/>
      <c r="Q33" t="s">
        <v>5</v>
      </c>
      <c r="R33" t="s">
        <v>6</v>
      </c>
      <c r="S33" t="s">
        <v>7</v>
      </c>
      <c r="T33" t="s">
        <v>9</v>
      </c>
      <c r="U33" t="s">
        <v>8</v>
      </c>
    </row>
    <row r="34" spans="1:21" x14ac:dyDescent="0.3">
      <c r="A34">
        <v>33</v>
      </c>
      <c r="B34" t="s">
        <v>18</v>
      </c>
      <c r="C34" t="str">
        <f>VLOOKUP(B34, Sheet3!$C$1:$D$10, 2, FALSE)</f>
        <v>harish@xmpl.com</v>
      </c>
      <c r="D34" t="str">
        <f>_xlfn.XLOOKUP(B34, Salespeople, Sheet3!$B$1:$B$10)</f>
        <v>Salesperson</v>
      </c>
      <c r="E34" t="s">
        <v>11</v>
      </c>
      <c r="F34" s="8">
        <v>45770</v>
      </c>
      <c r="G34" s="7">
        <v>11190</v>
      </c>
      <c r="H34" s="7"/>
      <c r="I34" s="7"/>
      <c r="J34" s="7"/>
      <c r="K34" s="7"/>
      <c r="Q34">
        <v>25</v>
      </c>
      <c r="R34" t="s">
        <v>20</v>
      </c>
      <c r="S34" t="s">
        <v>14</v>
      </c>
      <c r="T34" s="8">
        <v>45871</v>
      </c>
      <c r="U34" s="7">
        <v>21067</v>
      </c>
    </row>
    <row r="35" spans="1:21" x14ac:dyDescent="0.3">
      <c r="A35">
        <v>34</v>
      </c>
      <c r="B35" t="s">
        <v>18</v>
      </c>
      <c r="C35" t="str">
        <f>VLOOKUP(B35, Sheet3!$C$1:$D$10, 2, FALSE)</f>
        <v>harish@xmpl.com</v>
      </c>
      <c r="D35" t="str">
        <f>_xlfn.XLOOKUP(B35, Salespeople, Sheet3!$B$1:$B$10)</f>
        <v>Salesperson</v>
      </c>
      <c r="E35" t="s">
        <v>14</v>
      </c>
      <c r="F35" s="8">
        <v>45733</v>
      </c>
      <c r="G35" s="7">
        <v>18752</v>
      </c>
      <c r="H35" s="7"/>
      <c r="I35" s="7"/>
      <c r="J35" s="7"/>
      <c r="K35" s="7"/>
      <c r="Q35">
        <v>31</v>
      </c>
      <c r="R35" t="s">
        <v>20</v>
      </c>
      <c r="S35" t="s">
        <v>11</v>
      </c>
      <c r="T35" s="8">
        <v>45733</v>
      </c>
      <c r="U35" s="7">
        <v>22986</v>
      </c>
    </row>
    <row r="36" spans="1:21" x14ac:dyDescent="0.3">
      <c r="A36">
        <v>35</v>
      </c>
      <c r="B36" t="s">
        <v>21</v>
      </c>
      <c r="C36" t="str">
        <f>VLOOKUP(B36, Sheet3!$C$1:$D$10, 2, FALSE)</f>
        <v>shyam@xmpl.com</v>
      </c>
      <c r="D36" t="str">
        <f>_xlfn.XLOOKUP(B36, Salespeople, Sheet3!$B$1:$B$10)</f>
        <v>Sales manager</v>
      </c>
      <c r="E36" t="s">
        <v>14</v>
      </c>
      <c r="F36" s="8">
        <v>45771</v>
      </c>
      <c r="G36" s="7">
        <v>24383</v>
      </c>
      <c r="H36" s="7"/>
      <c r="I36" s="7"/>
      <c r="J36" s="7"/>
      <c r="K36" s="7"/>
      <c r="Q36">
        <v>57</v>
      </c>
      <c r="R36" t="s">
        <v>20</v>
      </c>
      <c r="S36" t="s">
        <v>11</v>
      </c>
      <c r="T36" s="8">
        <v>45826</v>
      </c>
      <c r="U36" s="7">
        <v>23365</v>
      </c>
    </row>
    <row r="37" spans="1:21" x14ac:dyDescent="0.3">
      <c r="A37">
        <v>36</v>
      </c>
      <c r="B37" t="s">
        <v>16</v>
      </c>
      <c r="C37" t="str">
        <f>VLOOKUP(B37, Sheet3!$C$1:$D$10, 2, FALSE)</f>
        <v>kiran@xmpl.com</v>
      </c>
      <c r="D37" t="str">
        <f>_xlfn.XLOOKUP(B37, Salespeople, Sheet3!$B$1:$B$10)</f>
        <v>Sales rep</v>
      </c>
      <c r="E37" t="s">
        <v>11</v>
      </c>
      <c r="F37" s="8">
        <v>45870</v>
      </c>
      <c r="G37" s="7">
        <v>24762</v>
      </c>
      <c r="H37" s="7"/>
      <c r="I37" s="7"/>
      <c r="J37" s="7"/>
      <c r="K37" s="7"/>
      <c r="Q37">
        <v>67</v>
      </c>
      <c r="R37" t="s">
        <v>20</v>
      </c>
      <c r="S37" t="s">
        <v>10</v>
      </c>
      <c r="T37" s="8">
        <v>45871</v>
      </c>
      <c r="U37" s="7">
        <v>23544</v>
      </c>
    </row>
    <row r="38" spans="1:21" x14ac:dyDescent="0.3">
      <c r="A38">
        <v>37</v>
      </c>
      <c r="B38" t="s">
        <v>22</v>
      </c>
      <c r="C38" t="str">
        <f>VLOOKUP(B38, Sheet3!$C$1:$D$10, 2, FALSE)</f>
        <v>rajesh@xmpl.com</v>
      </c>
      <c r="D38" t="str">
        <f>_xlfn.XLOOKUP(B38, Salespeople, Sheet3!$B$1:$B$10)</f>
        <v>Sales rep</v>
      </c>
      <c r="E38" t="s">
        <v>10</v>
      </c>
      <c r="F38" s="8">
        <v>45753</v>
      </c>
      <c r="G38" s="7">
        <v>11028</v>
      </c>
      <c r="H38" s="7"/>
      <c r="I38" s="7"/>
      <c r="J38" s="7"/>
      <c r="K38" s="7"/>
      <c r="Q38">
        <v>79</v>
      </c>
      <c r="R38" t="s">
        <v>20</v>
      </c>
      <c r="S38" t="s">
        <v>14</v>
      </c>
      <c r="T38" s="8">
        <v>45797</v>
      </c>
      <c r="U38" s="7">
        <v>20782</v>
      </c>
    </row>
    <row r="39" spans="1:21" x14ac:dyDescent="0.3">
      <c r="A39">
        <v>38</v>
      </c>
      <c r="B39" t="s">
        <v>17</v>
      </c>
      <c r="C39" t="str">
        <f>VLOOKUP(B39, Sheet3!$C$1:$D$10, 2, FALSE)</f>
        <v>ramesh@xmpl.com</v>
      </c>
      <c r="D39" t="str">
        <f>_xlfn.XLOOKUP(B39, Salespeople, Sheet3!$B$1:$B$10)</f>
        <v>Salesperson</v>
      </c>
      <c r="E39" t="s">
        <v>10</v>
      </c>
      <c r="F39" s="8">
        <v>45785</v>
      </c>
      <c r="G39" s="7">
        <v>24160</v>
      </c>
      <c r="H39" s="7"/>
      <c r="I39" s="7"/>
      <c r="J39" s="7"/>
      <c r="K39" s="7"/>
      <c r="S39" s="8"/>
      <c r="T39" s="7"/>
    </row>
    <row r="40" spans="1:21" x14ac:dyDescent="0.3">
      <c r="A40">
        <v>39</v>
      </c>
      <c r="B40" t="s">
        <v>21</v>
      </c>
      <c r="C40" t="str">
        <f>VLOOKUP(B40, Sheet3!$C$1:$D$10, 2, FALSE)</f>
        <v>shyam@xmpl.com</v>
      </c>
      <c r="D40" t="str">
        <f>_xlfn.XLOOKUP(B40, Salespeople, Sheet3!$B$1:$B$10)</f>
        <v>Sales manager</v>
      </c>
      <c r="E40" t="s">
        <v>13</v>
      </c>
      <c r="F40" s="8">
        <v>45766</v>
      </c>
      <c r="G40" s="7">
        <v>14129</v>
      </c>
      <c r="H40" s="7"/>
      <c r="I40" s="7"/>
      <c r="J40" s="7"/>
      <c r="K40" s="7"/>
      <c r="S40" s="8"/>
      <c r="T40" s="7"/>
    </row>
    <row r="41" spans="1:21" x14ac:dyDescent="0.3">
      <c r="A41">
        <v>40</v>
      </c>
      <c r="B41" t="s">
        <v>17</v>
      </c>
      <c r="C41" t="str">
        <f>VLOOKUP(B41, Sheet3!$C$1:$D$10, 2, FALSE)</f>
        <v>ramesh@xmpl.com</v>
      </c>
      <c r="D41" t="str">
        <f>_xlfn.XLOOKUP(B41, Salespeople, Sheet3!$B$1:$B$10)</f>
        <v>Salesperson</v>
      </c>
      <c r="E41" t="s">
        <v>14</v>
      </c>
      <c r="F41" s="8">
        <v>45715</v>
      </c>
      <c r="G41" s="7">
        <v>10179</v>
      </c>
      <c r="H41" s="7"/>
      <c r="I41" s="7"/>
      <c r="J41" s="7"/>
      <c r="K41" s="7"/>
      <c r="Q41" t="s">
        <v>5</v>
      </c>
      <c r="R41" t="s">
        <v>6</v>
      </c>
      <c r="S41" t="s">
        <v>7</v>
      </c>
      <c r="T41" t="s">
        <v>9</v>
      </c>
      <c r="U41" t="s">
        <v>8</v>
      </c>
    </row>
    <row r="42" spans="1:21" x14ac:dyDescent="0.3">
      <c r="A42">
        <v>41</v>
      </c>
      <c r="B42" t="s">
        <v>19</v>
      </c>
      <c r="C42" t="str">
        <f>VLOOKUP(B42, Sheet3!$C$1:$D$10, 2, FALSE)</f>
        <v>naveen@xmpl.com</v>
      </c>
      <c r="D42" t="str">
        <f>_xlfn.XLOOKUP(B42, Salespeople, Sheet3!$B$1:$B$10)</f>
        <v>Sales manager</v>
      </c>
      <c r="E42" t="s">
        <v>13</v>
      </c>
      <c r="F42" s="8">
        <v>45722</v>
      </c>
      <c r="G42" s="7">
        <v>12790</v>
      </c>
      <c r="H42" s="7"/>
      <c r="I42" s="7"/>
      <c r="J42" s="7"/>
      <c r="K42" s="7"/>
      <c r="Q42">
        <v>1</v>
      </c>
      <c r="R42" t="s">
        <v>20</v>
      </c>
      <c r="S42" t="s">
        <v>11</v>
      </c>
      <c r="T42" s="8">
        <v>45831</v>
      </c>
      <c r="U42" s="7">
        <v>19526</v>
      </c>
    </row>
    <row r="43" spans="1:21" x14ac:dyDescent="0.3">
      <c r="A43">
        <v>42</v>
      </c>
      <c r="B43" t="s">
        <v>16</v>
      </c>
      <c r="C43" t="str">
        <f>VLOOKUP(B43, Sheet3!$C$1:$D$10, 2, FALSE)</f>
        <v>kiran@xmpl.com</v>
      </c>
      <c r="D43" t="str">
        <f>_xlfn.XLOOKUP(B43, Salespeople, Sheet3!$B$1:$B$10)</f>
        <v>Sales rep</v>
      </c>
      <c r="E43" t="s">
        <v>12</v>
      </c>
      <c r="F43" s="8">
        <v>45831</v>
      </c>
      <c r="G43" s="7">
        <v>15009</v>
      </c>
      <c r="H43" s="7"/>
      <c r="I43" s="7"/>
      <c r="J43" s="7"/>
      <c r="K43" s="7"/>
      <c r="Q43">
        <v>5</v>
      </c>
      <c r="R43" t="s">
        <v>18</v>
      </c>
      <c r="S43" t="s">
        <v>10</v>
      </c>
      <c r="T43" s="8">
        <v>45824</v>
      </c>
      <c r="U43" s="7">
        <v>23326</v>
      </c>
    </row>
    <row r="44" spans="1:21" x14ac:dyDescent="0.3">
      <c r="A44">
        <v>43</v>
      </c>
      <c r="B44" t="s">
        <v>24</v>
      </c>
      <c r="C44" t="str">
        <f>VLOOKUP(B44, Sheet3!$C$1:$D$10, 2, FALSE)</f>
        <v>krishna@xmpl.com</v>
      </c>
      <c r="D44" t="str">
        <f>_xlfn.XLOOKUP(B44, Salespeople, Sheet3!$B$1:$B$10)</f>
        <v>Salesperson</v>
      </c>
      <c r="E44" t="s">
        <v>14</v>
      </c>
      <c r="F44" s="8">
        <v>45717</v>
      </c>
      <c r="G44" s="7">
        <v>20698</v>
      </c>
      <c r="H44" s="7"/>
      <c r="I44" s="7"/>
      <c r="J44" s="7"/>
      <c r="K44" s="7"/>
      <c r="Q44">
        <v>6</v>
      </c>
      <c r="R44" t="s">
        <v>17</v>
      </c>
      <c r="S44" t="s">
        <v>13</v>
      </c>
      <c r="T44" s="8">
        <v>45773</v>
      </c>
      <c r="U44" s="7">
        <v>24095</v>
      </c>
    </row>
    <row r="45" spans="1:21" x14ac:dyDescent="0.3">
      <c r="A45">
        <v>44</v>
      </c>
      <c r="B45" t="s">
        <v>21</v>
      </c>
      <c r="C45" t="str">
        <f>VLOOKUP(B45, Sheet3!$C$1:$D$10, 2, FALSE)</f>
        <v>shyam@xmpl.com</v>
      </c>
      <c r="D45" t="str">
        <f>_xlfn.XLOOKUP(B45, Salespeople, Sheet3!$B$1:$B$10)</f>
        <v>Sales manager</v>
      </c>
      <c r="E45" t="s">
        <v>12</v>
      </c>
      <c r="F45" s="8">
        <v>45844</v>
      </c>
      <c r="G45" s="7">
        <v>5059</v>
      </c>
      <c r="H45" s="7"/>
      <c r="I45" s="7"/>
      <c r="J45" s="18" t="s">
        <v>10</v>
      </c>
      <c r="K45" s="18" t="s">
        <v>11</v>
      </c>
      <c r="L45" s="18" t="s">
        <v>12</v>
      </c>
      <c r="M45" s="18" t="s">
        <v>13</v>
      </c>
      <c r="N45" s="18" t="s">
        <v>14</v>
      </c>
      <c r="Q45">
        <v>8</v>
      </c>
      <c r="R45" t="s">
        <v>24</v>
      </c>
      <c r="S45" t="s">
        <v>14</v>
      </c>
      <c r="T45" s="8">
        <v>45781</v>
      </c>
      <c r="U45" s="7">
        <v>22743</v>
      </c>
    </row>
    <row r="46" spans="1:21" x14ac:dyDescent="0.3">
      <c r="A46">
        <v>45</v>
      </c>
      <c r="B46" t="s">
        <v>20</v>
      </c>
      <c r="C46" t="str">
        <f>VLOOKUP(B46, Sheet3!$C$1:$D$10, 2, FALSE)</f>
        <v>vinay@xmpl.com</v>
      </c>
      <c r="D46" t="str">
        <f>_xlfn.XLOOKUP(B46, Salespeople, Sheet3!$B$1:$B$10)</f>
        <v>Sales rep</v>
      </c>
      <c r="E46" t="s">
        <v>11</v>
      </c>
      <c r="F46" s="8">
        <v>45830</v>
      </c>
      <c r="G46" s="7">
        <v>18108</v>
      </c>
      <c r="H46" s="7"/>
      <c r="I46" s="17" t="str" cm="1">
        <f t="array" ref="I46:I55">Salespeople</f>
        <v>Kishore</v>
      </c>
      <c r="J46" s="7">
        <f>SUMIFS($G$2:$G$101, $B$2:$B$101, $I46, $E$2:$E$101, J$45)</f>
        <v>21766</v>
      </c>
      <c r="K46" s="7">
        <f>SUMIFS($G$2:$G$101, $B$2:$B$101, $I46, $E$2:$E$101, K$45)</f>
        <v>33182</v>
      </c>
      <c r="L46" s="7">
        <f>SUMIFS($G$2:$G$101, $B$2:$B$101, $I46, $E$2:$E$101, L$45)</f>
        <v>10543</v>
      </c>
      <c r="M46" s="7">
        <f>SUMIFS($G$2:$G$101, $B$2:$B$101, $I46, $E$2:$E$101, M$45)</f>
        <v>42123</v>
      </c>
      <c r="N46" s="7">
        <f>SUMIFS($G$2:$G$101, $B$2:$B$101, $I46, $E$2:$E$101, N$45)</f>
        <v>13225</v>
      </c>
      <c r="Q46">
        <v>11</v>
      </c>
      <c r="R46" t="s">
        <v>17</v>
      </c>
      <c r="S46" t="s">
        <v>11</v>
      </c>
      <c r="T46" s="8">
        <v>45764</v>
      </c>
      <c r="U46" s="7">
        <v>23120</v>
      </c>
    </row>
    <row r="47" spans="1:21" x14ac:dyDescent="0.3">
      <c r="A47">
        <v>46</v>
      </c>
      <c r="B47" t="s">
        <v>16</v>
      </c>
      <c r="C47" t="str">
        <f>VLOOKUP(B47, Sheet3!$C$1:$D$10, 2, FALSE)</f>
        <v>kiran@xmpl.com</v>
      </c>
      <c r="D47" t="str">
        <f>_xlfn.XLOOKUP(B47, Salespeople, Sheet3!$B$1:$B$10)</f>
        <v>Sales rep</v>
      </c>
      <c r="E47" t="s">
        <v>13</v>
      </c>
      <c r="F47" s="8">
        <v>45786</v>
      </c>
      <c r="G47" s="7">
        <v>6770</v>
      </c>
      <c r="H47" s="7"/>
      <c r="I47" s="17" t="str">
        <v>Kiran</v>
      </c>
      <c r="J47" s="7">
        <f t="shared" ref="J47:J55" si="3">SUMIFS($G$2:$G$101, $B$2:$B$101, $I47, $E$2:$E$101, J$45)</f>
        <v>37883</v>
      </c>
      <c r="K47" s="7">
        <f t="shared" ref="K47:N55" si="4">SUMIFS($G$2:$G$101, $B$2:$B$101, $I47, $E$2:$E$101, K$45)</f>
        <v>62011</v>
      </c>
      <c r="L47" s="7">
        <f t="shared" si="4"/>
        <v>59338</v>
      </c>
      <c r="M47" s="7">
        <f t="shared" si="4"/>
        <v>30825</v>
      </c>
      <c r="N47" s="7">
        <f t="shared" si="4"/>
        <v>11470</v>
      </c>
      <c r="Q47">
        <v>14</v>
      </c>
      <c r="R47" t="s">
        <v>23</v>
      </c>
      <c r="S47" t="s">
        <v>11</v>
      </c>
      <c r="T47" s="8">
        <v>45873</v>
      </c>
      <c r="U47" s="7">
        <v>24648</v>
      </c>
    </row>
    <row r="48" spans="1:21" x14ac:dyDescent="0.3">
      <c r="A48">
        <v>47</v>
      </c>
      <c r="B48" t="s">
        <v>19</v>
      </c>
      <c r="C48" t="str">
        <f>VLOOKUP(B48, Sheet3!$C$1:$D$10, 2, FALSE)</f>
        <v>naveen@xmpl.com</v>
      </c>
      <c r="D48" t="str">
        <f>_xlfn.XLOOKUP(B48, Salespeople, Sheet3!$B$1:$B$10)</f>
        <v>Sales manager</v>
      </c>
      <c r="E48" t="s">
        <v>14</v>
      </c>
      <c r="F48" s="8">
        <v>45751</v>
      </c>
      <c r="G48" s="7">
        <v>11493</v>
      </c>
      <c r="H48" s="7"/>
      <c r="I48" s="17" t="str">
        <v>Ramesh</v>
      </c>
      <c r="J48" s="7">
        <f t="shared" si="3"/>
        <v>24160</v>
      </c>
      <c r="K48" s="7">
        <f t="shared" si="4"/>
        <v>33149</v>
      </c>
      <c r="L48" s="7">
        <f t="shared" si="4"/>
        <v>27077</v>
      </c>
      <c r="M48" s="7">
        <f t="shared" si="4"/>
        <v>43968</v>
      </c>
      <c r="N48" s="7">
        <f t="shared" si="4"/>
        <v>15703</v>
      </c>
      <c r="Q48">
        <v>15</v>
      </c>
      <c r="R48" t="s">
        <v>20</v>
      </c>
      <c r="S48" t="s">
        <v>10</v>
      </c>
      <c r="T48" s="8">
        <v>45830</v>
      </c>
      <c r="U48" s="7">
        <v>7240</v>
      </c>
    </row>
    <row r="49" spans="1:21" x14ac:dyDescent="0.3">
      <c r="A49">
        <v>48</v>
      </c>
      <c r="B49" t="s">
        <v>23</v>
      </c>
      <c r="C49" t="str">
        <f>VLOOKUP(B49, Sheet3!$C$1:$D$10, 2, FALSE)</f>
        <v>kumar@xmpl.com</v>
      </c>
      <c r="D49" t="str">
        <f>_xlfn.XLOOKUP(B49, Salespeople, Sheet3!$B$1:$B$10)</f>
        <v>Salesperson</v>
      </c>
      <c r="E49" t="s">
        <v>11</v>
      </c>
      <c r="F49" s="8">
        <v>45847</v>
      </c>
      <c r="G49" s="7">
        <v>21357</v>
      </c>
      <c r="H49" s="7"/>
      <c r="I49" s="17" t="str">
        <v>Harish</v>
      </c>
      <c r="J49" s="7">
        <f t="shared" si="3"/>
        <v>23326</v>
      </c>
      <c r="K49" s="7">
        <f t="shared" si="4"/>
        <v>47025</v>
      </c>
      <c r="L49" s="7">
        <f t="shared" si="4"/>
        <v>58347</v>
      </c>
      <c r="M49" s="7">
        <f t="shared" si="4"/>
        <v>22866</v>
      </c>
      <c r="N49" s="7">
        <f t="shared" si="4"/>
        <v>54127</v>
      </c>
      <c r="Q49">
        <v>17</v>
      </c>
      <c r="R49" t="s">
        <v>18</v>
      </c>
      <c r="S49" t="s">
        <v>12</v>
      </c>
      <c r="T49" s="8">
        <v>45729</v>
      </c>
      <c r="U49" s="7">
        <v>22811</v>
      </c>
    </row>
    <row r="50" spans="1:21" x14ac:dyDescent="0.3">
      <c r="A50">
        <v>49</v>
      </c>
      <c r="B50" t="s">
        <v>16</v>
      </c>
      <c r="C50" t="str">
        <f>VLOOKUP(B50, Sheet3!$C$1:$D$10, 2, FALSE)</f>
        <v>kiran@xmpl.com</v>
      </c>
      <c r="D50" t="str">
        <f>_xlfn.XLOOKUP(B50, Salespeople, Sheet3!$B$1:$B$10)</f>
        <v>Sales rep</v>
      </c>
      <c r="E50" t="s">
        <v>14</v>
      </c>
      <c r="F50" s="8">
        <v>45816</v>
      </c>
      <c r="G50" s="7">
        <v>11470</v>
      </c>
      <c r="H50" s="7"/>
      <c r="I50" s="17" t="str">
        <v>Naveen</v>
      </c>
      <c r="J50" s="7">
        <f t="shared" si="3"/>
        <v>69591</v>
      </c>
      <c r="K50" s="7">
        <f t="shared" si="4"/>
        <v>15996</v>
      </c>
      <c r="L50" s="7">
        <f t="shared" si="4"/>
        <v>21533</v>
      </c>
      <c r="M50" s="7">
        <f t="shared" si="4"/>
        <v>45724</v>
      </c>
      <c r="N50" s="7">
        <f t="shared" si="4"/>
        <v>79102</v>
      </c>
      <c r="Q50">
        <v>20</v>
      </c>
      <c r="R50" t="s">
        <v>20</v>
      </c>
      <c r="S50" t="s">
        <v>13</v>
      </c>
      <c r="T50" s="8">
        <v>45717</v>
      </c>
      <c r="U50" s="7">
        <v>13509</v>
      </c>
    </row>
    <row r="51" spans="1:21" x14ac:dyDescent="0.3">
      <c r="A51">
        <v>50</v>
      </c>
      <c r="B51" t="s">
        <v>23</v>
      </c>
      <c r="C51" t="str">
        <f>VLOOKUP(B51, Sheet3!$C$1:$D$10, 2, FALSE)</f>
        <v>kumar@xmpl.com</v>
      </c>
      <c r="D51" t="str">
        <f>_xlfn.XLOOKUP(B51, Salespeople, Sheet3!$B$1:$B$10)</f>
        <v>Salesperson</v>
      </c>
      <c r="E51" t="s">
        <v>10</v>
      </c>
      <c r="F51" s="8">
        <v>45738</v>
      </c>
      <c r="G51" s="7">
        <v>5622</v>
      </c>
      <c r="H51" s="7"/>
      <c r="I51" s="17" t="str">
        <v>Vinay</v>
      </c>
      <c r="J51" s="7">
        <f t="shared" si="3"/>
        <v>30784</v>
      </c>
      <c r="K51" s="7">
        <f t="shared" si="4"/>
        <v>71832</v>
      </c>
      <c r="L51" s="7">
        <f t="shared" si="4"/>
        <v>10838</v>
      </c>
      <c r="M51" s="7">
        <f t="shared" si="4"/>
        <v>13509</v>
      </c>
      <c r="N51" s="7">
        <f t="shared" si="4"/>
        <v>58540</v>
      </c>
      <c r="Q51">
        <v>22</v>
      </c>
      <c r="R51" t="s">
        <v>16</v>
      </c>
      <c r="S51" t="s">
        <v>11</v>
      </c>
      <c r="T51" s="8">
        <v>45832</v>
      </c>
      <c r="U51" s="7">
        <v>23744</v>
      </c>
    </row>
    <row r="52" spans="1:21" x14ac:dyDescent="0.3">
      <c r="A52">
        <v>51</v>
      </c>
      <c r="B52" t="s">
        <v>15</v>
      </c>
      <c r="C52" t="str">
        <f>VLOOKUP(B52, Sheet3!$C$1:$D$10, 2, FALSE)</f>
        <v>kishore@xmpl.com</v>
      </c>
      <c r="D52" t="str">
        <f>_xlfn.XLOOKUP(B52, Salespeople, Sheet3!$B$1:$B$10)</f>
        <v>Salesperson</v>
      </c>
      <c r="E52" t="s">
        <v>13</v>
      </c>
      <c r="F52" s="8">
        <v>45826</v>
      </c>
      <c r="G52" s="7">
        <v>11338</v>
      </c>
      <c r="H52" s="7"/>
      <c r="I52" s="17" t="str">
        <v>Shyam</v>
      </c>
      <c r="J52" s="7">
        <f t="shared" si="3"/>
        <v>14586</v>
      </c>
      <c r="K52" s="7">
        <f t="shared" si="4"/>
        <v>36758</v>
      </c>
      <c r="L52" s="7">
        <f t="shared" si="4"/>
        <v>38285</v>
      </c>
      <c r="M52" s="7">
        <f t="shared" si="4"/>
        <v>37784</v>
      </c>
      <c r="N52" s="7">
        <f t="shared" si="4"/>
        <v>31358</v>
      </c>
      <c r="Q52">
        <v>23</v>
      </c>
      <c r="R52" t="s">
        <v>18</v>
      </c>
      <c r="S52" t="s">
        <v>13</v>
      </c>
      <c r="T52" s="8">
        <v>45731</v>
      </c>
      <c r="U52" s="7">
        <v>22866</v>
      </c>
    </row>
    <row r="53" spans="1:21" x14ac:dyDescent="0.3">
      <c r="A53">
        <v>52</v>
      </c>
      <c r="B53" t="s">
        <v>18</v>
      </c>
      <c r="C53" t="str">
        <f>VLOOKUP(B53, Sheet3!$C$1:$D$10, 2, FALSE)</f>
        <v>harish@xmpl.com</v>
      </c>
      <c r="D53" t="str">
        <f>_xlfn.XLOOKUP(B53, Salespeople, Sheet3!$B$1:$B$10)</f>
        <v>Salesperson</v>
      </c>
      <c r="E53" t="s">
        <v>14</v>
      </c>
      <c r="F53" s="8">
        <v>45827</v>
      </c>
      <c r="G53" s="7">
        <v>17563</v>
      </c>
      <c r="H53" s="7"/>
      <c r="I53" s="17" t="str">
        <v>Rajesh</v>
      </c>
      <c r="J53" s="7">
        <f t="shared" si="3"/>
        <v>45640</v>
      </c>
      <c r="K53" s="7">
        <f t="shared" si="4"/>
        <v>0</v>
      </c>
      <c r="L53" s="7">
        <f t="shared" si="4"/>
        <v>17875</v>
      </c>
      <c r="M53" s="7">
        <f t="shared" si="4"/>
        <v>23399</v>
      </c>
      <c r="N53" s="7">
        <f t="shared" si="4"/>
        <v>0</v>
      </c>
      <c r="Q53">
        <v>24</v>
      </c>
      <c r="R53" t="s">
        <v>15</v>
      </c>
      <c r="S53" t="s">
        <v>13</v>
      </c>
      <c r="T53" s="8">
        <v>45795</v>
      </c>
      <c r="U53" s="7">
        <v>24808</v>
      </c>
    </row>
    <row r="54" spans="1:21" x14ac:dyDescent="0.3">
      <c r="A54">
        <v>53</v>
      </c>
      <c r="B54" t="s">
        <v>18</v>
      </c>
      <c r="C54" t="str">
        <f>VLOOKUP(B54, Sheet3!$C$1:$D$10, 2, FALSE)</f>
        <v>harish@xmpl.com</v>
      </c>
      <c r="D54" t="str">
        <f>_xlfn.XLOOKUP(B54, Salespeople, Sheet3!$B$1:$B$10)</f>
        <v>Salesperson</v>
      </c>
      <c r="E54" t="s">
        <v>11</v>
      </c>
      <c r="F54" s="8">
        <v>45856</v>
      </c>
      <c r="G54" s="7">
        <v>9395</v>
      </c>
      <c r="H54" s="7"/>
      <c r="I54" s="17" t="str">
        <v>Kumar</v>
      </c>
      <c r="J54" s="7">
        <f t="shared" si="3"/>
        <v>16260</v>
      </c>
      <c r="K54" s="7">
        <f t="shared" si="4"/>
        <v>46005</v>
      </c>
      <c r="L54" s="7">
        <f t="shared" si="4"/>
        <v>8471</v>
      </c>
      <c r="M54" s="7">
        <f t="shared" si="4"/>
        <v>0</v>
      </c>
      <c r="N54" s="7">
        <f t="shared" si="4"/>
        <v>6074</v>
      </c>
      <c r="Q54">
        <v>25</v>
      </c>
      <c r="R54" t="s">
        <v>20</v>
      </c>
      <c r="S54" t="s">
        <v>14</v>
      </c>
      <c r="T54" s="8">
        <v>45871</v>
      </c>
      <c r="U54" s="7">
        <v>21067</v>
      </c>
    </row>
    <row r="55" spans="1:21" x14ac:dyDescent="0.3">
      <c r="A55">
        <v>54</v>
      </c>
      <c r="B55" t="s">
        <v>17</v>
      </c>
      <c r="C55" t="str">
        <f>VLOOKUP(B55, Sheet3!$C$1:$D$10, 2, FALSE)</f>
        <v>ramesh@xmpl.com</v>
      </c>
      <c r="D55" t="str">
        <f>_xlfn.XLOOKUP(B55, Salespeople, Sheet3!$B$1:$B$10)</f>
        <v>Salesperson</v>
      </c>
      <c r="E55" t="s">
        <v>13</v>
      </c>
      <c r="F55" s="8">
        <v>45782</v>
      </c>
      <c r="G55" s="7">
        <v>19873</v>
      </c>
      <c r="H55" s="7"/>
      <c r="I55" s="17" t="str">
        <v>Krishna</v>
      </c>
      <c r="J55" s="7">
        <f t="shared" si="3"/>
        <v>39372</v>
      </c>
      <c r="K55" s="7">
        <f t="shared" si="4"/>
        <v>32505</v>
      </c>
      <c r="L55" s="7">
        <f t="shared" si="4"/>
        <v>14328</v>
      </c>
      <c r="M55" s="7">
        <f t="shared" si="4"/>
        <v>5377</v>
      </c>
      <c r="N55" s="7">
        <f t="shared" si="4"/>
        <v>43441</v>
      </c>
      <c r="Q55">
        <v>31</v>
      </c>
      <c r="R55" t="s">
        <v>20</v>
      </c>
      <c r="S55" t="s">
        <v>11</v>
      </c>
      <c r="T55" s="8">
        <v>45733</v>
      </c>
      <c r="U55" s="7">
        <v>22986</v>
      </c>
    </row>
    <row r="56" spans="1:21" x14ac:dyDescent="0.3">
      <c r="A56">
        <v>55</v>
      </c>
      <c r="B56" t="s">
        <v>19</v>
      </c>
      <c r="C56" t="str">
        <f>VLOOKUP(B56, Sheet3!$C$1:$D$10, 2, FALSE)</f>
        <v>naveen@xmpl.com</v>
      </c>
      <c r="D56" t="str">
        <f>_xlfn.XLOOKUP(B56, Salespeople, Sheet3!$B$1:$B$10)</f>
        <v>Sales manager</v>
      </c>
      <c r="E56" t="s">
        <v>14</v>
      </c>
      <c r="F56" s="8">
        <v>45746</v>
      </c>
      <c r="G56" s="7">
        <v>16368</v>
      </c>
      <c r="H56" s="7"/>
      <c r="I56" s="7"/>
      <c r="J56" s="7"/>
      <c r="K56" s="7"/>
      <c r="Q56">
        <v>35</v>
      </c>
      <c r="R56" t="s">
        <v>21</v>
      </c>
      <c r="S56" t="s">
        <v>14</v>
      </c>
      <c r="T56" s="8">
        <v>45771</v>
      </c>
      <c r="U56" s="7">
        <v>24383</v>
      </c>
    </row>
    <row r="57" spans="1:21" x14ac:dyDescent="0.3">
      <c r="A57">
        <v>56</v>
      </c>
      <c r="B57" t="s">
        <v>19</v>
      </c>
      <c r="C57" t="str">
        <f>VLOOKUP(B57, Sheet3!$C$1:$D$10, 2, FALSE)</f>
        <v>naveen@xmpl.com</v>
      </c>
      <c r="D57" t="str">
        <f>_xlfn.XLOOKUP(B57, Salespeople, Sheet3!$B$1:$B$10)</f>
        <v>Sales manager</v>
      </c>
      <c r="E57" t="s">
        <v>10</v>
      </c>
      <c r="F57" s="8">
        <v>45801</v>
      </c>
      <c r="G57" s="7">
        <v>22908</v>
      </c>
      <c r="H57" s="7"/>
      <c r="I57" s="7"/>
      <c r="J57" s="7"/>
      <c r="K57" s="7"/>
      <c r="Q57">
        <v>36</v>
      </c>
      <c r="R57" t="s">
        <v>16</v>
      </c>
      <c r="S57" t="s">
        <v>11</v>
      </c>
      <c r="T57" s="8">
        <v>45870</v>
      </c>
      <c r="U57" s="7">
        <v>24762</v>
      </c>
    </row>
    <row r="58" spans="1:21" x14ac:dyDescent="0.3">
      <c r="A58">
        <v>57</v>
      </c>
      <c r="B58" t="s">
        <v>20</v>
      </c>
      <c r="C58" t="str">
        <f>VLOOKUP(B58, Sheet3!$C$1:$D$10, 2, FALSE)</f>
        <v>vinay@xmpl.com</v>
      </c>
      <c r="D58" t="str">
        <f>_xlfn.XLOOKUP(B58, Salespeople, Sheet3!$B$1:$B$10)</f>
        <v>Sales rep</v>
      </c>
      <c r="E58" t="s">
        <v>11</v>
      </c>
      <c r="F58" s="8">
        <v>45826</v>
      </c>
      <c r="G58" s="7">
        <v>23365</v>
      </c>
      <c r="H58" s="7"/>
      <c r="I58" s="7"/>
      <c r="J58" s="7"/>
      <c r="K58" s="7"/>
      <c r="Q58">
        <v>38</v>
      </c>
      <c r="R58" t="s">
        <v>17</v>
      </c>
      <c r="S58" t="s">
        <v>10</v>
      </c>
      <c r="T58" s="8">
        <v>45785</v>
      </c>
      <c r="U58" s="7">
        <v>24160</v>
      </c>
    </row>
    <row r="59" spans="1:21" x14ac:dyDescent="0.3">
      <c r="A59">
        <v>58</v>
      </c>
      <c r="B59" t="s">
        <v>21</v>
      </c>
      <c r="C59" t="str">
        <f>VLOOKUP(B59, Sheet3!$C$1:$D$10, 2, FALSE)</f>
        <v>shyam@xmpl.com</v>
      </c>
      <c r="D59" t="str">
        <f>_xlfn.XLOOKUP(B59, Salespeople, Sheet3!$B$1:$B$10)</f>
        <v>Sales manager</v>
      </c>
      <c r="E59" t="s">
        <v>12</v>
      </c>
      <c r="F59" s="8">
        <v>45874</v>
      </c>
      <c r="G59" s="7">
        <v>16077</v>
      </c>
      <c r="H59" s="7"/>
      <c r="I59" s="7"/>
      <c r="J59" s="7"/>
      <c r="K59" s="7"/>
      <c r="Q59">
        <v>43</v>
      </c>
      <c r="R59" t="s">
        <v>24</v>
      </c>
      <c r="S59" t="s">
        <v>14</v>
      </c>
      <c r="T59" s="8">
        <v>45717</v>
      </c>
      <c r="U59" s="7">
        <v>20698</v>
      </c>
    </row>
    <row r="60" spans="1:21" x14ac:dyDescent="0.3">
      <c r="A60">
        <v>59</v>
      </c>
      <c r="B60" t="s">
        <v>16</v>
      </c>
      <c r="C60" t="str">
        <f>VLOOKUP(B60, Sheet3!$C$1:$D$10, 2, FALSE)</f>
        <v>kiran@xmpl.com</v>
      </c>
      <c r="D60" t="str">
        <f>_xlfn.XLOOKUP(B60, Salespeople, Sheet3!$B$1:$B$10)</f>
        <v>Sales rep</v>
      </c>
      <c r="E60" t="s">
        <v>10</v>
      </c>
      <c r="F60" s="8">
        <v>45810</v>
      </c>
      <c r="G60" s="7">
        <v>24645</v>
      </c>
      <c r="H60" s="7"/>
      <c r="I60" s="7"/>
      <c r="J60" s="7"/>
      <c r="K60" s="7"/>
      <c r="Q60">
        <v>45</v>
      </c>
      <c r="R60" t="s">
        <v>20</v>
      </c>
      <c r="S60" t="s">
        <v>11</v>
      </c>
      <c r="T60" s="8">
        <v>45830</v>
      </c>
      <c r="U60" s="7">
        <v>18108</v>
      </c>
    </row>
    <row r="61" spans="1:21" x14ac:dyDescent="0.3">
      <c r="A61">
        <v>60</v>
      </c>
      <c r="B61" t="s">
        <v>20</v>
      </c>
      <c r="C61" t="str">
        <f>VLOOKUP(B61, Sheet3!$C$1:$D$10, 2, FALSE)</f>
        <v>vinay@xmpl.com</v>
      </c>
      <c r="D61" t="str">
        <f>_xlfn.XLOOKUP(B61, Salespeople, Sheet3!$B$1:$B$10)</f>
        <v>Sales rep</v>
      </c>
      <c r="E61" t="s">
        <v>14</v>
      </c>
      <c r="F61" s="8">
        <v>45822</v>
      </c>
      <c r="G61" s="7">
        <v>16691</v>
      </c>
      <c r="H61" s="7"/>
      <c r="I61" s="7"/>
      <c r="J61" s="7"/>
      <c r="K61" s="7"/>
      <c r="Q61">
        <v>48</v>
      </c>
      <c r="R61" t="s">
        <v>23</v>
      </c>
      <c r="S61" t="s">
        <v>11</v>
      </c>
      <c r="T61" s="8">
        <v>45847</v>
      </c>
      <c r="U61" s="7">
        <v>21357</v>
      </c>
    </row>
    <row r="62" spans="1:21" x14ac:dyDescent="0.3">
      <c r="A62">
        <v>61</v>
      </c>
      <c r="B62" t="s">
        <v>16</v>
      </c>
      <c r="C62" t="str">
        <f>VLOOKUP(B62, Sheet3!$C$1:$D$10, 2, FALSE)</f>
        <v>kiran@xmpl.com</v>
      </c>
      <c r="D62" t="str">
        <f>_xlfn.XLOOKUP(B62, Salespeople, Sheet3!$B$1:$B$10)</f>
        <v>Sales rep</v>
      </c>
      <c r="E62" t="s">
        <v>12</v>
      </c>
      <c r="F62" s="8">
        <v>45780</v>
      </c>
      <c r="G62" s="7">
        <v>23130</v>
      </c>
      <c r="H62" s="7"/>
      <c r="I62" s="7"/>
      <c r="J62" s="7"/>
      <c r="K62" s="7"/>
      <c r="Q62">
        <v>56</v>
      </c>
      <c r="R62" t="s">
        <v>19</v>
      </c>
      <c r="S62" t="s">
        <v>10</v>
      </c>
      <c r="T62" s="8">
        <v>45801</v>
      </c>
      <c r="U62" s="7">
        <v>22908</v>
      </c>
    </row>
    <row r="63" spans="1:21" x14ac:dyDescent="0.3">
      <c r="A63">
        <v>62</v>
      </c>
      <c r="B63" t="s">
        <v>22</v>
      </c>
      <c r="C63" t="str">
        <f>VLOOKUP(B63, Sheet3!$C$1:$D$10, 2, FALSE)</f>
        <v>rajesh@xmpl.com</v>
      </c>
      <c r="D63" t="str">
        <f>_xlfn.XLOOKUP(B63, Salespeople, Sheet3!$B$1:$B$10)</f>
        <v>Sales rep</v>
      </c>
      <c r="E63" t="s">
        <v>10</v>
      </c>
      <c r="F63" s="8">
        <v>45746</v>
      </c>
      <c r="G63" s="7">
        <v>20329</v>
      </c>
      <c r="H63" s="7"/>
      <c r="I63" s="7"/>
      <c r="J63" s="7"/>
      <c r="K63" s="7"/>
      <c r="Q63">
        <v>57</v>
      </c>
      <c r="R63" t="s">
        <v>20</v>
      </c>
      <c r="S63" t="s">
        <v>11</v>
      </c>
      <c r="T63" s="8">
        <v>45826</v>
      </c>
      <c r="U63" s="7">
        <v>23365</v>
      </c>
    </row>
    <row r="64" spans="1:21" x14ac:dyDescent="0.3">
      <c r="A64">
        <v>63</v>
      </c>
      <c r="B64" t="s">
        <v>15</v>
      </c>
      <c r="C64" t="str">
        <f>VLOOKUP(B64, Sheet3!$C$1:$D$10, 2, FALSE)</f>
        <v>kishore@xmpl.com</v>
      </c>
      <c r="D64" t="str">
        <f>_xlfn.XLOOKUP(B64, Salespeople, Sheet3!$B$1:$B$10)</f>
        <v>Salesperson</v>
      </c>
      <c r="E64" t="s">
        <v>11</v>
      </c>
      <c r="F64" s="8">
        <v>45788</v>
      </c>
      <c r="G64" s="7">
        <v>10397</v>
      </c>
      <c r="H64" s="7"/>
      <c r="I64" s="7"/>
      <c r="J64" s="7"/>
      <c r="K64" s="7"/>
      <c r="Q64">
        <v>59</v>
      </c>
      <c r="R64" t="s">
        <v>16</v>
      </c>
      <c r="S64" t="s">
        <v>10</v>
      </c>
      <c r="T64" s="8">
        <v>45810</v>
      </c>
      <c r="U64" s="7">
        <v>24645</v>
      </c>
    </row>
    <row r="65" spans="1:21" x14ac:dyDescent="0.3">
      <c r="A65">
        <v>64</v>
      </c>
      <c r="B65" t="s">
        <v>19</v>
      </c>
      <c r="C65" t="str">
        <f>VLOOKUP(B65, Sheet3!$C$1:$D$10, 2, FALSE)</f>
        <v>naveen@xmpl.com</v>
      </c>
      <c r="D65" t="str">
        <f>_xlfn.XLOOKUP(B65, Salespeople, Sheet3!$B$1:$B$10)</f>
        <v>Sales manager</v>
      </c>
      <c r="E65" t="s">
        <v>13</v>
      </c>
      <c r="F65" s="8">
        <v>45790</v>
      </c>
      <c r="G65" s="7">
        <v>23583</v>
      </c>
      <c r="H65" s="7"/>
      <c r="I65" s="7"/>
      <c r="J65" s="7"/>
      <c r="K65" s="7"/>
      <c r="Q65">
        <v>60</v>
      </c>
      <c r="R65" t="s">
        <v>20</v>
      </c>
      <c r="S65" t="s">
        <v>14</v>
      </c>
      <c r="T65" s="8">
        <v>45822</v>
      </c>
      <c r="U65" s="7">
        <v>16691</v>
      </c>
    </row>
    <row r="66" spans="1:21" x14ac:dyDescent="0.3">
      <c r="A66">
        <v>65</v>
      </c>
      <c r="B66" t="s">
        <v>18</v>
      </c>
      <c r="C66" t="str">
        <f>VLOOKUP(B66, Sheet3!$C$1:$D$10, 2, FALSE)</f>
        <v>harish@xmpl.com</v>
      </c>
      <c r="D66" t="str">
        <f>_xlfn.XLOOKUP(B66, Salespeople, Sheet3!$B$1:$B$10)</f>
        <v>Salesperson</v>
      </c>
      <c r="E66" t="s">
        <v>11</v>
      </c>
      <c r="F66" s="8">
        <v>45713</v>
      </c>
      <c r="G66" s="7">
        <v>18955</v>
      </c>
      <c r="H66" s="7"/>
      <c r="I66" s="7"/>
      <c r="J66" s="7"/>
      <c r="K66" s="7"/>
      <c r="Q66">
        <v>61</v>
      </c>
      <c r="R66" t="s">
        <v>16</v>
      </c>
      <c r="S66" t="s">
        <v>12</v>
      </c>
      <c r="T66" s="8">
        <v>45780</v>
      </c>
      <c r="U66" s="7">
        <v>23130</v>
      </c>
    </row>
    <row r="67" spans="1:21" x14ac:dyDescent="0.3">
      <c r="A67">
        <v>66</v>
      </c>
      <c r="B67" t="s">
        <v>19</v>
      </c>
      <c r="C67" t="str">
        <f>VLOOKUP(B67, Sheet3!$C$1:$D$10, 2, FALSE)</f>
        <v>naveen@xmpl.com</v>
      </c>
      <c r="D67" t="str">
        <f>_xlfn.XLOOKUP(B67, Salespeople, Sheet3!$B$1:$B$10)</f>
        <v>Sales manager</v>
      </c>
      <c r="E67" t="s">
        <v>10</v>
      </c>
      <c r="F67" s="8">
        <v>45701</v>
      </c>
      <c r="G67" s="7">
        <v>12190</v>
      </c>
      <c r="H67" s="7"/>
      <c r="I67" s="7"/>
      <c r="J67" s="7"/>
      <c r="K67" s="7"/>
      <c r="Q67">
        <v>62</v>
      </c>
      <c r="R67" t="s">
        <v>22</v>
      </c>
      <c r="S67" t="s">
        <v>10</v>
      </c>
      <c r="T67" s="8">
        <v>45746</v>
      </c>
      <c r="U67" s="7">
        <v>20329</v>
      </c>
    </row>
    <row r="68" spans="1:21" x14ac:dyDescent="0.3">
      <c r="A68">
        <v>67</v>
      </c>
      <c r="B68" t="s">
        <v>20</v>
      </c>
      <c r="C68" t="str">
        <f>VLOOKUP(B68, Sheet3!$C$1:$D$10, 2, FALSE)</f>
        <v>vinay@xmpl.com</v>
      </c>
      <c r="D68" t="str">
        <f>_xlfn.XLOOKUP(B68, Salespeople, Sheet3!$B$1:$B$10)</f>
        <v>Sales rep</v>
      </c>
      <c r="E68" t="s">
        <v>10</v>
      </c>
      <c r="F68" s="8">
        <v>45871</v>
      </c>
      <c r="G68" s="7">
        <v>23544</v>
      </c>
      <c r="H68" s="7"/>
      <c r="I68" s="7"/>
      <c r="J68" s="7"/>
      <c r="K68" s="7"/>
      <c r="Q68">
        <v>64</v>
      </c>
      <c r="R68" t="s">
        <v>19</v>
      </c>
      <c r="S68" t="s">
        <v>13</v>
      </c>
      <c r="T68" s="8">
        <v>45790</v>
      </c>
      <c r="U68" s="7">
        <v>23583</v>
      </c>
    </row>
    <row r="69" spans="1:21" x14ac:dyDescent="0.3">
      <c r="A69">
        <v>68</v>
      </c>
      <c r="B69" t="s">
        <v>19</v>
      </c>
      <c r="C69" t="str">
        <f>VLOOKUP(B69, Sheet3!$C$1:$D$10, 2, FALSE)</f>
        <v>naveen@xmpl.com</v>
      </c>
      <c r="D69" t="str">
        <f>_xlfn.XLOOKUP(B69, Salespeople, Sheet3!$B$1:$B$10)</f>
        <v>Sales manager</v>
      </c>
      <c r="E69" t="s">
        <v>12</v>
      </c>
      <c r="F69" s="8">
        <v>45854</v>
      </c>
      <c r="G69" s="7">
        <v>21533</v>
      </c>
      <c r="H69" s="7"/>
      <c r="I69" s="7"/>
      <c r="J69" s="7"/>
      <c r="K69" s="7"/>
      <c r="Q69">
        <v>67</v>
      </c>
      <c r="R69" t="s">
        <v>20</v>
      </c>
      <c r="S69" t="s">
        <v>10</v>
      </c>
      <c r="T69" s="8">
        <v>45871</v>
      </c>
      <c r="U69" s="7">
        <v>23544</v>
      </c>
    </row>
    <row r="70" spans="1:21" x14ac:dyDescent="0.3">
      <c r="A70">
        <v>69</v>
      </c>
      <c r="B70" t="s">
        <v>17</v>
      </c>
      <c r="C70" t="str">
        <f>VLOOKUP(B70, Sheet3!$C$1:$D$10, 2, FALSE)</f>
        <v>ramesh@xmpl.com</v>
      </c>
      <c r="D70" t="str">
        <f>_xlfn.XLOOKUP(B70, Salespeople, Sheet3!$B$1:$B$10)</f>
        <v>Salesperson</v>
      </c>
      <c r="E70" t="s">
        <v>12</v>
      </c>
      <c r="F70" s="8">
        <v>45843</v>
      </c>
      <c r="G70" s="7">
        <v>19006</v>
      </c>
      <c r="H70" s="7"/>
      <c r="I70" s="7"/>
      <c r="J70" s="7"/>
      <c r="K70" s="7"/>
      <c r="Q70">
        <v>68</v>
      </c>
      <c r="R70" t="s">
        <v>19</v>
      </c>
      <c r="S70" t="s">
        <v>12</v>
      </c>
      <c r="T70" s="8">
        <v>45854</v>
      </c>
      <c r="U70" s="7">
        <v>21533</v>
      </c>
    </row>
    <row r="71" spans="1:21" x14ac:dyDescent="0.3">
      <c r="A71">
        <v>70</v>
      </c>
      <c r="B71" t="s">
        <v>21</v>
      </c>
      <c r="C71" t="str">
        <f>VLOOKUP(B71, Sheet3!$C$1:$D$10, 2, FALSE)</f>
        <v>shyam@xmpl.com</v>
      </c>
      <c r="D71" t="str">
        <f>_xlfn.XLOOKUP(B71, Salespeople, Sheet3!$B$1:$B$10)</f>
        <v>Sales manager</v>
      </c>
      <c r="E71" t="s">
        <v>14</v>
      </c>
      <c r="F71" s="8">
        <v>45831</v>
      </c>
      <c r="G71" s="7">
        <v>6975</v>
      </c>
      <c r="H71" s="7"/>
      <c r="I71" s="7"/>
      <c r="J71" s="7"/>
      <c r="K71" s="7"/>
      <c r="Q71">
        <v>72</v>
      </c>
      <c r="R71" t="s">
        <v>19</v>
      </c>
      <c r="S71" t="s">
        <v>10</v>
      </c>
      <c r="T71" s="8">
        <v>45822</v>
      </c>
      <c r="U71" s="7">
        <v>21167</v>
      </c>
    </row>
    <row r="72" spans="1:21" x14ac:dyDescent="0.3">
      <c r="A72">
        <v>71</v>
      </c>
      <c r="B72" t="s">
        <v>19</v>
      </c>
      <c r="C72" t="str">
        <f>VLOOKUP(B72, Sheet3!$C$1:$D$10, 2, FALSE)</f>
        <v>naveen@xmpl.com</v>
      </c>
      <c r="D72" t="str">
        <f>_xlfn.XLOOKUP(B72, Salespeople, Sheet3!$B$1:$B$10)</f>
        <v>Sales manager</v>
      </c>
      <c r="E72" t="s">
        <v>14</v>
      </c>
      <c r="F72" s="8">
        <v>45765</v>
      </c>
      <c r="G72" s="7">
        <v>9472</v>
      </c>
      <c r="H72" s="7"/>
      <c r="I72" s="7"/>
      <c r="J72" s="7"/>
      <c r="K72" s="7"/>
      <c r="Q72">
        <v>73</v>
      </c>
      <c r="R72" t="s">
        <v>19</v>
      </c>
      <c r="S72" t="s">
        <v>14</v>
      </c>
      <c r="T72" s="8">
        <v>45741</v>
      </c>
      <c r="U72" s="7">
        <v>24654</v>
      </c>
    </row>
    <row r="73" spans="1:21" x14ac:dyDescent="0.3">
      <c r="A73">
        <v>72</v>
      </c>
      <c r="B73" t="s">
        <v>19</v>
      </c>
      <c r="C73" t="str">
        <f>VLOOKUP(B73, Sheet3!$C$1:$D$10, 2, FALSE)</f>
        <v>naveen@xmpl.com</v>
      </c>
      <c r="D73" t="str">
        <f>_xlfn.XLOOKUP(B73, Salespeople, Sheet3!$B$1:$B$10)</f>
        <v>Sales manager</v>
      </c>
      <c r="E73" t="s">
        <v>10</v>
      </c>
      <c r="F73" s="8">
        <v>45822</v>
      </c>
      <c r="G73" s="7">
        <v>21167</v>
      </c>
      <c r="H73" s="7"/>
      <c r="I73" s="7"/>
      <c r="J73" s="7"/>
      <c r="K73" s="7"/>
      <c r="Q73">
        <v>74</v>
      </c>
      <c r="R73" t="s">
        <v>21</v>
      </c>
      <c r="S73" t="s">
        <v>11</v>
      </c>
      <c r="T73" s="8">
        <v>45809</v>
      </c>
      <c r="U73" s="7">
        <v>24581</v>
      </c>
    </row>
    <row r="74" spans="1:21" x14ac:dyDescent="0.3">
      <c r="A74">
        <v>73</v>
      </c>
      <c r="B74" t="s">
        <v>19</v>
      </c>
      <c r="C74" t="str">
        <f>VLOOKUP(B74, Sheet3!$C$1:$D$10, 2, FALSE)</f>
        <v>naveen@xmpl.com</v>
      </c>
      <c r="D74" t="str">
        <f>_xlfn.XLOOKUP(B74, Salespeople, Sheet3!$B$1:$B$10)</f>
        <v>Sales manager</v>
      </c>
      <c r="E74" t="s">
        <v>14</v>
      </c>
      <c r="F74" s="8">
        <v>45741</v>
      </c>
      <c r="G74" s="7">
        <v>24654</v>
      </c>
      <c r="H74" s="7"/>
      <c r="I74" s="7"/>
      <c r="J74" s="7"/>
      <c r="K74" s="7"/>
      <c r="Q74">
        <v>76</v>
      </c>
      <c r="R74" t="s">
        <v>18</v>
      </c>
      <c r="S74" t="s">
        <v>12</v>
      </c>
      <c r="T74" s="8">
        <v>45851</v>
      </c>
      <c r="U74" s="7">
        <v>24966</v>
      </c>
    </row>
    <row r="75" spans="1:21" x14ac:dyDescent="0.3">
      <c r="A75">
        <v>74</v>
      </c>
      <c r="B75" t="s">
        <v>21</v>
      </c>
      <c r="C75" t="str">
        <f>VLOOKUP(B75, Sheet3!$C$1:$D$10, 2, FALSE)</f>
        <v>shyam@xmpl.com</v>
      </c>
      <c r="D75" t="str">
        <f>_xlfn.XLOOKUP(B75, Salespeople, Sheet3!$B$1:$B$10)</f>
        <v>Sales manager</v>
      </c>
      <c r="E75" t="s">
        <v>11</v>
      </c>
      <c r="F75" s="8">
        <v>45809</v>
      </c>
      <c r="G75" s="7">
        <v>24581</v>
      </c>
      <c r="H75" s="7"/>
      <c r="I75" s="7"/>
      <c r="J75" s="7"/>
      <c r="K75" s="7"/>
      <c r="Q75">
        <v>78</v>
      </c>
      <c r="R75" t="s">
        <v>21</v>
      </c>
      <c r="S75" t="s">
        <v>13</v>
      </c>
      <c r="T75" s="8">
        <v>45839</v>
      </c>
      <c r="U75" s="7">
        <v>23655</v>
      </c>
    </row>
    <row r="76" spans="1:21" x14ac:dyDescent="0.3">
      <c r="A76">
        <v>75</v>
      </c>
      <c r="B76" t="s">
        <v>19</v>
      </c>
      <c r="C76" t="str">
        <f>VLOOKUP(B76, Sheet3!$C$1:$D$10, 2, FALSE)</f>
        <v>naveen@xmpl.com</v>
      </c>
      <c r="D76" t="str">
        <f>_xlfn.XLOOKUP(B76, Salespeople, Sheet3!$B$1:$B$10)</f>
        <v>Sales manager</v>
      </c>
      <c r="E76" t="s">
        <v>14</v>
      </c>
      <c r="F76" s="8">
        <v>45702</v>
      </c>
      <c r="G76" s="7">
        <v>17115</v>
      </c>
      <c r="H76" s="7"/>
      <c r="I76" s="7"/>
      <c r="J76" s="7"/>
      <c r="K76" s="7"/>
      <c r="Q76">
        <v>79</v>
      </c>
      <c r="R76" t="s">
        <v>20</v>
      </c>
      <c r="S76" t="s">
        <v>14</v>
      </c>
      <c r="T76" s="8">
        <v>45797</v>
      </c>
      <c r="U76" s="7">
        <v>20782</v>
      </c>
    </row>
    <row r="77" spans="1:21" x14ac:dyDescent="0.3">
      <c r="A77">
        <v>76</v>
      </c>
      <c r="B77" t="s">
        <v>18</v>
      </c>
      <c r="C77" t="str">
        <f>VLOOKUP(B77, Sheet3!$C$1:$D$10, 2, FALSE)</f>
        <v>harish@xmpl.com</v>
      </c>
      <c r="D77" t="str">
        <f>_xlfn.XLOOKUP(B77, Salespeople, Sheet3!$B$1:$B$10)</f>
        <v>Salesperson</v>
      </c>
      <c r="E77" t="s">
        <v>12</v>
      </c>
      <c r="F77" s="8">
        <v>45851</v>
      </c>
      <c r="G77" s="7">
        <v>24966</v>
      </c>
      <c r="H77" s="7"/>
      <c r="I77" s="7"/>
      <c r="J77" s="7"/>
      <c r="K77" s="7"/>
      <c r="Q77">
        <v>80</v>
      </c>
      <c r="R77" t="s">
        <v>16</v>
      </c>
      <c r="S77" t="s">
        <v>13</v>
      </c>
      <c r="T77" s="8">
        <v>45802</v>
      </c>
      <c r="U77" s="7">
        <v>24055</v>
      </c>
    </row>
    <row r="78" spans="1:21" x14ac:dyDescent="0.3">
      <c r="A78">
        <v>77</v>
      </c>
      <c r="B78" t="s">
        <v>15</v>
      </c>
      <c r="C78" t="str">
        <f>VLOOKUP(B78, Sheet3!$C$1:$D$10, 2, FALSE)</f>
        <v>kishore@xmpl.com</v>
      </c>
      <c r="D78" t="str">
        <f>_xlfn.XLOOKUP(B78, Salespeople, Sheet3!$B$1:$B$10)</f>
        <v>Salesperson</v>
      </c>
      <c r="E78" t="s">
        <v>10</v>
      </c>
      <c r="F78" s="8">
        <v>45701</v>
      </c>
      <c r="G78" s="7">
        <v>5118</v>
      </c>
      <c r="H78" s="7"/>
      <c r="I78" s="7"/>
      <c r="J78" s="7"/>
      <c r="K78" s="7"/>
      <c r="Q78">
        <v>86</v>
      </c>
      <c r="R78" t="s">
        <v>20</v>
      </c>
      <c r="S78" t="s">
        <v>11</v>
      </c>
      <c r="T78" s="8">
        <v>45768</v>
      </c>
      <c r="U78" s="7">
        <v>7373</v>
      </c>
    </row>
    <row r="79" spans="1:21" x14ac:dyDescent="0.3">
      <c r="A79">
        <v>78</v>
      </c>
      <c r="B79" t="s">
        <v>21</v>
      </c>
      <c r="C79" t="str">
        <f>VLOOKUP(B79, Sheet3!$C$1:$D$10, 2, FALSE)</f>
        <v>shyam@xmpl.com</v>
      </c>
      <c r="D79" t="str">
        <f>_xlfn.XLOOKUP(B79, Salespeople, Sheet3!$B$1:$B$10)</f>
        <v>Sales manager</v>
      </c>
      <c r="E79" t="s">
        <v>13</v>
      </c>
      <c r="F79" s="8">
        <v>45839</v>
      </c>
      <c r="G79" s="7">
        <v>23655</v>
      </c>
      <c r="H79" s="7"/>
      <c r="I79" s="7"/>
      <c r="J79" s="7"/>
      <c r="K79" s="7"/>
      <c r="Q79">
        <v>89</v>
      </c>
      <c r="R79" t="s">
        <v>20</v>
      </c>
      <c r="S79" t="s">
        <v>12</v>
      </c>
      <c r="T79" s="8">
        <v>45763</v>
      </c>
      <c r="U79" s="7">
        <v>10838</v>
      </c>
    </row>
    <row r="80" spans="1:21" x14ac:dyDescent="0.3">
      <c r="A80">
        <v>79</v>
      </c>
      <c r="B80" t="s">
        <v>20</v>
      </c>
      <c r="C80" t="str">
        <f>VLOOKUP(B80, Sheet3!$C$1:$D$10, 2, FALSE)</f>
        <v>vinay@xmpl.com</v>
      </c>
      <c r="D80" t="str">
        <f>_xlfn.XLOOKUP(B80, Salespeople, Sheet3!$B$1:$B$10)</f>
        <v>Sales rep</v>
      </c>
      <c r="E80" t="s">
        <v>14</v>
      </c>
      <c r="F80" s="8">
        <v>45797</v>
      </c>
      <c r="G80" s="7">
        <v>20782</v>
      </c>
      <c r="H80" s="7"/>
      <c r="I80" s="7"/>
      <c r="J80" s="7"/>
      <c r="K80" s="7"/>
      <c r="Q80">
        <v>93</v>
      </c>
      <c r="R80" t="s">
        <v>16</v>
      </c>
      <c r="S80" t="s">
        <v>12</v>
      </c>
      <c r="T80" s="8">
        <v>45832</v>
      </c>
      <c r="U80" s="7">
        <v>21199</v>
      </c>
    </row>
    <row r="81" spans="1:11" x14ac:dyDescent="0.3">
      <c r="A81">
        <v>80</v>
      </c>
      <c r="B81" t="s">
        <v>16</v>
      </c>
      <c r="C81" t="str">
        <f>VLOOKUP(B81, Sheet3!$C$1:$D$10, 2, FALSE)</f>
        <v>kiran@xmpl.com</v>
      </c>
      <c r="D81" t="str">
        <f>_xlfn.XLOOKUP(B81, Salespeople, Sheet3!$B$1:$B$10)</f>
        <v>Sales rep</v>
      </c>
      <c r="E81" t="s">
        <v>13</v>
      </c>
      <c r="F81" s="8">
        <v>45802</v>
      </c>
      <c r="G81" s="7">
        <v>24055</v>
      </c>
      <c r="H81" s="7"/>
      <c r="I81" s="7"/>
      <c r="J81" s="7"/>
      <c r="K81" s="7"/>
    </row>
    <row r="82" spans="1:11" x14ac:dyDescent="0.3">
      <c r="A82">
        <v>81</v>
      </c>
      <c r="B82" t="s">
        <v>22</v>
      </c>
      <c r="C82" t="str">
        <f>VLOOKUP(B82, Sheet3!$C$1:$D$10, 2, FALSE)</f>
        <v>rajesh@xmpl.com</v>
      </c>
      <c r="D82" t="str">
        <f>_xlfn.XLOOKUP(B82, Salespeople, Sheet3!$B$1:$B$10)</f>
        <v>Sales rep</v>
      </c>
      <c r="E82" t="s">
        <v>12</v>
      </c>
      <c r="F82" s="8">
        <v>45856</v>
      </c>
      <c r="G82" s="7">
        <v>17875</v>
      </c>
      <c r="H82" s="7"/>
      <c r="I82" s="7"/>
      <c r="J82" s="7"/>
      <c r="K82" s="7"/>
    </row>
    <row r="83" spans="1:11" x14ac:dyDescent="0.3">
      <c r="A83">
        <v>82</v>
      </c>
      <c r="B83" t="s">
        <v>21</v>
      </c>
      <c r="C83" t="str">
        <f>VLOOKUP(B83, Sheet3!$C$1:$D$10, 2, FALSE)</f>
        <v>shyam@xmpl.com</v>
      </c>
      <c r="D83" t="str">
        <f>_xlfn.XLOOKUP(B83, Salespeople, Sheet3!$B$1:$B$10)</f>
        <v>Sales manager</v>
      </c>
      <c r="E83" t="s">
        <v>12</v>
      </c>
      <c r="F83" s="8">
        <v>45762</v>
      </c>
      <c r="G83" s="7">
        <v>8675</v>
      </c>
      <c r="H83" s="7"/>
      <c r="I83" s="7"/>
      <c r="J83" s="7"/>
      <c r="K83" s="7"/>
    </row>
    <row r="84" spans="1:11" x14ac:dyDescent="0.3">
      <c r="A84">
        <v>83</v>
      </c>
      <c r="B84" t="s">
        <v>22</v>
      </c>
      <c r="C84" t="str">
        <f>VLOOKUP(B84, Sheet3!$C$1:$D$10, 2, FALSE)</f>
        <v>rajesh@xmpl.com</v>
      </c>
      <c r="D84" t="str">
        <f>_xlfn.XLOOKUP(B84, Salespeople, Sheet3!$B$1:$B$10)</f>
        <v>Sales rep</v>
      </c>
      <c r="E84" t="s">
        <v>13</v>
      </c>
      <c r="F84" s="8">
        <v>45848</v>
      </c>
      <c r="G84" s="7">
        <v>14619</v>
      </c>
      <c r="H84" s="7"/>
      <c r="I84" s="7"/>
      <c r="J84" s="7"/>
      <c r="K84" s="7"/>
    </row>
    <row r="85" spans="1:11" x14ac:dyDescent="0.3">
      <c r="A85">
        <v>84</v>
      </c>
      <c r="B85" t="s">
        <v>16</v>
      </c>
      <c r="C85" t="str">
        <f>VLOOKUP(B85, Sheet3!$C$1:$D$10, 2, FALSE)</f>
        <v>kiran@xmpl.com</v>
      </c>
      <c r="D85" t="str">
        <f>_xlfn.XLOOKUP(B85, Salespeople, Sheet3!$B$1:$B$10)</f>
        <v>Sales rep</v>
      </c>
      <c r="E85" t="s">
        <v>11</v>
      </c>
      <c r="F85" s="8">
        <v>45700</v>
      </c>
      <c r="G85" s="7">
        <v>7513</v>
      </c>
      <c r="H85" s="7"/>
      <c r="I85" s="7"/>
      <c r="J85" s="7"/>
      <c r="K85" s="7"/>
    </row>
    <row r="86" spans="1:11" x14ac:dyDescent="0.3">
      <c r="A86">
        <v>85</v>
      </c>
      <c r="B86" t="s">
        <v>15</v>
      </c>
      <c r="C86" t="str">
        <f>VLOOKUP(B86, Sheet3!$C$1:$D$10, 2, FALSE)</f>
        <v>kishore@xmpl.com</v>
      </c>
      <c r="D86" t="str">
        <f>_xlfn.XLOOKUP(B86, Salespeople, Sheet3!$B$1:$B$10)</f>
        <v>Salesperson</v>
      </c>
      <c r="E86" t="s">
        <v>13</v>
      </c>
      <c r="F86" s="8">
        <v>45824</v>
      </c>
      <c r="G86" s="7">
        <v>5977</v>
      </c>
      <c r="H86" s="7"/>
      <c r="I86" s="7"/>
      <c r="J86" s="7"/>
      <c r="K86" s="7"/>
    </row>
    <row r="87" spans="1:11" x14ac:dyDescent="0.3">
      <c r="A87">
        <v>86</v>
      </c>
      <c r="B87" t="s">
        <v>20</v>
      </c>
      <c r="C87" t="str">
        <f>VLOOKUP(B87, Sheet3!$C$1:$D$10, 2, FALSE)</f>
        <v>vinay@xmpl.com</v>
      </c>
      <c r="D87" t="str">
        <f>_xlfn.XLOOKUP(B87, Salespeople, Sheet3!$B$1:$B$10)</f>
        <v>Sales rep</v>
      </c>
      <c r="E87" t="s">
        <v>11</v>
      </c>
      <c r="F87" s="8">
        <v>45768</v>
      </c>
      <c r="G87" s="7">
        <v>7373</v>
      </c>
      <c r="H87" s="7"/>
      <c r="I87" s="7"/>
      <c r="J87" s="7"/>
      <c r="K87" s="7"/>
    </row>
    <row r="88" spans="1:11" x14ac:dyDescent="0.3">
      <c r="A88">
        <v>87</v>
      </c>
      <c r="B88" t="s">
        <v>21</v>
      </c>
      <c r="C88" t="str">
        <f>VLOOKUP(B88, Sheet3!$C$1:$D$10, 2, FALSE)</f>
        <v>shyam@xmpl.com</v>
      </c>
      <c r="D88" t="str">
        <f>_xlfn.XLOOKUP(B88, Salespeople, Sheet3!$B$1:$B$10)</f>
        <v>Sales manager</v>
      </c>
      <c r="E88" t="s">
        <v>10</v>
      </c>
      <c r="F88" s="8">
        <v>45751</v>
      </c>
      <c r="G88" s="7">
        <v>14586</v>
      </c>
      <c r="H88" s="7"/>
      <c r="I88" s="7"/>
      <c r="J88" s="7"/>
      <c r="K88" s="7"/>
    </row>
    <row r="89" spans="1:11" x14ac:dyDescent="0.3">
      <c r="A89">
        <v>88</v>
      </c>
      <c r="B89" t="s">
        <v>24</v>
      </c>
      <c r="C89" t="str">
        <f>VLOOKUP(B89, Sheet3!$C$1:$D$10, 2, FALSE)</f>
        <v>krishna@xmpl.com</v>
      </c>
      <c r="D89" t="str">
        <f>_xlfn.XLOOKUP(B89, Salespeople, Sheet3!$B$1:$B$10)</f>
        <v>Salesperson</v>
      </c>
      <c r="E89" t="s">
        <v>12</v>
      </c>
      <c r="F89" s="8">
        <v>45850</v>
      </c>
      <c r="G89" s="7">
        <v>14328</v>
      </c>
      <c r="H89" s="7"/>
      <c r="I89" s="7"/>
      <c r="J89" s="7"/>
      <c r="K89" s="7"/>
    </row>
    <row r="90" spans="1:11" x14ac:dyDescent="0.3">
      <c r="A90">
        <v>89</v>
      </c>
      <c r="B90" t="s">
        <v>20</v>
      </c>
      <c r="C90" t="str">
        <f>VLOOKUP(B90, Sheet3!$C$1:$D$10, 2, FALSE)</f>
        <v>vinay@xmpl.com</v>
      </c>
      <c r="D90" t="str">
        <f>_xlfn.XLOOKUP(B90, Salespeople, Sheet3!$B$1:$B$10)</f>
        <v>Sales rep</v>
      </c>
      <c r="E90" t="s">
        <v>12</v>
      </c>
      <c r="F90" s="8">
        <v>45763</v>
      </c>
      <c r="G90" s="7">
        <v>10838</v>
      </c>
      <c r="H90" s="7"/>
      <c r="I90" s="7"/>
      <c r="J90" s="7"/>
      <c r="K90" s="7"/>
    </row>
    <row r="91" spans="1:11" x14ac:dyDescent="0.3">
      <c r="A91">
        <v>90</v>
      </c>
      <c r="B91" t="s">
        <v>16</v>
      </c>
      <c r="C91" t="str">
        <f>VLOOKUP(B91, Sheet3!$C$1:$D$10, 2, FALSE)</f>
        <v>kiran@xmpl.com</v>
      </c>
      <c r="D91" t="str">
        <f>_xlfn.XLOOKUP(B91, Salespeople, Sheet3!$B$1:$B$10)</f>
        <v>Sales rep</v>
      </c>
      <c r="E91" t="s">
        <v>11</v>
      </c>
      <c r="F91" s="8">
        <v>45834</v>
      </c>
      <c r="G91" s="7">
        <v>5992</v>
      </c>
      <c r="H91" s="7"/>
      <c r="I91" s="7"/>
      <c r="J91" s="7"/>
      <c r="K91" s="7"/>
    </row>
    <row r="92" spans="1:11" x14ac:dyDescent="0.3">
      <c r="A92">
        <v>91</v>
      </c>
      <c r="B92" t="s">
        <v>15</v>
      </c>
      <c r="C92" t="str">
        <f>VLOOKUP(B92, Sheet3!$C$1:$D$10, 2, FALSE)</f>
        <v>kishore@xmpl.com</v>
      </c>
      <c r="D92" t="str">
        <f>_xlfn.XLOOKUP(B92, Salespeople, Sheet3!$B$1:$B$10)</f>
        <v>Salesperson</v>
      </c>
      <c r="E92" t="s">
        <v>11</v>
      </c>
      <c r="F92" s="8">
        <v>45778</v>
      </c>
      <c r="G92" s="7">
        <v>5965</v>
      </c>
      <c r="H92" s="7"/>
      <c r="I92" s="7"/>
      <c r="J92" s="7"/>
      <c r="K92" s="7"/>
    </row>
    <row r="93" spans="1:11" x14ac:dyDescent="0.3">
      <c r="A93">
        <v>92</v>
      </c>
      <c r="B93" t="s">
        <v>21</v>
      </c>
      <c r="C93" t="str">
        <f>VLOOKUP(B93, Sheet3!$C$1:$D$10, 2, FALSE)</f>
        <v>shyam@xmpl.com</v>
      </c>
      <c r="D93" t="str">
        <f>_xlfn.XLOOKUP(B93, Salespeople, Sheet3!$B$1:$B$10)</f>
        <v>Sales manager</v>
      </c>
      <c r="E93" t="s">
        <v>12</v>
      </c>
      <c r="F93" s="8">
        <v>45763</v>
      </c>
      <c r="G93" s="7">
        <v>8474</v>
      </c>
      <c r="H93" s="7"/>
      <c r="I93" s="7"/>
      <c r="J93" s="7"/>
      <c r="K93" s="7"/>
    </row>
    <row r="94" spans="1:11" x14ac:dyDescent="0.3">
      <c r="A94">
        <v>93</v>
      </c>
      <c r="B94" t="s">
        <v>16</v>
      </c>
      <c r="C94" t="str">
        <f>VLOOKUP(B94, Sheet3!$C$1:$D$10, 2, FALSE)</f>
        <v>kiran@xmpl.com</v>
      </c>
      <c r="D94" t="str">
        <f>_xlfn.XLOOKUP(B94, Salespeople, Sheet3!$B$1:$B$10)</f>
        <v>Sales rep</v>
      </c>
      <c r="E94" t="s">
        <v>12</v>
      </c>
      <c r="F94" s="8">
        <v>45832</v>
      </c>
      <c r="G94" s="7">
        <v>21199</v>
      </c>
      <c r="H94" s="7"/>
      <c r="I94" s="7"/>
      <c r="J94" s="7"/>
      <c r="K94" s="7"/>
    </row>
    <row r="95" spans="1:11" x14ac:dyDescent="0.3">
      <c r="A95">
        <v>94</v>
      </c>
      <c r="B95" t="s">
        <v>15</v>
      </c>
      <c r="C95" t="str">
        <f>VLOOKUP(B95, Sheet3!$C$1:$D$10, 2, FALSE)</f>
        <v>kishore@xmpl.com</v>
      </c>
      <c r="D95" t="str">
        <f>_xlfn.XLOOKUP(B95, Salespeople, Sheet3!$B$1:$B$10)</f>
        <v>Salesperson</v>
      </c>
      <c r="E95" t="s">
        <v>12</v>
      </c>
      <c r="F95" s="8">
        <v>45792</v>
      </c>
      <c r="G95" s="7">
        <v>10543</v>
      </c>
      <c r="H95" s="7"/>
      <c r="I95" s="7"/>
      <c r="J95" s="7"/>
      <c r="K95" s="7"/>
    </row>
    <row r="96" spans="1:11" x14ac:dyDescent="0.3">
      <c r="A96">
        <v>95</v>
      </c>
      <c r="B96" t="s">
        <v>17</v>
      </c>
      <c r="C96" t="str">
        <f>VLOOKUP(B96, Sheet3!$C$1:$D$10, 2, FALSE)</f>
        <v>ramesh@xmpl.com</v>
      </c>
      <c r="D96" t="str">
        <f>_xlfn.XLOOKUP(B96, Salespeople, Sheet3!$B$1:$B$10)</f>
        <v>Salesperson</v>
      </c>
      <c r="E96" t="s">
        <v>11</v>
      </c>
      <c r="F96" s="8">
        <v>45841</v>
      </c>
      <c r="G96" s="7">
        <v>10029</v>
      </c>
      <c r="H96" s="7"/>
      <c r="I96" s="7"/>
      <c r="J96" s="7"/>
      <c r="K96" s="7"/>
    </row>
    <row r="97" spans="1:11" x14ac:dyDescent="0.3">
      <c r="A97">
        <v>96</v>
      </c>
      <c r="B97" t="s">
        <v>22</v>
      </c>
      <c r="C97" t="str">
        <f>VLOOKUP(B97, Sheet3!$C$1:$D$10, 2, FALSE)</f>
        <v>rajesh@xmpl.com</v>
      </c>
      <c r="D97" t="str">
        <f>_xlfn.XLOOKUP(B97, Salespeople, Sheet3!$B$1:$B$10)</f>
        <v>Sales rep</v>
      </c>
      <c r="E97" t="s">
        <v>13</v>
      </c>
      <c r="F97" s="8">
        <v>45713</v>
      </c>
      <c r="G97" s="7">
        <v>8780</v>
      </c>
      <c r="H97" s="7"/>
      <c r="I97" s="7"/>
      <c r="J97" s="7"/>
      <c r="K97" s="7"/>
    </row>
    <row r="98" spans="1:11" x14ac:dyDescent="0.3">
      <c r="A98">
        <v>97</v>
      </c>
      <c r="B98" t="s">
        <v>21</v>
      </c>
      <c r="C98" t="str">
        <f>VLOOKUP(B98, Sheet3!$C$1:$D$10, 2, FALSE)</f>
        <v>shyam@xmpl.com</v>
      </c>
      <c r="D98" t="str">
        <f>_xlfn.XLOOKUP(B98, Salespeople, Sheet3!$B$1:$B$10)</f>
        <v>Sales manager</v>
      </c>
      <c r="E98" t="s">
        <v>11</v>
      </c>
      <c r="F98" s="8">
        <v>45712</v>
      </c>
      <c r="G98" s="7">
        <v>12177</v>
      </c>
      <c r="H98" s="7"/>
      <c r="I98" s="7"/>
      <c r="J98" s="7"/>
      <c r="K98" s="7"/>
    </row>
    <row r="99" spans="1:11" x14ac:dyDescent="0.3">
      <c r="A99">
        <v>98</v>
      </c>
      <c r="B99" t="s">
        <v>18</v>
      </c>
      <c r="C99" t="str">
        <f>VLOOKUP(B99, Sheet3!$C$1:$D$10, 2, FALSE)</f>
        <v>harish@xmpl.com</v>
      </c>
      <c r="D99" t="str">
        <f>_xlfn.XLOOKUP(B99, Salespeople, Sheet3!$B$1:$B$10)</f>
        <v>Salesperson</v>
      </c>
      <c r="E99" t="s">
        <v>11</v>
      </c>
      <c r="F99" s="8">
        <v>45862</v>
      </c>
      <c r="G99" s="7">
        <v>7485</v>
      </c>
      <c r="H99" s="7"/>
      <c r="I99" s="7"/>
      <c r="J99" s="7"/>
      <c r="K99" s="7"/>
    </row>
    <row r="100" spans="1:11" x14ac:dyDescent="0.3">
      <c r="A100">
        <v>99</v>
      </c>
      <c r="B100" t="s">
        <v>18</v>
      </c>
      <c r="C100" t="str">
        <f>VLOOKUP(B100, Sheet3!$C$1:$D$10, 2, FALSE)</f>
        <v>harish@xmpl.com</v>
      </c>
      <c r="D100" t="str">
        <f>_xlfn.XLOOKUP(B100, Salespeople, Sheet3!$B$1:$B$10)</f>
        <v>Salesperson</v>
      </c>
      <c r="E100" t="s">
        <v>14</v>
      </c>
      <c r="F100" s="8">
        <v>45749</v>
      </c>
      <c r="G100" s="7">
        <v>17812</v>
      </c>
      <c r="H100" s="7"/>
      <c r="I100" s="7"/>
      <c r="J100" s="7"/>
      <c r="K100" s="7"/>
    </row>
    <row r="101" spans="1:11" x14ac:dyDescent="0.3">
      <c r="A101">
        <v>100</v>
      </c>
      <c r="B101" t="s">
        <v>22</v>
      </c>
      <c r="C101" t="str">
        <f>VLOOKUP(B101, Sheet3!$C$1:$D$10, 2, FALSE)</f>
        <v>rajesh@xmpl.com</v>
      </c>
      <c r="D101" t="str">
        <f>_xlfn.XLOOKUP(B101, Salespeople, Sheet3!$B$1:$B$10)</f>
        <v>Sales rep</v>
      </c>
      <c r="E101" t="s">
        <v>10</v>
      </c>
      <c r="F101" s="8">
        <v>45755</v>
      </c>
      <c r="G101" s="7">
        <v>14283</v>
      </c>
      <c r="H101" s="7"/>
      <c r="I101" s="7"/>
      <c r="J101" s="7"/>
      <c r="K101" s="7"/>
    </row>
  </sheetData>
  <sortState xmlns:xlrd2="http://schemas.microsoft.com/office/spreadsheetml/2017/richdata2" ref="V2:Z101">
    <sortCondition ref="X2:X101"/>
    <sortCondition ref="W2:W101"/>
  </sortState>
  <phoneticPr fontId="1" type="noConversion"/>
  <conditionalFormatting sqref="A1:G101">
    <cfRule type="expression" dxfId="0" priority="1">
      <formula>AND($G1&gt;=$J$7,$G1&lt;=$L$7)</formula>
    </cfRule>
  </conditionalFormatting>
  <dataValidations count="2">
    <dataValidation type="list" allowBlank="1" showInputMessage="1" showErrorMessage="1" errorTitle="MUFG" error="Please select one sales person from the list" promptTitle="MUFG" prompt="Select a sales person from the list" sqref="J1" xr:uid="{6D34E76E-1ECA-40A5-ADD5-3D2E0F35535F}">
      <formula1>Salespeople</formula1>
    </dataValidation>
    <dataValidation type="list" allowBlank="1" showInputMessage="1" showErrorMessage="1" sqref="J2" xr:uid="{3D988707-15B3-43AB-AB6B-9DB261016200}">
      <formula1>"North,South,East,West,Central"</formula1>
    </dataValidation>
  </dataValidations>
  <pageMargins left="0.7" right="0.7" top="0.75" bottom="0.75" header="0.3" footer="0.3"/>
  <ignoredErrors>
    <ignoredError sqref="J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B794-06A1-4E03-A013-779AFFA7E08B}">
  <dimension ref="A1:H13"/>
  <sheetViews>
    <sheetView zoomScale="140" zoomScaleNormal="140" workbookViewId="0">
      <selection activeCell="H13" sqref="H13"/>
    </sheetView>
  </sheetViews>
  <sheetFormatPr defaultRowHeight="14.4" x14ac:dyDescent="0.3"/>
  <cols>
    <col min="2" max="2" width="13" bestFit="1" customWidth="1"/>
    <col min="3" max="3" width="7.5546875" bestFit="1" customWidth="1"/>
    <col min="4" max="4" width="17.44140625" bestFit="1" customWidth="1"/>
    <col min="8" max="8" width="12.21875" bestFit="1" customWidth="1"/>
  </cols>
  <sheetData>
    <row r="1" spans="1:8" x14ac:dyDescent="0.3">
      <c r="A1" t="s">
        <v>10</v>
      </c>
      <c r="B1" t="s">
        <v>48</v>
      </c>
      <c r="C1" t="s">
        <v>15</v>
      </c>
      <c r="D1" t="str">
        <f>LOWER(C1)&amp;"@xmpl.com"</f>
        <v>kishore@xmpl.com</v>
      </c>
    </row>
    <row r="2" spans="1:8" x14ac:dyDescent="0.3">
      <c r="A2" t="s">
        <v>11</v>
      </c>
      <c r="B2" t="s">
        <v>49</v>
      </c>
      <c r="C2" t="s">
        <v>16</v>
      </c>
      <c r="D2" t="str">
        <f t="shared" ref="D2:D10" si="0">LOWER(C2)&amp;"@xmpl.com"</f>
        <v>kiran@xmpl.com</v>
      </c>
    </row>
    <row r="3" spans="1:8" x14ac:dyDescent="0.3">
      <c r="A3" t="s">
        <v>12</v>
      </c>
      <c r="B3" t="s">
        <v>48</v>
      </c>
      <c r="C3" t="s">
        <v>17</v>
      </c>
      <c r="D3" t="str">
        <f t="shared" si="0"/>
        <v>ramesh@xmpl.com</v>
      </c>
    </row>
    <row r="4" spans="1:8" x14ac:dyDescent="0.3">
      <c r="A4" t="s">
        <v>13</v>
      </c>
      <c r="B4" t="s">
        <v>48</v>
      </c>
      <c r="C4" t="s">
        <v>18</v>
      </c>
      <c r="D4" t="str">
        <f t="shared" si="0"/>
        <v>harish@xmpl.com</v>
      </c>
    </row>
    <row r="5" spans="1:8" x14ac:dyDescent="0.3">
      <c r="A5" t="s">
        <v>14</v>
      </c>
      <c r="B5" t="s">
        <v>50</v>
      </c>
      <c r="C5" t="s">
        <v>19</v>
      </c>
      <c r="D5" t="str">
        <f t="shared" si="0"/>
        <v>naveen@xmpl.com</v>
      </c>
    </row>
    <row r="6" spans="1:8" x14ac:dyDescent="0.3">
      <c r="B6" t="s">
        <v>49</v>
      </c>
      <c r="C6" t="s">
        <v>20</v>
      </c>
      <c r="D6" t="str">
        <f t="shared" si="0"/>
        <v>vinay@xmpl.com</v>
      </c>
    </row>
    <row r="7" spans="1:8" x14ac:dyDescent="0.3">
      <c r="B7" t="s">
        <v>50</v>
      </c>
      <c r="C7" t="s">
        <v>21</v>
      </c>
      <c r="D7" t="str">
        <f t="shared" si="0"/>
        <v>shyam@xmpl.com</v>
      </c>
    </row>
    <row r="8" spans="1:8" x14ac:dyDescent="0.3">
      <c r="B8" t="s">
        <v>49</v>
      </c>
      <c r="C8" t="s">
        <v>22</v>
      </c>
      <c r="D8" t="str">
        <f t="shared" si="0"/>
        <v>rajesh@xmpl.com</v>
      </c>
    </row>
    <row r="9" spans="1:8" x14ac:dyDescent="0.3">
      <c r="B9" t="s">
        <v>48</v>
      </c>
      <c r="C9" t="s">
        <v>23</v>
      </c>
      <c r="D9" t="str">
        <f t="shared" si="0"/>
        <v>kumar@xmpl.com</v>
      </c>
    </row>
    <row r="10" spans="1:8" x14ac:dyDescent="0.3">
      <c r="B10" t="s">
        <v>48</v>
      </c>
      <c r="C10" t="s">
        <v>24</v>
      </c>
      <c r="D10" t="str">
        <f t="shared" si="0"/>
        <v>krishna@xmpl.com</v>
      </c>
    </row>
    <row r="13" spans="1:8" x14ac:dyDescent="0.3">
      <c r="H13" s="2">
        <f>LOAN_AMOUNT*ROI*DURATION_YEARS</f>
        <v>187500</v>
      </c>
    </row>
  </sheetData>
  <pageMargins left="0.7" right="0.7" top="0.75" bottom="0.75" header="0.3" footer="0.3"/>
  <cellWatches>
    <cellWatch r="H13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FD38-23E0-4DAE-B169-16F3E1C722D7}">
  <dimension ref="F16"/>
  <sheetViews>
    <sheetView workbookViewId="0">
      <selection activeCell="F16" sqref="F16"/>
    </sheetView>
  </sheetViews>
  <sheetFormatPr defaultRowHeight="14.4" x14ac:dyDescent="0.3"/>
  <cols>
    <col min="6" max="6" width="11.88671875" bestFit="1" customWidth="1"/>
  </cols>
  <sheetData>
    <row r="16" spans="6:6" x14ac:dyDescent="0.3">
      <c r="F16" s="2">
        <f>LOAN_AMOUNT*ROI*DURATION_YEARS</f>
        <v>187500</v>
      </c>
    </row>
  </sheetData>
  <pageMargins left="0.7" right="0.7" top="0.75" bottom="0.75" header="0.3" footer="0.3"/>
  <cellWatches>
    <cellWatch r="F16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Sheet2!Criteria</vt:lpstr>
      <vt:lpstr>DURATION_YEARS</vt:lpstr>
      <vt:lpstr>Sheet2!Extract</vt:lpstr>
      <vt:lpstr>LOAN_AMOUNT</vt:lpstr>
      <vt:lpstr>ROI</vt:lpstr>
      <vt:lpstr>Salespeople</vt:lpstr>
      <vt:lpstr>SIMPLE_INTEREST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2015-06-05T18:17:20Z</dcterms:created>
  <dcterms:modified xsi:type="dcterms:W3CDTF">2025-08-07T10:26:31Z</dcterms:modified>
</cp:coreProperties>
</file>