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myplace.bms.com/personal/vinod_singh_bms_com/Documents/Desktop/PROJECT/Personal/"/>
    </mc:Choice>
  </mc:AlternateContent>
  <xr:revisionPtr revIDLastSave="87" documentId="11_E8D7C1E7B8B84088C58647E1CEB1AD0AB6CF9E60" xr6:coauthVersionLast="46" xr6:coauthVersionMax="46" xr10:uidLastSave="{AF369905-CEE5-4307-9089-A9600C41387E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3" r:id="rId2"/>
    <sheet name="OCT2021" sheetId="4" r:id="rId3"/>
    <sheet name="Nov2021" sheetId="6" r:id="rId4"/>
  </sheets>
  <definedNames>
    <definedName name="_xlnm._FilterDatabase" localSheetId="3" hidden="1">'Nov2021'!#REF!</definedName>
    <definedName name="_xlnm._FilterDatabase" localSheetId="2" hidden="1">'OCT2021'!#REF!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11" i="6"/>
  <c r="H3" i="6"/>
  <c r="H4" i="6"/>
  <c r="H5" i="6"/>
  <c r="H6" i="6"/>
  <c r="H7" i="6"/>
  <c r="H8" i="6"/>
  <c r="H9" i="6"/>
  <c r="G3" i="6"/>
  <c r="G4" i="6"/>
  <c r="G5" i="6"/>
  <c r="G6" i="6"/>
  <c r="G7" i="6"/>
  <c r="G8" i="6"/>
  <c r="G9" i="6"/>
  <c r="G2" i="6"/>
  <c r="F2" i="6"/>
  <c r="D3" i="6"/>
  <c r="D4" i="6"/>
  <c r="D5" i="6"/>
  <c r="D6" i="6"/>
  <c r="D7" i="6"/>
  <c r="D8" i="6"/>
  <c r="D9" i="6"/>
  <c r="D2" i="6"/>
  <c r="E9" i="6"/>
  <c r="E8" i="6"/>
  <c r="E7" i="6"/>
  <c r="E6" i="6"/>
  <c r="E5" i="6"/>
  <c r="E4" i="6"/>
  <c r="F3" i="6"/>
  <c r="E3" i="6"/>
  <c r="E2" i="6"/>
  <c r="F11" i="4"/>
  <c r="G11" i="4"/>
  <c r="G12" i="4"/>
  <c r="F12" i="4"/>
  <c r="E14" i="4"/>
  <c r="E3" i="4"/>
  <c r="E4" i="4"/>
  <c r="E5" i="4"/>
  <c r="E6" i="4"/>
  <c r="E7" i="4"/>
  <c r="E8" i="4"/>
  <c r="E9" i="4"/>
  <c r="E10" i="4"/>
  <c r="E11" i="4"/>
  <c r="E12" i="4"/>
  <c r="E13" i="4"/>
  <c r="E2" i="4"/>
  <c r="D14" i="4"/>
  <c r="D12" i="4"/>
  <c r="D3" i="4"/>
  <c r="D2" i="4"/>
  <c r="C14" i="4"/>
  <c r="C12" i="4"/>
  <c r="C9" i="4"/>
  <c r="C8" i="4"/>
  <c r="C7" i="4"/>
  <c r="C6" i="4"/>
  <c r="C5" i="4"/>
  <c r="C4" i="4"/>
  <c r="C3" i="4"/>
  <c r="C2" i="4"/>
  <c r="E15" i="1"/>
  <c r="F14" i="1"/>
  <c r="F13" i="1"/>
  <c r="E13" i="1"/>
  <c r="E14" i="1" s="1"/>
  <c r="C11" i="1"/>
  <c r="F11" i="1"/>
  <c r="C12" i="3"/>
  <c r="C11" i="3"/>
  <c r="C10" i="3"/>
  <c r="C9" i="3"/>
  <c r="C8" i="3"/>
  <c r="C7" i="3"/>
  <c r="C6" i="3"/>
  <c r="C5" i="3"/>
  <c r="C4" i="3"/>
  <c r="C3" i="3"/>
  <c r="C2" i="3"/>
  <c r="F12" i="6" l="1"/>
  <c r="I11" i="6"/>
  <c r="J11" i="6" s="1"/>
  <c r="E12" i="6"/>
  <c r="E14" i="6" s="1"/>
  <c r="J14" i="1"/>
  <c r="J13" i="1"/>
  <c r="H11" i="1"/>
  <c r="K14" i="1" s="1"/>
  <c r="D11" i="1"/>
  <c r="E11" i="1"/>
  <c r="G11" i="1"/>
  <c r="I11" i="1"/>
  <c r="K13" i="1"/>
  <c r="N3" i="1"/>
  <c r="M3" i="1"/>
  <c r="F14" i="6" l="1"/>
  <c r="I12" i="6"/>
  <c r="J12" i="6" s="1"/>
  <c r="J15" i="1"/>
  <c r="K15" i="1"/>
  <c r="M5" i="1"/>
  <c r="N2" i="1" s="1"/>
  <c r="J9" i="1"/>
  <c r="M6" i="1" l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<sst xmlns="http://schemas.openxmlformats.org/spreadsheetml/2006/main" count="71" uniqueCount="42">
  <si>
    <t>BASIC</t>
  </si>
  <si>
    <t>House Rent Allowance</t>
  </si>
  <si>
    <t>Special Allowance</t>
  </si>
  <si>
    <t>Leave Travel Allowance</t>
  </si>
  <si>
    <t>Phone and Internet Allowance</t>
  </si>
  <si>
    <t>Professional Development Allowance</t>
  </si>
  <si>
    <t>Petrol Allowance</t>
  </si>
  <si>
    <t>Arrears/Others</t>
  </si>
  <si>
    <t>Variable Pay</t>
  </si>
  <si>
    <t>Gross Earning</t>
  </si>
  <si>
    <t>Sep</t>
  </si>
  <si>
    <t>Oct</t>
  </si>
  <si>
    <t>Increment</t>
  </si>
  <si>
    <t>Actual Increment</t>
  </si>
  <si>
    <t>Comments</t>
  </si>
  <si>
    <t>HOUSE RENT ALLOWANCE</t>
  </si>
  <si>
    <t>SPECIAL ALLOWANCE</t>
  </si>
  <si>
    <t>PF EMPLOYER</t>
  </si>
  <si>
    <t>LEAVE TRAVEL ALLOWANCE</t>
  </si>
  <si>
    <t>PHONE AND INTERNET ALLOWANCE</t>
  </si>
  <si>
    <t>PROFESSIONAL DEVELOPMENT ALLOWANCE</t>
  </si>
  <si>
    <t>PETROL ALLOWANCE</t>
  </si>
  <si>
    <t>LOYALTY BONUS</t>
  </si>
  <si>
    <t>STIPEND</t>
  </si>
  <si>
    <t>TOTAL CTC</t>
  </si>
  <si>
    <t>April Bonus</t>
  </si>
  <si>
    <t>Sept Bonus</t>
  </si>
  <si>
    <t>variation of variable pay amount need to pay</t>
  </si>
  <si>
    <t>One month Arrears are missing</t>
  </si>
  <si>
    <t>CTC</t>
  </si>
  <si>
    <t>CTC with Bonus and variable</t>
  </si>
  <si>
    <t>Deviation in Variable pay</t>
  </si>
  <si>
    <t>Component</t>
  </si>
  <si>
    <t>Annual</t>
  </si>
  <si>
    <t>Monthly</t>
  </si>
  <si>
    <t>Nov</t>
  </si>
  <si>
    <t>DEC</t>
  </si>
  <si>
    <t>JAN</t>
  </si>
  <si>
    <t>AUG</t>
  </si>
  <si>
    <t>JUL</t>
  </si>
  <si>
    <t>JUN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</si>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</sst>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4"/>
      <color rgb="FF5B5B5C"/>
      <name val="Times New Roman"/>
      <family val="1"/>
    </font>
    <font>
      <sz val="14"/>
      <color rgb="FF5B5B5C"/>
      <name val="Rupee"/>
    </font>
    <font>
      <b/>
      <sz val="11"/>
      <color theme="1"/>
      <name val="Calibri"/>
      <family val="2"/>
      <scheme val="minor"/>
    </font>
    <font>
      <sz val="7"/>
      <color rgb="FF5B5B5C"/>
      <name val="Roboto"/>
    </font>
    <font>
      <sz val="8"/>
      <color rgb="FF5B5B5C"/>
      <name val="Rupee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9F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FEAE6"/>
      </bottom>
      <diagonal/>
    </border>
    <border>
      <left/>
      <right/>
      <top style="thick">
        <color rgb="FFEFEAE6"/>
      </top>
      <bottom style="medium">
        <color rgb="FFEFEAE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9" fontId="0" fillId="0" borderId="0" xfId="0" applyNumberFormat="1"/>
    <xf numFmtId="1" fontId="0" fillId="0" borderId="0" xfId="0" applyNumberFormat="1"/>
    <xf numFmtId="0" fontId="0" fillId="0" borderId="0" xfId="0" applyFont="1"/>
    <xf numFmtId="1" fontId="0" fillId="4" borderId="0" xfId="0" applyNumberFormat="1" applyFill="1"/>
    <xf numFmtId="0" fontId="1" fillId="2" borderId="0" xfId="0" applyFont="1" applyFill="1" applyBorder="1" applyAlignment="1">
      <alignment horizontal="left" vertical="center"/>
    </xf>
    <xf numFmtId="10" fontId="0" fillId="5" borderId="0" xfId="0" applyNumberFormat="1" applyFill="1"/>
    <xf numFmtId="0" fontId="0" fillId="6" borderId="0" xfId="0" applyFill="1"/>
    <xf numFmtId="0" fontId="2" fillId="2" borderId="1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/>
    <xf numFmtId="17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I1" sqref="I1"/>
    </sheetView>
  </sheetViews>
  <sheetFormatPr defaultRowHeight="14.5"/>
  <cols>
    <col min="1" max="1" width="42" bestFit="1" customWidth="1"/>
    <col min="2" max="3" width="8" bestFit="1" customWidth="1"/>
    <col min="4" max="5" width="8" customWidth="1"/>
    <col min="6" max="6" width="8" bestFit="1" customWidth="1"/>
    <col min="7" max="7" width="7" customWidth="1"/>
    <col min="8" max="8" width="9.81640625" bestFit="1" customWidth="1"/>
    <col min="9" max="9" width="7" customWidth="1"/>
    <col min="10" max="10" width="10.1796875" bestFit="1" customWidth="1"/>
    <col min="11" max="11" width="16.26953125" bestFit="1" customWidth="1"/>
    <col min="12" max="12" width="33.54296875" bestFit="1" customWidth="1"/>
    <col min="13" max="13" width="12" bestFit="1" customWidth="1"/>
    <col min="14" max="14" width="8" bestFit="1" customWidth="1"/>
    <col min="15" max="15" width="40.54296875" bestFit="1" customWidth="1"/>
  </cols>
  <sheetData>
    <row r="1" spans="1:16">
      <c r="B1" t="s">
        <v>40</v>
      </c>
      <c r="C1" t="s">
        <v>39</v>
      </c>
      <c r="D1" t="s">
        <v>38</v>
      </c>
      <c r="E1" t="s">
        <v>10</v>
      </c>
      <c r="F1" t="s">
        <v>11</v>
      </c>
      <c r="G1" t="s">
        <v>35</v>
      </c>
      <c r="H1" t="s">
        <v>36</v>
      </c>
      <c r="I1" t="s">
        <v>37</v>
      </c>
      <c r="J1" t="s">
        <v>12</v>
      </c>
      <c r="O1" t="s">
        <v>14</v>
      </c>
    </row>
    <row r="2" spans="1:16" ht="18.5" thickBot="1">
      <c r="A2" s="1" t="s">
        <v>0</v>
      </c>
      <c r="B2">
        <v>58375</v>
      </c>
      <c r="C2">
        <v>58375</v>
      </c>
      <c r="D2">
        <v>58375</v>
      </c>
      <c r="E2">
        <v>58375</v>
      </c>
      <c r="F2">
        <v>68750</v>
      </c>
      <c r="G2">
        <v>68750</v>
      </c>
      <c r="H2">
        <v>68750</v>
      </c>
      <c r="I2">
        <v>68750</v>
      </c>
      <c r="J2" s="3">
        <f t="shared" ref="J2:J9" si="0">(F2-E2)/E2</f>
        <v>0.17773019271948609</v>
      </c>
      <c r="K2" s="3"/>
      <c r="L2" s="1" t="s">
        <v>7</v>
      </c>
      <c r="M2">
        <v>49668</v>
      </c>
      <c r="N2" s="6">
        <f>((SUM(F2:F8)-SUM(E2:E8))-M5)*4</f>
        <v>49666.666666666664</v>
      </c>
      <c r="O2" s="9" t="s">
        <v>28</v>
      </c>
    </row>
    <row r="3" spans="1:16" ht="18.5" thickBot="1">
      <c r="A3" s="1" t="s">
        <v>1</v>
      </c>
      <c r="B3">
        <v>23350</v>
      </c>
      <c r="C3">
        <v>23350</v>
      </c>
      <c r="D3">
        <v>23350</v>
      </c>
      <c r="E3">
        <v>23350</v>
      </c>
      <c r="F3">
        <v>27500</v>
      </c>
      <c r="G3">
        <v>27500</v>
      </c>
      <c r="H3">
        <v>27500</v>
      </c>
      <c r="I3">
        <v>27500</v>
      </c>
      <c r="J3" s="3">
        <f t="shared" si="0"/>
        <v>0.17773019271948609</v>
      </c>
      <c r="K3" s="3"/>
      <c r="L3" s="1" t="s">
        <v>8</v>
      </c>
      <c r="M3" s="4">
        <f>SUM(E2:E8)*0.25</f>
        <v>28737.5</v>
      </c>
      <c r="N3" s="6">
        <f>SUM(F2:F8)*0.25</f>
        <v>33925</v>
      </c>
      <c r="O3" t="s">
        <v>27</v>
      </c>
      <c r="P3" s="4"/>
    </row>
    <row r="4" spans="1:16" ht="18.5" thickBot="1">
      <c r="A4" s="1" t="s">
        <v>2</v>
      </c>
      <c r="B4">
        <v>19020</v>
      </c>
      <c r="C4">
        <v>19020</v>
      </c>
      <c r="D4">
        <v>19020</v>
      </c>
      <c r="E4">
        <v>19020</v>
      </c>
      <c r="F4">
        <v>22720</v>
      </c>
      <c r="G4">
        <v>22720</v>
      </c>
      <c r="H4">
        <v>22720</v>
      </c>
      <c r="I4">
        <v>22720</v>
      </c>
      <c r="J4" s="3">
        <f t="shared" si="0"/>
        <v>0.19453207150368035</v>
      </c>
      <c r="K4" s="3"/>
      <c r="L4" s="7" t="s">
        <v>26</v>
      </c>
      <c r="M4" s="6">
        <v>100000</v>
      </c>
    </row>
    <row r="5" spans="1:16" ht="18.5" thickBot="1">
      <c r="A5" s="1" t="s">
        <v>3</v>
      </c>
      <c r="B5">
        <v>4865</v>
      </c>
      <c r="C5">
        <v>4865</v>
      </c>
      <c r="D5">
        <v>4865</v>
      </c>
      <c r="E5">
        <v>4865</v>
      </c>
      <c r="F5">
        <v>5729</v>
      </c>
      <c r="G5">
        <v>5729</v>
      </c>
      <c r="H5">
        <v>5729</v>
      </c>
      <c r="I5">
        <v>5729</v>
      </c>
      <c r="J5" s="3">
        <f t="shared" si="0"/>
        <v>0.17759506680369991</v>
      </c>
      <c r="K5" s="3"/>
      <c r="L5" s="5" t="s">
        <v>25</v>
      </c>
      <c r="M5">
        <f>100000/12</f>
        <v>8333.3333333333339</v>
      </c>
    </row>
    <row r="6" spans="1:16" ht="18.5" thickBot="1">
      <c r="A6" s="1" t="s">
        <v>4</v>
      </c>
      <c r="B6">
        <v>3503</v>
      </c>
      <c r="C6">
        <v>3503</v>
      </c>
      <c r="D6">
        <v>3503</v>
      </c>
      <c r="E6">
        <v>3503</v>
      </c>
      <c r="F6">
        <v>4125</v>
      </c>
      <c r="G6">
        <v>4125</v>
      </c>
      <c r="H6">
        <v>4125</v>
      </c>
      <c r="I6">
        <v>4125</v>
      </c>
      <c r="J6" s="3">
        <f t="shared" si="0"/>
        <v>0.17756208963745362</v>
      </c>
      <c r="K6" s="3"/>
      <c r="L6" t="s">
        <v>13</v>
      </c>
      <c r="M6" s="8">
        <f>((SUM(F2:F8)-SUM(E2:E8))-M5)/SUM(E2:E8)</f>
        <v>0.10801797883137595</v>
      </c>
    </row>
    <row r="7" spans="1:16" ht="18.5" thickBot="1">
      <c r="A7" s="1" t="s">
        <v>5</v>
      </c>
      <c r="B7">
        <v>1751</v>
      </c>
      <c r="C7">
        <v>1751</v>
      </c>
      <c r="D7">
        <v>1751</v>
      </c>
      <c r="E7">
        <v>1751</v>
      </c>
      <c r="F7">
        <v>2063</v>
      </c>
      <c r="G7">
        <v>2063</v>
      </c>
      <c r="H7">
        <v>2063</v>
      </c>
      <c r="I7">
        <v>2063</v>
      </c>
      <c r="J7" s="3">
        <f t="shared" si="0"/>
        <v>0.17818389491719017</v>
      </c>
      <c r="K7" s="3"/>
    </row>
    <row r="8" spans="1:16" ht="18.5" thickBot="1">
      <c r="A8" s="1" t="s">
        <v>6</v>
      </c>
      <c r="B8">
        <v>4086</v>
      </c>
      <c r="C8">
        <v>4086</v>
      </c>
      <c r="D8">
        <v>4086</v>
      </c>
      <c r="E8">
        <v>4086</v>
      </c>
      <c r="F8">
        <v>4813</v>
      </c>
      <c r="G8">
        <v>4813</v>
      </c>
      <c r="H8">
        <v>4813</v>
      </c>
      <c r="I8">
        <v>4813</v>
      </c>
      <c r="J8" s="3">
        <f t="shared" si="0"/>
        <v>0.1779246206558982</v>
      </c>
      <c r="K8" s="3"/>
    </row>
    <row r="9" spans="1:16" ht="18.5" thickBot="1">
      <c r="A9" s="1" t="s">
        <v>8</v>
      </c>
      <c r="B9">
        <v>28812</v>
      </c>
      <c r="C9">
        <v>28812</v>
      </c>
      <c r="D9">
        <v>28812</v>
      </c>
      <c r="E9">
        <v>28737</v>
      </c>
      <c r="F9">
        <v>27779</v>
      </c>
      <c r="G9">
        <v>43352</v>
      </c>
      <c r="H9">
        <v>27140</v>
      </c>
      <c r="I9">
        <v>18604</v>
      </c>
      <c r="J9" s="3">
        <f t="shared" si="0"/>
        <v>-3.333681316769322E-2</v>
      </c>
      <c r="K9" s="3"/>
    </row>
    <row r="10" spans="1:16" ht="19" thickTop="1" thickBot="1">
      <c r="A10" s="2" t="s">
        <v>9</v>
      </c>
      <c r="J10" s="3"/>
      <c r="K10" s="3"/>
    </row>
    <row r="11" spans="1:16">
      <c r="C11">
        <f>SUM(B2:B8)*0.25</f>
        <v>28737.5</v>
      </c>
      <c r="D11">
        <f t="shared" ref="D11:I11" si="1">SUM(C2:C8)*0.25</f>
        <v>28737.5</v>
      </c>
      <c r="E11">
        <f t="shared" si="1"/>
        <v>28737.5</v>
      </c>
      <c r="F11">
        <f>SUM(E2:E8)*0.25</f>
        <v>28737.5</v>
      </c>
      <c r="G11">
        <f t="shared" si="1"/>
        <v>33925</v>
      </c>
      <c r="H11">
        <f>SUM(G2:G8)*0.25</f>
        <v>33925</v>
      </c>
      <c r="I11">
        <f t="shared" si="1"/>
        <v>33925</v>
      </c>
    </row>
    <row r="13" spans="1:16" ht="18">
      <c r="A13" s="7" t="s">
        <v>29</v>
      </c>
      <c r="E13">
        <f>SUM(E2:E8)*12+1800*12</f>
        <v>1401000</v>
      </c>
      <c r="F13">
        <f>SUM(F2:F8)*12+1800*12</f>
        <v>1650000</v>
      </c>
      <c r="J13">
        <f>SUM(H9:I9)</f>
        <v>45744</v>
      </c>
      <c r="K13">
        <f>SUM(C9:I9)</f>
        <v>203236</v>
      </c>
    </row>
    <row r="14" spans="1:16" ht="18">
      <c r="A14" s="7" t="s">
        <v>30</v>
      </c>
      <c r="E14">
        <f>E13+122000</f>
        <v>1523000</v>
      </c>
      <c r="F14">
        <f>F13+F13*0.25+1800*12+122000</f>
        <v>2206100</v>
      </c>
      <c r="J14">
        <f>SUM(H11:I11)</f>
        <v>67850</v>
      </c>
      <c r="K14">
        <f>SUM(C11:I11)</f>
        <v>216725</v>
      </c>
    </row>
    <row r="15" spans="1:16" ht="18">
      <c r="A15" s="7" t="s">
        <v>31</v>
      </c>
      <c r="E15">
        <f>F13*0.25-F9*12</f>
        <v>79152</v>
      </c>
      <c r="J15">
        <f>J14-J13</f>
        <v>22106</v>
      </c>
      <c r="K15">
        <f>K14-K13</f>
        <v>13489</v>
      </c>
    </row>
    <row r="17" spans="1:5" ht="18.5" thickBot="1">
      <c r="A17" s="1"/>
      <c r="B17" s="10"/>
      <c r="C17" s="10"/>
      <c r="D17" s="11"/>
      <c r="E17" s="11"/>
    </row>
    <row r="18" spans="1:5" ht="18.5" thickBot="1">
      <c r="A18" s="1"/>
      <c r="B18" s="10"/>
      <c r="C18" s="10"/>
      <c r="D18" s="11"/>
      <c r="E18" s="11"/>
    </row>
    <row r="19" spans="1:5" ht="18.5" thickBot="1">
      <c r="A19" s="1"/>
      <c r="B19" s="10"/>
      <c r="C19" s="10"/>
      <c r="D19" s="11"/>
      <c r="E19" s="11"/>
    </row>
    <row r="20" spans="1:5" ht="18.5" thickBot="1">
      <c r="A20" s="1"/>
      <c r="B20" s="10"/>
      <c r="C20" s="10"/>
      <c r="D20" s="11"/>
      <c r="E20" s="11"/>
    </row>
    <row r="21" spans="1:5" ht="18.5" thickBot="1">
      <c r="A21" s="1"/>
      <c r="B21" s="10"/>
      <c r="C21" s="10"/>
      <c r="D21" s="11"/>
      <c r="E21" s="11"/>
    </row>
    <row r="22" spans="1:5" ht="18.5" thickBot="1">
      <c r="A22" s="1"/>
      <c r="B22" s="10"/>
      <c r="C22" s="10"/>
      <c r="D22" s="11"/>
      <c r="E22" s="11"/>
    </row>
    <row r="23" spans="1:5" ht="18.5" thickBot="1">
      <c r="A23" s="1"/>
      <c r="B23" s="10"/>
      <c r="C23" s="10"/>
      <c r="D23" s="11"/>
      <c r="E23" s="11"/>
    </row>
    <row r="24" spans="1:5" ht="18.5" thickBot="1">
      <c r="A24" s="1"/>
      <c r="B24" s="10"/>
      <c r="C24" s="10"/>
      <c r="D24" s="11"/>
      <c r="E2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9" sqref="C9"/>
    </sheetView>
  </sheetViews>
  <sheetFormatPr defaultRowHeight="14.5"/>
  <cols>
    <col min="1" max="1" width="40.453125" bestFit="1" customWidth="1"/>
  </cols>
  <sheetData>
    <row r="1" spans="1:3">
      <c r="A1" t="s">
        <v>32</v>
      </c>
      <c r="B1" t="s">
        <v>33</v>
      </c>
      <c r="C1" t="s">
        <v>34</v>
      </c>
    </row>
    <row r="2" spans="1:3">
      <c r="A2" t="s">
        <v>0</v>
      </c>
      <c r="B2">
        <v>825000</v>
      </c>
      <c r="C2">
        <f>B2/12</f>
        <v>68750</v>
      </c>
    </row>
    <row r="3" spans="1:3">
      <c r="A3" t="s">
        <v>15</v>
      </c>
      <c r="B3">
        <v>330000</v>
      </c>
      <c r="C3">
        <f t="shared" ref="C3:C11" si="0">B3/12</f>
        <v>27500</v>
      </c>
    </row>
    <row r="4" spans="1:3">
      <c r="A4" t="s">
        <v>16</v>
      </c>
      <c r="B4">
        <v>272640</v>
      </c>
      <c r="C4">
        <f t="shared" si="0"/>
        <v>22720</v>
      </c>
    </row>
    <row r="5" spans="1:3">
      <c r="A5" t="s">
        <v>17</v>
      </c>
      <c r="B5">
        <v>21600</v>
      </c>
      <c r="C5">
        <f t="shared" si="0"/>
        <v>1800</v>
      </c>
    </row>
    <row r="6" spans="1:3">
      <c r="A6" t="s">
        <v>18</v>
      </c>
      <c r="B6">
        <v>68748</v>
      </c>
      <c r="C6">
        <f t="shared" si="0"/>
        <v>5729</v>
      </c>
    </row>
    <row r="7" spans="1:3">
      <c r="A7" t="s">
        <v>19</v>
      </c>
      <c r="B7">
        <v>49500</v>
      </c>
      <c r="C7">
        <f t="shared" si="0"/>
        <v>4125</v>
      </c>
    </row>
    <row r="8" spans="1:3">
      <c r="A8" t="s">
        <v>20</v>
      </c>
      <c r="B8">
        <v>24756</v>
      </c>
      <c r="C8">
        <f t="shared" si="0"/>
        <v>2063</v>
      </c>
    </row>
    <row r="9" spans="1:3">
      <c r="A9" t="s">
        <v>21</v>
      </c>
      <c r="B9">
        <v>57756</v>
      </c>
      <c r="C9">
        <f t="shared" si="0"/>
        <v>4813</v>
      </c>
    </row>
    <row r="10" spans="1:3">
      <c r="A10" t="s">
        <v>22</v>
      </c>
      <c r="B10">
        <v>0</v>
      </c>
      <c r="C10">
        <f t="shared" si="0"/>
        <v>0</v>
      </c>
    </row>
    <row r="11" spans="1:3">
      <c r="A11" t="s">
        <v>23</v>
      </c>
      <c r="B11">
        <v>0</v>
      </c>
      <c r="C11">
        <f t="shared" si="0"/>
        <v>0</v>
      </c>
    </row>
    <row r="12" spans="1:3">
      <c r="A12" t="s">
        <v>24</v>
      </c>
      <c r="B12">
        <v>1650000</v>
      </c>
      <c r="C12">
        <f>B12/12</f>
        <v>137500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7B8B-DD36-449F-90CB-33E95E2CC301}">
  <dimension ref="A1:G14"/>
  <sheetViews>
    <sheetView workbookViewId="0">
      <selection activeCell="A19" sqref="A19"/>
    </sheetView>
  </sheetViews>
  <sheetFormatPr defaultRowHeight="14.5"/>
  <cols>
    <col min="1" max="1" width="40.453125" bestFit="1" customWidth="1"/>
    <col min="5" max="5" width="5.81640625" bestFit="1" customWidth="1"/>
  </cols>
  <sheetData>
    <row r="1" spans="1:7">
      <c r="A1" t="s">
        <v>32</v>
      </c>
      <c r="B1" t="s">
        <v>33</v>
      </c>
      <c r="C1" t="s">
        <v>34</v>
      </c>
      <c r="D1" s="13">
        <v>44470</v>
      </c>
    </row>
    <row r="2" spans="1:7">
      <c r="A2" t="s">
        <v>0</v>
      </c>
      <c r="B2">
        <v>825000</v>
      </c>
      <c r="C2">
        <f>B2/12</f>
        <v>68750</v>
      </c>
      <c r="D2">
        <f>C2*1.1</f>
        <v>75625</v>
      </c>
      <c r="E2" s="3">
        <f>(D2-C2)/C2</f>
        <v>0.1</v>
      </c>
    </row>
    <row r="3" spans="1:7">
      <c r="A3" t="s">
        <v>15</v>
      </c>
      <c r="B3">
        <v>330000</v>
      </c>
      <c r="C3">
        <f t="shared" ref="C3:C9" si="0">B3/12</f>
        <v>27500</v>
      </c>
      <c r="D3">
        <f>C3*1.1</f>
        <v>30250.000000000004</v>
      </c>
      <c r="E3" s="3">
        <f t="shared" ref="E3:E14" si="1">(D3-C3)/C3</f>
        <v>0.10000000000000013</v>
      </c>
    </row>
    <row r="4" spans="1:7">
      <c r="A4" t="s">
        <v>16</v>
      </c>
      <c r="B4">
        <v>272640</v>
      </c>
      <c r="C4">
        <f t="shared" si="0"/>
        <v>22720</v>
      </c>
      <c r="D4">
        <v>25172</v>
      </c>
      <c r="E4" s="3">
        <f t="shared" si="1"/>
        <v>0.1079225352112676</v>
      </c>
    </row>
    <row r="5" spans="1:7">
      <c r="A5" t="s">
        <v>17</v>
      </c>
      <c r="B5">
        <v>21600</v>
      </c>
      <c r="C5">
        <f t="shared" si="0"/>
        <v>1800</v>
      </c>
      <c r="D5">
        <v>1800</v>
      </c>
      <c r="E5" s="3">
        <f t="shared" si="1"/>
        <v>0</v>
      </c>
    </row>
    <row r="6" spans="1:7">
      <c r="A6" t="s">
        <v>18</v>
      </c>
      <c r="B6">
        <v>68748</v>
      </c>
      <c r="C6">
        <f t="shared" si="0"/>
        <v>5729</v>
      </c>
      <c r="D6">
        <v>6302</v>
      </c>
      <c r="E6" s="3">
        <f t="shared" si="1"/>
        <v>0.10001745505323792</v>
      </c>
    </row>
    <row r="7" spans="1:7">
      <c r="A7" t="s">
        <v>19</v>
      </c>
      <c r="B7">
        <v>49500</v>
      </c>
      <c r="C7">
        <f t="shared" si="0"/>
        <v>4125</v>
      </c>
      <c r="D7">
        <v>4538</v>
      </c>
      <c r="E7" s="3">
        <f t="shared" si="1"/>
        <v>0.10012121212121212</v>
      </c>
    </row>
    <row r="8" spans="1:7">
      <c r="A8" t="s">
        <v>20</v>
      </c>
      <c r="B8">
        <v>24756</v>
      </c>
      <c r="C8">
        <f t="shared" si="0"/>
        <v>2063</v>
      </c>
      <c r="D8">
        <v>2269</v>
      </c>
      <c r="E8" s="3">
        <f t="shared" si="1"/>
        <v>9.9854580707707224E-2</v>
      </c>
    </row>
    <row r="9" spans="1:7">
      <c r="A9" t="s">
        <v>21</v>
      </c>
      <c r="B9">
        <v>57756</v>
      </c>
      <c r="C9">
        <f t="shared" si="0"/>
        <v>4813</v>
      </c>
      <c r="D9">
        <v>5294</v>
      </c>
      <c r="E9" s="3">
        <f t="shared" si="1"/>
        <v>9.9937668813629754E-2</v>
      </c>
    </row>
    <row r="10" spans="1:7">
      <c r="A10" t="s">
        <v>22</v>
      </c>
      <c r="B10">
        <v>0</v>
      </c>
      <c r="C10">
        <v>8333</v>
      </c>
      <c r="D10">
        <v>8333</v>
      </c>
      <c r="E10" s="3">
        <f t="shared" si="1"/>
        <v>0</v>
      </c>
    </row>
    <row r="11" spans="1:7">
      <c r="A11" t="s">
        <v>41</v>
      </c>
      <c r="B11">
        <v>0</v>
      </c>
      <c r="C11">
        <v>33925</v>
      </c>
      <c r="D11">
        <v>33925</v>
      </c>
      <c r="E11" s="3">
        <f t="shared" si="1"/>
        <v>0</v>
      </c>
      <c r="F11">
        <f>SUM(C2:C9)-1800</f>
        <v>135700</v>
      </c>
      <c r="G11">
        <f>F11*0.25</f>
        <v>33925</v>
      </c>
    </row>
    <row r="12" spans="1:7">
      <c r="A12" t="s">
        <v>24</v>
      </c>
      <c r="B12">
        <v>1650000</v>
      </c>
      <c r="C12">
        <f>SUM(C2:C11)</f>
        <v>179758</v>
      </c>
      <c r="D12">
        <f>SUM(D2:D11)</f>
        <v>193508</v>
      </c>
      <c r="E12" s="3">
        <f t="shared" si="1"/>
        <v>7.6491727767331638E-2</v>
      </c>
      <c r="F12">
        <f>D12-C12</f>
        <v>13750</v>
      </c>
      <c r="G12">
        <f>F12*12</f>
        <v>165000</v>
      </c>
    </row>
    <row r="13" spans="1:7">
      <c r="C13">
        <v>1800</v>
      </c>
      <c r="D13">
        <v>1800</v>
      </c>
      <c r="E13" s="3">
        <f t="shared" si="1"/>
        <v>0</v>
      </c>
    </row>
    <row r="14" spans="1:7">
      <c r="C14" s="12">
        <f>C12-C13</f>
        <v>177958</v>
      </c>
      <c r="D14">
        <f>D12-D13</f>
        <v>191708</v>
      </c>
      <c r="E14" s="3">
        <f t="shared" si="1"/>
        <v>7.7265422178266777E-2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5EC9-D664-4A68-ACEB-D91B8101373F}">
  <dimension ref="A1:J36"/>
  <sheetViews>
    <sheetView tabSelected="1" workbookViewId="0">
      <selection activeCell="H3" sqref="H3"/>
    </sheetView>
  </sheetViews>
  <sheetFormatPr defaultRowHeight="14.5"/>
  <cols>
    <col min="1" max="1" width="40.453125" bestFit="1" customWidth="1"/>
    <col min="8" max="8" width="5.81640625" bestFit="1" customWidth="1"/>
  </cols>
  <sheetData>
    <row r="1" spans="1:10">
      <c r="A1" t="s">
        <v>32</v>
      </c>
      <c r="B1" t="s">
        <v>33</v>
      </c>
      <c r="E1" t="s">
        <v>34</v>
      </c>
      <c r="F1" s="13">
        <v>44470</v>
      </c>
      <c r="G1" s="13">
        <v>44501</v>
      </c>
    </row>
    <row r="2" spans="1:10">
      <c r="A2" t="s">
        <v>0</v>
      </c>
      <c r="B2">
        <v>825000</v>
      </c>
      <c r="C2">
        <v>962496</v>
      </c>
      <c r="D2" s="3">
        <f>C2/B2-1</f>
        <v>0.16666181818181824</v>
      </c>
      <c r="E2">
        <f>B2/12</f>
        <v>68750</v>
      </c>
      <c r="F2">
        <f>E2*1.1</f>
        <v>75625</v>
      </c>
      <c r="G2">
        <f>C2/12</f>
        <v>80208</v>
      </c>
      <c r="H2" s="3">
        <f>G2/E2-1</f>
        <v>0.16666181818181824</v>
      </c>
    </row>
    <row r="3" spans="1:10">
      <c r="A3" t="s">
        <v>15</v>
      </c>
      <c r="B3">
        <v>330000</v>
      </c>
      <c r="C3">
        <v>384996</v>
      </c>
      <c r="D3" s="3">
        <f t="shared" ref="D3:D9" si="0">C3/B3-1</f>
        <v>0.16665454545454539</v>
      </c>
      <c r="E3">
        <f t="shared" ref="E3:E9" si="1">B3/12</f>
        <v>27500</v>
      </c>
      <c r="F3">
        <f>E3*1.1</f>
        <v>30250.000000000004</v>
      </c>
      <c r="G3">
        <f t="shared" ref="G3:G9" si="2">C3/12</f>
        <v>32083</v>
      </c>
      <c r="H3" s="3">
        <f t="shared" ref="H3:H9" si="3">G3/E3-1</f>
        <v>0.16665454545454539</v>
      </c>
    </row>
    <row r="4" spans="1:10">
      <c r="A4" t="s">
        <v>16</v>
      </c>
      <c r="B4">
        <v>272640</v>
      </c>
      <c r="C4">
        <v>321708</v>
      </c>
      <c r="D4" s="3">
        <f t="shared" si="0"/>
        <v>0.17997359154929571</v>
      </c>
      <c r="E4">
        <f t="shared" si="1"/>
        <v>22720</v>
      </c>
      <c r="F4">
        <v>25172</v>
      </c>
      <c r="G4">
        <f t="shared" si="2"/>
        <v>26809</v>
      </c>
      <c r="H4" s="3">
        <f t="shared" si="3"/>
        <v>0.17997359154929571</v>
      </c>
    </row>
    <row r="5" spans="1:10">
      <c r="A5" t="s">
        <v>17</v>
      </c>
      <c r="B5">
        <v>21600</v>
      </c>
      <c r="C5">
        <v>21600</v>
      </c>
      <c r="D5" s="3">
        <f t="shared" si="0"/>
        <v>0</v>
      </c>
      <c r="E5">
        <f t="shared" si="1"/>
        <v>1800</v>
      </c>
      <c r="F5">
        <v>1800</v>
      </c>
      <c r="G5">
        <f t="shared" si="2"/>
        <v>1800</v>
      </c>
      <c r="H5" s="3">
        <f t="shared" si="3"/>
        <v>0</v>
      </c>
    </row>
    <row r="6" spans="1:10">
      <c r="A6" t="s">
        <v>18</v>
      </c>
      <c r="B6">
        <v>68748</v>
      </c>
      <c r="C6">
        <v>80208</v>
      </c>
      <c r="D6" s="3">
        <f t="shared" si="0"/>
        <v>0.16669575842206319</v>
      </c>
      <c r="E6">
        <f t="shared" si="1"/>
        <v>5729</v>
      </c>
      <c r="F6">
        <v>6302</v>
      </c>
      <c r="G6">
        <f t="shared" si="2"/>
        <v>6684</v>
      </c>
      <c r="H6" s="3">
        <f t="shared" si="3"/>
        <v>0.16669575842206319</v>
      </c>
    </row>
    <row r="7" spans="1:10">
      <c r="A7" t="s">
        <v>19</v>
      </c>
      <c r="B7">
        <v>49500</v>
      </c>
      <c r="C7">
        <v>57744</v>
      </c>
      <c r="D7" s="3">
        <f t="shared" si="0"/>
        <v>0.16654545454545455</v>
      </c>
      <c r="E7">
        <f t="shared" si="1"/>
        <v>4125</v>
      </c>
      <c r="F7">
        <v>4538</v>
      </c>
      <c r="G7">
        <f t="shared" si="2"/>
        <v>4812</v>
      </c>
      <c r="H7" s="3">
        <f t="shared" si="3"/>
        <v>0.16654545454545455</v>
      </c>
    </row>
    <row r="8" spans="1:10">
      <c r="A8" t="s">
        <v>20</v>
      </c>
      <c r="B8">
        <v>24756</v>
      </c>
      <c r="C8">
        <v>28872</v>
      </c>
      <c r="D8" s="3">
        <f t="shared" si="0"/>
        <v>0.16626272418807564</v>
      </c>
      <c r="E8">
        <f t="shared" si="1"/>
        <v>2063</v>
      </c>
      <c r="F8">
        <v>2269</v>
      </c>
      <c r="G8">
        <f t="shared" si="2"/>
        <v>2406</v>
      </c>
      <c r="H8" s="3">
        <f t="shared" si="3"/>
        <v>0.16626272418807564</v>
      </c>
    </row>
    <row r="9" spans="1:10">
      <c r="A9" t="s">
        <v>21</v>
      </c>
      <c r="B9">
        <v>57756</v>
      </c>
      <c r="C9">
        <v>67380</v>
      </c>
      <c r="D9" s="3">
        <f t="shared" si="0"/>
        <v>0.16663203822979433</v>
      </c>
      <c r="E9">
        <f t="shared" si="1"/>
        <v>4813</v>
      </c>
      <c r="F9">
        <v>5294</v>
      </c>
      <c r="G9">
        <f t="shared" si="2"/>
        <v>5615</v>
      </c>
      <c r="H9" s="3">
        <f t="shared" si="3"/>
        <v>0.16663203822979433</v>
      </c>
    </row>
    <row r="10" spans="1:10">
      <c r="A10" t="s">
        <v>22</v>
      </c>
      <c r="B10">
        <v>0</v>
      </c>
      <c r="D10" s="3"/>
      <c r="E10">
        <v>8333</v>
      </c>
      <c r="F10">
        <v>8333</v>
      </c>
      <c r="G10">
        <v>0</v>
      </c>
      <c r="H10" s="3"/>
    </row>
    <row r="11" spans="1:10">
      <c r="A11" t="s">
        <v>41</v>
      </c>
      <c r="B11">
        <v>0</v>
      </c>
      <c r="D11" s="3"/>
      <c r="E11">
        <v>33925</v>
      </c>
      <c r="F11">
        <v>33925</v>
      </c>
      <c r="G11">
        <v>39654</v>
      </c>
      <c r="H11" s="3">
        <f>G11/E11-1</f>
        <v>0.1688725128960944</v>
      </c>
      <c r="I11">
        <f>SUM(E2:E9)-1800</f>
        <v>135700</v>
      </c>
      <c r="J11">
        <f>I11*0.25</f>
        <v>33925</v>
      </c>
    </row>
    <row r="12" spans="1:10">
      <c r="A12" t="s">
        <v>24</v>
      </c>
      <c r="B12">
        <v>1650000</v>
      </c>
      <c r="D12" s="3"/>
      <c r="E12">
        <f>SUM(E2:E11)</f>
        <v>179758</v>
      </c>
      <c r="F12">
        <f>SUM(F2:F11)</f>
        <v>193508</v>
      </c>
      <c r="H12" s="3"/>
      <c r="I12">
        <f>F12-E12</f>
        <v>13750</v>
      </c>
      <c r="J12">
        <f>I12*12</f>
        <v>165000</v>
      </c>
    </row>
    <row r="13" spans="1:10">
      <c r="D13" s="3"/>
      <c r="E13">
        <v>1800</v>
      </c>
      <c r="F13">
        <v>1800</v>
      </c>
      <c r="H13" s="3"/>
    </row>
    <row r="14" spans="1:10">
      <c r="D14" s="3"/>
      <c r="E14" s="12">
        <f>E12-E13</f>
        <v>177958</v>
      </c>
      <c r="F14">
        <f>F12-F13</f>
        <v>191708</v>
      </c>
      <c r="H14" s="3"/>
    </row>
    <row r="19" spans="1:1">
      <c r="A19" s="14"/>
    </row>
    <row r="20" spans="1:1">
      <c r="A20" s="15"/>
    </row>
    <row r="21" spans="1:1">
      <c r="A21" s="14"/>
    </row>
    <row r="22" spans="1:1">
      <c r="A22" s="15"/>
    </row>
    <row r="23" spans="1:1">
      <c r="A23" s="14"/>
    </row>
    <row r="24" spans="1:1">
      <c r="A24" s="15"/>
    </row>
    <row r="25" spans="1:1">
      <c r="A25" s="14"/>
    </row>
    <row r="26" spans="1:1">
      <c r="A26" s="15"/>
    </row>
    <row r="27" spans="1:1">
      <c r="A27" s="14"/>
    </row>
    <row r="28" spans="1:1">
      <c r="A28" s="15"/>
    </row>
    <row r="29" spans="1:1">
      <c r="A29" s="14"/>
    </row>
    <row r="30" spans="1:1">
      <c r="A30" s="15"/>
    </row>
    <row r="31" spans="1:1">
      <c r="A31" s="14"/>
    </row>
    <row r="32" spans="1:1">
      <c r="A32" s="15"/>
    </row>
    <row r="33" spans="1:1">
      <c r="A33" s="14"/>
    </row>
    <row r="34" spans="1:1">
      <c r="A34" s="15"/>
    </row>
    <row r="35" spans="1:1">
      <c r="A35" s="14"/>
    </row>
    <row r="36" spans="1:1">
      <c r="A3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OCT2021</vt:lpstr>
      <vt:lpstr>Nov2021</vt:lpstr>
    </vt:vector>
  </TitlesOfParts>
  <Company>Bristol-Myers Squibb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vinod</dc:creator>
  <cp:lastModifiedBy>singh, vinod</cp:lastModifiedBy>
  <dcterms:created xsi:type="dcterms:W3CDTF">2020-10-31T04:56:00Z</dcterms:created>
  <dcterms:modified xsi:type="dcterms:W3CDTF">2022-03-21T15:56:30Z</dcterms:modified>
</cp:coreProperties>
</file>