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table+xml" PartName="/xl/tables/table3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table+xml" PartName="/xl/tables/table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table+xml" PartName="/xl/tables/table5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5" autoFilterDateGrouping="1" firstSheet="35" minimized="0" showHorizontalScroll="1" showSheetTabs="1" showVerticalScroll="1" tabRatio="775" visibility="visible" windowHeight="14016" windowWidth="23256" xWindow="-108" yWindow="-108"/>
  </bookViews>
  <sheets>
    <sheet name="PI23.20_WP_Value_SP" sheetId="1" state="visible" r:id="rId1"/>
    <sheet name="PI23.20_Sprint_A_Planning" sheetId="2" state="hidden" r:id="rId2"/>
    <sheet name="Sprint B 23.20" sheetId="3" state="hidden" r:id="rId3"/>
    <sheet name="Sprint C 23.20" sheetId="4" state="hidden" r:id="rId4"/>
    <sheet name="Sprint D 23.20" sheetId="5" state="hidden" r:id="rId5"/>
    <sheet name="Sprint E 23.20" sheetId="6" state="hidden" r:id="rId6"/>
    <sheet name="Sprint IP 23.20" sheetId="7" state="hidden" r:id="rId7"/>
    <sheet name="Final PLan Buffer Caliculation" sheetId="8" state="hidden" r:id="rId8"/>
    <sheet name="WP_Responsible" sheetId="9" state="hidden" r:id="rId9"/>
    <sheet name="PI23.20.1_WP_Value_SP" sheetId="10" state="hidden" r:id="rId10"/>
    <sheet name="Sprint A 23.21" sheetId="11" state="hidden" r:id="rId11"/>
    <sheet name="PI23.21_WP_Value_SP" sheetId="12" state="hidden" r:id="rId12"/>
    <sheet name="Sprint B 23.21" sheetId="13" state="hidden" r:id="rId13"/>
    <sheet name="Sprint C 23.21" sheetId="14" state="hidden" r:id="rId14"/>
    <sheet name="Sprint D 23.21" sheetId="15" state="hidden" r:id="rId15"/>
    <sheet name="Sprint E 23.21" sheetId="16" state="hidden" r:id="rId16"/>
    <sheet name="Sprint F 23.21" sheetId="17" state="hidden" r:id="rId17"/>
    <sheet name="Final_Plan_Buffer_Calculation" sheetId="18" state="visible" r:id="rId18"/>
    <sheet name="Sprint IP 23.21" sheetId="19" state="hidden" r:id="rId19"/>
    <sheet name="Sprint A 24.22" sheetId="20" state="hidden" r:id="rId20"/>
    <sheet name="Sprint B 24.22" sheetId="21" state="hidden" r:id="rId21"/>
    <sheet name="Sprint C 24.22" sheetId="22" state="hidden" r:id="rId22"/>
    <sheet name="Sprint D 24.22" sheetId="23" state="hidden" r:id="rId23"/>
    <sheet name="Sprint E 24.22" sheetId="24" state="hidden" r:id="rId24"/>
    <sheet name="Sprint F 24.22" sheetId="25" state="hidden" r:id="rId25"/>
    <sheet name="Sprint IP 24.22" sheetId="26" state="hidden" r:id="rId26"/>
    <sheet name="Sprint A 24.23" sheetId="27" state="hidden" r:id="rId27"/>
    <sheet name="Sprint B 24.23" sheetId="28" state="hidden" r:id="rId28"/>
    <sheet name="Sprint C 24.23" sheetId="29" state="hidden" r:id="rId29"/>
    <sheet name="Sprint D 24.23" sheetId="30" state="hidden" r:id="rId30"/>
    <sheet name="PI23.24_WP_Value_SP" sheetId="31" state="visible" r:id="rId31"/>
    <sheet name="Sprint A PI24" sheetId="32" state="visible" r:id="rId32"/>
    <sheet name="Sprint B PI24" sheetId="33" state="visible" r:id="rId33"/>
    <sheet name="Sprint C PI24" sheetId="34" state="visible" r:id="rId34"/>
    <sheet name="Sprint D PI24" sheetId="35" state="visible" r:id="rId35"/>
    <sheet name="Sprint E PI24" sheetId="36" state="visible" r:id="rId3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7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Arial"/>
      <family val="2"/>
      <color rgb="FF000000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rgb="FF000000"/>
      <sz val="11"/>
      <scheme val="minor"/>
    </font>
    <font>
      <name val="Arial"/>
      <family val="2"/>
      <b val="1"/>
      <color rgb="FF000000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7"/>
    </font>
    <font>
      <name val="Calibri"/>
      <family val="2"/>
      <color rgb="FF000000"/>
      <sz val="11"/>
    </font>
    <font>
      <name val="Calibri"/>
      <family val="2"/>
      <b val="1"/>
      <color rgb="FF0D5EFF"/>
      <sz val="11"/>
      <scheme val="minor"/>
    </font>
    <font>
      <name val="Calibri"/>
      <family val="2"/>
      <b val="1"/>
      <color theme="5" tint="-0.249977111117893"/>
      <sz val="11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000066"/>
      <sz val="11"/>
      <scheme val="minor"/>
    </font>
    <font>
      <name val="Calibri"/>
      <family val="2"/>
      <b val="1"/>
      <color rgb="FF3F3F3F"/>
      <sz val="11"/>
    </font>
    <font>
      <name val="Calibri"/>
      <family val="2"/>
      <b val="1"/>
      <sz val="11"/>
    </font>
    <font>
      <name val="Segoe UI"/>
      <family val="2"/>
      <b val="1"/>
      <color rgb="FF172B4D"/>
      <sz val="8"/>
    </font>
    <font>
      <name val="Segoe UI"/>
      <family val="2"/>
      <color rgb="FF172B4D"/>
      <sz val="8"/>
    </font>
    <font>
      <name val="Arial"/>
      <b val="1"/>
      <color rgb="FF000000"/>
      <sz val="11"/>
    </font>
    <font>
      <name val="Calibri"/>
      <color rgb="FF000000"/>
      <sz val="11"/>
    </font>
    <font>
      <name val="Calibri"/>
      <b val="1"/>
      <color rgb="FF3F3F3F"/>
      <sz val="11"/>
    </font>
    <font>
      <name val="Calibri"/>
      <b val="1"/>
      <sz val="11"/>
    </font>
    <font>
      <name val="Arial"/>
      <color rgb="FF000000"/>
      <sz val="11"/>
    </font>
    <font>
      <name val="Calibri"/>
      <b val="1"/>
      <color rgb="FF000000"/>
      <sz val="11"/>
    </font>
    <font>
      <name val="Segoe UI"/>
      <b val="1"/>
      <color rgb="FF172B4D"/>
      <sz val="8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D9E1F2"/>
      </patternFill>
    </fill>
    <fill>
      <patternFill patternType="solid">
        <fgColor rgb="FFC5E0B3"/>
        <bgColor rgb="FFC5E0B3"/>
      </patternFill>
    </fill>
    <fill>
      <patternFill patternType="solid">
        <fgColor rgb="FFFFFFCC"/>
        <bgColor rgb="FFFFFFCC"/>
      </patternFill>
    </fill>
    <fill>
      <patternFill patternType="solid">
        <fgColor rgb="FFE7E6E6"/>
        <bgColor rgb="FFE7E6E6"/>
      </patternFill>
    </fill>
    <fill>
      <patternFill patternType="solid">
        <fgColor rgb="FFCCECFF"/>
        <bgColor indexed="64"/>
      </patternFill>
    </fill>
    <fill>
      <patternFill patternType="solid">
        <fgColor rgb="FFF4F5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999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5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borderId="0" fillId="0" fontId="0" numFmtId="0"/>
    <xf borderId="0" fillId="2" fontId="1" numFmtId="0"/>
    <xf borderId="0" fillId="0" fontId="3" numFmtId="0"/>
    <xf borderId="0" fillId="0" fontId="8" numFmtId="0"/>
  </cellStyleXfs>
  <cellXfs count="303">
    <xf borderId="0" fillId="0" fontId="0" numFmtId="0" pivotButton="0" quotePrefix="0" xfId="0"/>
    <xf applyAlignment="1" borderId="1" fillId="0" fontId="2" numFmtId="0" pivotButton="0" quotePrefix="0" xfId="0">
      <alignment vertical="top" wrapText="1"/>
    </xf>
    <xf borderId="0" fillId="0" fontId="0" numFmtId="164" pivotButton="0" quotePrefix="0" xfId="0"/>
    <xf applyAlignment="1" borderId="2" fillId="0" fontId="2" numFmtId="0" pivotButton="0" quotePrefix="0" xfId="0">
      <alignment vertical="top" wrapText="1"/>
    </xf>
    <xf applyAlignment="1" borderId="3" fillId="0" fontId="3" numFmtId="49" pivotButton="0" quotePrefix="0" xfId="2">
      <alignment horizontal="left" vertical="top" wrapText="1"/>
    </xf>
    <xf applyAlignment="1" borderId="2" fillId="0" fontId="5" numFmtId="0" pivotButton="0" quotePrefix="0" xfId="0">
      <alignment horizontal="center" vertical="top" wrapText="1"/>
    </xf>
    <xf applyAlignment="1" borderId="3" fillId="0" fontId="5" numFmtId="0" pivotButton="0" quotePrefix="0" xfId="0">
      <alignment horizontal="center" vertical="top" wrapText="1"/>
    </xf>
    <xf applyAlignment="1" borderId="4" fillId="3" fontId="4" numFmtId="0" pivotButton="0" quotePrefix="0" xfId="0">
      <alignment horizontal="center" vertical="center" wrapText="1"/>
    </xf>
    <xf applyAlignment="1" borderId="4" fillId="4" fontId="4" numFmtId="0" pivotButton="0" quotePrefix="0" xfId="0">
      <alignment horizontal="center" vertical="center" wrapText="1"/>
    </xf>
    <xf applyAlignment="1" borderId="4" fillId="5" fontId="4" numFmtId="0" pivotButton="0" quotePrefix="0" xfId="0">
      <alignment horizontal="center" vertical="center" wrapText="1"/>
    </xf>
    <xf applyAlignment="1" borderId="5" fillId="0" fontId="4" numFmtId="0" pivotButton="0" quotePrefix="0" xfId="0">
      <alignment horizontal="center" vertical="top" wrapText="1"/>
    </xf>
    <xf applyAlignment="1" borderId="4" fillId="0" fontId="4" numFmtId="0" pivotButton="0" quotePrefix="0" xfId="0">
      <alignment horizontal="center" vertical="top" wrapText="1"/>
    </xf>
    <xf borderId="0" fillId="2" fontId="1" numFmtId="0" pivotButton="0" quotePrefix="0" xfId="1"/>
    <xf borderId="0" fillId="0" fontId="7" numFmtId="0" pivotButton="0" quotePrefix="0" xfId="0"/>
    <xf applyAlignment="1" borderId="3" fillId="0" fontId="2" numFmtId="0" pivotButton="0" quotePrefix="0" xfId="0">
      <alignment vertical="top" wrapText="1"/>
    </xf>
    <xf applyAlignment="1" borderId="3" fillId="0" fontId="2" numFmtId="49" pivotButton="0" quotePrefix="0" xfId="0">
      <alignment horizontal="left" vertical="top" wrapText="1"/>
    </xf>
    <xf applyAlignment="1" borderId="2" fillId="0" fontId="3" numFmtId="49" pivotButton="0" quotePrefix="0" xfId="2">
      <alignment horizontal="left" vertical="top" wrapText="1"/>
    </xf>
    <xf applyAlignment="1" borderId="6" fillId="0" fontId="2" numFmtId="0" pivotButton="0" quotePrefix="0" xfId="0">
      <alignment vertical="top" wrapText="1"/>
    </xf>
    <xf applyAlignment="1" borderId="7" fillId="0" fontId="5" numFmtId="0" pivotButton="0" quotePrefix="0" xfId="0">
      <alignment horizontal="center" vertical="top" wrapText="1"/>
    </xf>
    <xf applyAlignment="1" borderId="8" fillId="0" fontId="5" numFmtId="0" pivotButton="0" quotePrefix="0" xfId="0">
      <alignment horizontal="center" vertical="top" wrapText="1"/>
    </xf>
    <xf applyAlignment="1" borderId="9" fillId="0" fontId="5" numFmtId="0" pivotButton="0" quotePrefix="0" xfId="0">
      <alignment horizontal="center" vertical="top" wrapText="1"/>
    </xf>
    <xf applyAlignment="1" borderId="12" fillId="0" fontId="2" numFmtId="0" pivotButton="0" quotePrefix="0" xfId="0">
      <alignment vertical="top" wrapText="1"/>
    </xf>
    <xf applyAlignment="1" borderId="10" fillId="0" fontId="2" numFmtId="0" pivotButton="0" quotePrefix="0" xfId="0">
      <alignment vertical="top" wrapText="1"/>
    </xf>
    <xf borderId="5" fillId="0" fontId="0" numFmtId="0" pivotButton="0" quotePrefix="0" xfId="0"/>
    <xf applyAlignment="1" borderId="5" fillId="0" fontId="0" numFmtId="0" pivotButton="0" quotePrefix="0" xfId="0">
      <alignment horizontal="center"/>
    </xf>
    <xf applyAlignment="1" borderId="5" fillId="0" fontId="6" numFmtId="0" pivotButton="0" quotePrefix="0" xfId="0">
      <alignment horizontal="center" wrapText="1"/>
    </xf>
    <xf applyAlignment="1" borderId="0" fillId="0" fontId="0" numFmtId="0" pivotButton="0" quotePrefix="0" xfId="0">
      <alignment wrapText="1"/>
    </xf>
    <xf applyAlignment="1" borderId="5" fillId="0" fontId="0" numFmtId="0" pivotButton="0" quotePrefix="0" xfId="0">
      <alignment wrapText="1"/>
    </xf>
    <xf applyAlignment="1" borderId="5" fillId="0" fontId="6" numFmtId="0" pivotButton="0" quotePrefix="0" xfId="0">
      <alignment wrapText="1"/>
    </xf>
    <xf applyAlignment="1" borderId="5" fillId="5" fontId="6" numFmtId="0" pivotButton="0" quotePrefix="0" xfId="0">
      <alignment wrapText="1"/>
    </xf>
    <xf applyAlignment="1" borderId="5" fillId="4" fontId="6" numFmtId="0" pivotButton="0" quotePrefix="0" xfId="0">
      <alignment wrapText="1"/>
    </xf>
    <xf applyAlignment="1" borderId="5" fillId="4" fontId="0" numFmtId="0" pivotButton="0" quotePrefix="0" xfId="0">
      <alignment horizontal="center"/>
    </xf>
    <xf applyAlignment="1" borderId="5" fillId="5" fontId="0" numFmtId="0" pivotButton="0" quotePrefix="0" xfId="0">
      <alignment horizontal="center"/>
    </xf>
    <xf applyAlignment="1" borderId="5" fillId="3" fontId="0" numFmtId="0" pivotButton="0" quotePrefix="0" xfId="0">
      <alignment horizontal="center"/>
    </xf>
    <xf applyAlignment="1" borderId="5" fillId="6" fontId="0" numFmtId="0" pivotButton="0" quotePrefix="0" xfId="0">
      <alignment horizontal="center"/>
    </xf>
    <xf applyAlignment="1" borderId="5" fillId="5" fontId="0" numFmtId="0" pivotButton="0" quotePrefix="0" xfId="0">
      <alignment wrapText="1"/>
    </xf>
    <xf applyAlignment="1" borderId="5" fillId="4" fontId="0" numFmtId="0" pivotButton="0" quotePrefix="0" xfId="0">
      <alignment wrapText="1"/>
    </xf>
    <xf applyAlignment="1" borderId="11" fillId="0" fontId="3" numFmtId="49" pivotButton="0" quotePrefix="0" xfId="2">
      <alignment horizontal="left" vertical="top" wrapText="1"/>
    </xf>
    <xf applyAlignment="1" borderId="12" fillId="0" fontId="2" numFmtId="49" pivotButton="0" quotePrefix="0" xfId="0">
      <alignment horizontal="left" vertical="top" wrapText="1"/>
    </xf>
    <xf applyAlignment="1" borderId="5" fillId="7" fontId="6" numFmtId="0" pivotButton="0" quotePrefix="0" xfId="0">
      <alignment wrapText="1"/>
    </xf>
    <xf applyAlignment="1" borderId="5" fillId="7" fontId="0" numFmtId="0" pivotButton="0" quotePrefix="0" xfId="0">
      <alignment wrapText="1"/>
    </xf>
    <xf borderId="0" fillId="7" fontId="0" numFmtId="0" pivotButton="0" quotePrefix="0" xfId="0"/>
    <xf borderId="5" fillId="0" fontId="6" numFmtId="0" pivotButton="0" quotePrefix="0" xfId="0"/>
    <xf borderId="5" fillId="4" fontId="6" numFmtId="0" pivotButton="0" quotePrefix="0" xfId="0"/>
    <xf borderId="5" fillId="5" fontId="6" numFmtId="0" pivotButton="0" quotePrefix="0" xfId="0"/>
    <xf applyAlignment="1" borderId="0" fillId="0" fontId="6" numFmtId="0" pivotButton="0" quotePrefix="0" xfId="0">
      <alignment horizontal="center" wrapText="1"/>
    </xf>
    <xf borderId="13" fillId="7" fontId="0" numFmtId="0" pivotButton="0" quotePrefix="0" xfId="0"/>
    <xf applyAlignment="1" borderId="5" fillId="0" fontId="9" numFmtId="0" pivotButton="0" quotePrefix="0" xfId="0">
      <alignment wrapText="1"/>
    </xf>
    <xf borderId="5" fillId="0" fontId="9" numFmtId="0" pivotButton="0" quotePrefix="0" xfId="0"/>
    <xf applyAlignment="1" borderId="3" fillId="0" fontId="6" numFmtId="0" pivotButton="0" quotePrefix="0" xfId="0">
      <alignment wrapText="1"/>
    </xf>
    <xf borderId="3" fillId="0" fontId="0" numFmtId="0" pivotButton="0" quotePrefix="0" xfId="0"/>
    <xf borderId="3" fillId="0" fontId="9" numFmtId="0" pivotButton="0" quotePrefix="0" xfId="0"/>
    <xf applyAlignment="1" borderId="8" fillId="0" fontId="2" numFmtId="0" pivotButton="0" quotePrefix="0" xfId="0">
      <alignment vertical="top" wrapText="1"/>
    </xf>
    <xf applyAlignment="1" borderId="5" fillId="0" fontId="10" numFmtId="0" pivotButton="0" quotePrefix="0" xfId="0">
      <alignment wrapText="1"/>
    </xf>
    <xf borderId="5" fillId="0" fontId="10" numFmtId="0" pivotButton="0" quotePrefix="0" xfId="0"/>
    <xf applyAlignment="1" borderId="5" fillId="4" fontId="11" numFmtId="0" pivotButton="0" quotePrefix="0" xfId="0">
      <alignment wrapText="1"/>
    </xf>
    <xf applyAlignment="1" borderId="5" fillId="5" fontId="11" numFmtId="0" pivotButton="0" quotePrefix="0" xfId="0">
      <alignment wrapText="1"/>
    </xf>
    <xf applyAlignment="1" borderId="5" fillId="0" fontId="5" numFmtId="0" pivotButton="0" quotePrefix="0" xfId="0">
      <alignment horizontal="center" vertical="top" wrapText="1"/>
    </xf>
    <xf applyAlignment="1" borderId="14" fillId="0" fontId="5" numFmtId="0" pivotButton="0" quotePrefix="0" xfId="0">
      <alignment horizontal="center" vertical="top" wrapText="1"/>
    </xf>
    <xf applyAlignment="1" borderId="18" fillId="7" fontId="4" numFmtId="0" pivotButton="0" quotePrefix="0" xfId="0">
      <alignment horizontal="center" vertical="top" wrapText="1"/>
    </xf>
    <xf applyAlignment="1" borderId="5" fillId="9" fontId="4" numFmtId="0" pivotButton="0" quotePrefix="0" xfId="0">
      <alignment horizontal="center" vertical="top" wrapText="1"/>
    </xf>
    <xf applyAlignment="1" borderId="19" fillId="5" fontId="4" numFmtId="0" pivotButton="0" quotePrefix="0" xfId="0">
      <alignment horizontal="center" vertical="top" wrapText="1"/>
    </xf>
    <xf applyAlignment="1" borderId="13" fillId="7" fontId="4" numFmtId="0" pivotButton="0" quotePrefix="0" xfId="0">
      <alignment horizontal="center" vertical="top" wrapText="1"/>
    </xf>
    <xf applyAlignment="1" borderId="14" fillId="5" fontId="4" numFmtId="0" pivotButton="0" quotePrefix="0" xfId="0">
      <alignment horizontal="center" vertical="top" wrapText="1"/>
    </xf>
    <xf applyAlignment="1" borderId="14" fillId="10" fontId="5" numFmtId="0" pivotButton="0" quotePrefix="0" xfId="0">
      <alignment horizontal="center" vertical="top" wrapText="1"/>
    </xf>
    <xf applyAlignment="1" borderId="18" fillId="7" fontId="6" numFmtId="0" pivotButton="0" quotePrefix="0" xfId="0">
      <alignment horizontal="center" vertical="center"/>
    </xf>
    <xf applyAlignment="1" borderId="5" fillId="9" fontId="6" numFmtId="0" pivotButton="0" quotePrefix="0" xfId="0">
      <alignment horizontal="center" vertical="center"/>
    </xf>
    <xf applyAlignment="1" borderId="19" fillId="5" fontId="6" numFmtId="0" pivotButton="0" quotePrefix="0" xfId="0">
      <alignment horizontal="center" vertical="center"/>
    </xf>
    <xf applyAlignment="1" borderId="13" fillId="7" fontId="12" numFmtId="0" pivotButton="0" quotePrefix="0" xfId="3">
      <alignment horizontal="center" vertical="center"/>
    </xf>
    <xf applyAlignment="1" borderId="14" fillId="5" fontId="6" numFmtId="0" pivotButton="0" quotePrefix="0" xfId="0">
      <alignment horizontal="center" vertical="center"/>
    </xf>
    <xf applyAlignment="1" borderId="18" fillId="7" fontId="12" numFmtId="0" pivotButton="0" quotePrefix="0" xfId="3">
      <alignment horizontal="center" vertical="center"/>
    </xf>
    <xf applyAlignment="1" borderId="5" fillId="0" fontId="3" numFmtId="0" pivotButton="0" quotePrefix="0" xfId="2">
      <alignment horizontal="left" vertical="top" wrapText="1"/>
    </xf>
    <xf applyAlignment="1" borderId="14" fillId="11" fontId="2" numFmtId="0" pivotButton="0" quotePrefix="0" xfId="0">
      <alignment vertical="top" wrapText="1"/>
    </xf>
    <xf applyAlignment="1" borderId="18" fillId="7" fontId="13" numFmtId="0" pivotButton="0" quotePrefix="0" xfId="0">
      <alignment horizontal="center" vertical="center" wrapText="1"/>
    </xf>
    <xf applyAlignment="1" borderId="5" fillId="9" fontId="13" numFmtId="0" pivotButton="0" quotePrefix="0" xfId="0">
      <alignment horizontal="center" vertical="center" wrapText="1"/>
    </xf>
    <xf applyAlignment="1" borderId="19" fillId="5" fontId="13" numFmtId="0" pivotButton="0" quotePrefix="0" xfId="0">
      <alignment horizontal="center" vertical="center" wrapText="1"/>
    </xf>
    <xf applyAlignment="1" borderId="13" fillId="7" fontId="13" numFmtId="0" pivotButton="0" quotePrefix="0" xfId="0">
      <alignment horizontal="center" vertical="center" wrapText="1"/>
    </xf>
    <xf applyAlignment="1" borderId="14" fillId="5" fontId="13" numFmtId="0" pivotButton="0" quotePrefix="0" xfId="0">
      <alignment horizontal="center" vertical="center" wrapText="1"/>
    </xf>
    <xf applyAlignment="1" borderId="14" fillId="0" fontId="2" numFmtId="0" pivotButton="0" quotePrefix="0" xfId="0">
      <alignment vertical="top" wrapText="1"/>
    </xf>
    <xf borderId="5" fillId="0" fontId="14" numFmtId="0" pivotButton="0" quotePrefix="0" xfId="0"/>
    <xf applyAlignment="1" borderId="14" fillId="0" fontId="5" numFmtId="0" pivotButton="0" quotePrefix="0" xfId="0">
      <alignment vertical="top" wrapText="1"/>
    </xf>
    <xf applyAlignment="1" borderId="18" fillId="7" fontId="4" numFmtId="0" pivotButton="0" quotePrefix="0" xfId="0">
      <alignment horizontal="center" vertical="center" wrapText="1"/>
    </xf>
    <xf applyAlignment="1" borderId="5" fillId="9" fontId="4" numFmtId="0" pivotButton="0" quotePrefix="0" xfId="0">
      <alignment horizontal="center" vertical="center" wrapText="1"/>
    </xf>
    <xf applyAlignment="1" borderId="19" fillId="5" fontId="4" numFmtId="0" pivotButton="0" quotePrefix="0" xfId="0">
      <alignment horizontal="center" vertical="center" wrapText="1"/>
    </xf>
    <xf applyAlignment="1" borderId="13" fillId="7" fontId="4" numFmtId="0" pivotButton="0" quotePrefix="0" xfId="0">
      <alignment horizontal="center" vertical="center" wrapText="1"/>
    </xf>
    <xf applyAlignment="1" borderId="14" fillId="5" fontId="4" numFmtId="0" pivotButton="0" quotePrefix="0" xfId="0">
      <alignment horizontal="center" vertical="center" wrapText="1"/>
    </xf>
    <xf applyAlignment="1" borderId="18" fillId="7" fontId="0" numFmtId="0" pivotButton="0" quotePrefix="0" xfId="0">
      <alignment wrapText="1"/>
    </xf>
    <xf applyAlignment="1" borderId="5" fillId="9" fontId="0" numFmtId="0" pivotButton="0" quotePrefix="0" xfId="0">
      <alignment wrapText="1"/>
    </xf>
    <xf applyAlignment="1" borderId="19" fillId="5" fontId="0" numFmtId="0" pivotButton="0" quotePrefix="0" xfId="0">
      <alignment wrapText="1"/>
    </xf>
    <xf applyAlignment="1" borderId="13" fillId="7" fontId="0" numFmtId="0" pivotButton="0" quotePrefix="0" xfId="0">
      <alignment wrapText="1"/>
    </xf>
    <xf applyAlignment="1" borderId="14" fillId="5" fontId="0" numFmtId="0" pivotButton="0" quotePrefix="0" xfId="0">
      <alignment wrapText="1"/>
    </xf>
    <xf applyAlignment="1" borderId="5" fillId="0" fontId="6" numFmtId="0" pivotButton="0" quotePrefix="0" xfId="0">
      <alignment horizontal="center" vertical="center"/>
    </xf>
    <xf applyAlignment="1" borderId="5" fillId="0" fontId="13" numFmtId="0" pivotButton="0" quotePrefix="0" xfId="0">
      <alignment horizontal="center" vertical="center" wrapText="1"/>
    </xf>
    <xf applyAlignment="1" borderId="5" fillId="0" fontId="4" numFmtId="0" pivotButton="0" quotePrefix="0" xfId="0">
      <alignment horizontal="center" vertical="center" wrapText="1"/>
    </xf>
    <xf applyAlignment="1" borderId="18" fillId="0" fontId="0" numFmtId="0" pivotButton="0" quotePrefix="0" xfId="0">
      <alignment wrapText="1"/>
    </xf>
    <xf applyAlignment="1" borderId="19" fillId="0" fontId="0" numFmtId="0" pivotButton="0" quotePrefix="0" xfId="0">
      <alignment wrapText="1"/>
    </xf>
    <xf applyAlignment="1" borderId="13" fillId="0" fontId="0" numFmtId="0" pivotButton="0" quotePrefix="0" xfId="0">
      <alignment wrapText="1"/>
    </xf>
    <xf applyAlignment="1" borderId="14" fillId="0" fontId="0" numFmtId="0" pivotButton="0" quotePrefix="0" xfId="0">
      <alignment wrapText="1"/>
    </xf>
    <xf applyAlignment="1" borderId="5" fillId="10" fontId="5" numFmtId="0" pivotButton="0" quotePrefix="0" xfId="0">
      <alignment horizontal="center" vertical="top" wrapText="1"/>
    </xf>
    <xf applyAlignment="1" borderId="5" fillId="0" fontId="12" numFmtId="0" pivotButton="0" quotePrefix="0" xfId="3">
      <alignment horizontal="center" vertical="center"/>
    </xf>
    <xf applyAlignment="1" borderId="5" fillId="11" fontId="2" numFmtId="0" pivotButton="0" quotePrefix="0" xfId="0">
      <alignment vertical="top" wrapText="1"/>
    </xf>
    <xf applyAlignment="1" borderId="5" fillId="0" fontId="2" numFmtId="0" pivotButton="0" quotePrefix="0" xfId="0">
      <alignment vertical="top" wrapText="1"/>
    </xf>
    <xf applyAlignment="1" borderId="5" fillId="0" fontId="5" numFmtId="0" pivotButton="0" quotePrefix="0" xfId="0">
      <alignment vertical="top" wrapText="1"/>
    </xf>
    <xf borderId="0" fillId="0" fontId="14" numFmtId="0" pivotButton="0" quotePrefix="0" xfId="0"/>
    <xf applyAlignment="1" borderId="0" fillId="0" fontId="5" numFmtId="0" pivotButton="0" quotePrefix="0" xfId="0">
      <alignment vertical="top" wrapText="1"/>
    </xf>
    <xf applyAlignment="1" borderId="1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5" fillId="0" fontId="15" numFmtId="0" pivotButton="0" quotePrefix="0" xfId="0">
      <alignment horizontal="center" vertical="center"/>
    </xf>
    <xf applyAlignment="1" borderId="5" fillId="0" fontId="15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20" fillId="0" fontId="5" numFmtId="0" pivotButton="0" quotePrefix="0" xfId="0">
      <alignment horizontal="center" vertical="top" wrapText="1"/>
    </xf>
    <xf applyAlignment="1" borderId="15" fillId="0" fontId="5" numFmtId="0" pivotButton="0" quotePrefix="0" xfId="0">
      <alignment horizontal="center" vertical="top" wrapText="1"/>
    </xf>
    <xf applyAlignment="1" borderId="16" fillId="0" fontId="5" numFmtId="0" pivotButton="0" quotePrefix="0" xfId="0">
      <alignment horizontal="center" vertical="top" wrapText="1"/>
    </xf>
    <xf applyAlignment="1" borderId="16" fillId="0" fontId="4" numFmtId="0" pivotButton="0" quotePrefix="0" xfId="0">
      <alignment horizontal="center" vertical="top" wrapText="1"/>
    </xf>
    <xf applyAlignment="1" borderId="17" fillId="0" fontId="4" numFmtId="0" pivotButton="0" quotePrefix="0" xfId="0">
      <alignment horizontal="center" vertical="top" wrapText="1"/>
    </xf>
    <xf applyAlignment="1" borderId="18" fillId="0" fontId="5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18" fillId="0" fontId="3" numFmtId="0" pivotButton="0" quotePrefix="0" xfId="2">
      <alignment horizontal="left" vertical="top" wrapText="1"/>
    </xf>
    <xf applyAlignment="1" borderId="19" fillId="0" fontId="13" numFmtId="0" pivotButton="0" quotePrefix="0" xfId="0">
      <alignment horizontal="center" vertical="center" wrapText="1"/>
    </xf>
    <xf borderId="21" fillId="0" fontId="14" numFmtId="0" pivotButton="0" quotePrefix="0" xfId="0"/>
    <xf applyAlignment="1" borderId="22" fillId="0" fontId="5" numFmtId="0" pivotButton="0" quotePrefix="0" xfId="0">
      <alignment vertical="top" wrapText="1"/>
    </xf>
    <xf applyAlignment="1" borderId="22" fillId="0" fontId="4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5" fillId="14" fontId="16" numFmtId="2" pivotButton="0" quotePrefix="0" xfId="3">
      <alignment horizontal="center"/>
    </xf>
    <xf applyAlignment="1" borderId="5" fillId="0" fontId="13" numFmtId="0" pivotButton="0" quotePrefix="0" xfId="0">
      <alignment horizontal="center" vertical="center"/>
    </xf>
    <xf applyAlignment="1" borderId="5" fillId="0" fontId="17" numFmtId="0" pivotButton="0" quotePrefix="0" xfId="3">
      <alignment horizontal="center" vertical="center"/>
    </xf>
    <xf applyAlignment="1" borderId="5" fillId="14" fontId="17" numFmtId="2" pivotButton="0" quotePrefix="0" xfId="3">
      <alignment horizontal="center"/>
    </xf>
    <xf applyAlignment="1" borderId="19" fillId="0" fontId="13" numFmtId="0" pivotButton="0" quotePrefix="0" xfId="0">
      <alignment horizontal="center" vertical="center"/>
    </xf>
    <xf applyAlignment="1" borderId="18" fillId="5" fontId="3" numFmtId="0" pivotButton="0" quotePrefix="0" xfId="2">
      <alignment horizontal="left" vertical="top" wrapText="1"/>
    </xf>
    <xf applyAlignment="1" borderId="5" fillId="15" fontId="2" numFmtId="0" pivotButton="0" quotePrefix="0" xfId="0">
      <alignment vertical="top" wrapText="1"/>
    </xf>
    <xf applyAlignment="1" borderId="5" fillId="5" fontId="13" numFmtId="0" pivotButton="0" quotePrefix="0" xfId="0">
      <alignment horizontal="center" vertical="center" wrapText="1"/>
    </xf>
    <xf applyAlignment="1" borderId="5" fillId="5" fontId="15" numFmtId="0" pivotButton="0" quotePrefix="0" xfId="0">
      <alignment horizontal="center" vertical="center" wrapText="1"/>
    </xf>
    <xf borderId="0" fillId="5" fontId="0" numFmtId="0" pivotButton="0" quotePrefix="0" xfId="0"/>
    <xf borderId="0" fillId="0" fontId="3" numFmtId="0" pivotButton="0" quotePrefix="0" xfId="2"/>
    <xf borderId="5" fillId="0" fontId="8" numFmtId="0" pivotButton="0" quotePrefix="0" xfId="3"/>
    <xf borderId="24" fillId="0" fontId="12" numFmtId="0" pivotButton="0" quotePrefix="0" xfId="3"/>
    <xf borderId="25" fillId="16" fontId="12" numFmtId="1" pivotButton="0" quotePrefix="0" xfId="3"/>
    <xf borderId="5" fillId="0" fontId="3" numFmtId="0" pivotButton="0" quotePrefix="0" xfId="2"/>
    <xf applyAlignment="1" borderId="13" fillId="0" fontId="17" numFmtId="0" pivotButton="0" quotePrefix="0" xfId="3">
      <alignment horizontal="center" vertical="center"/>
    </xf>
    <xf applyAlignment="1" borderId="13" fillId="0" fontId="13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top" wrapText="1"/>
    </xf>
    <xf applyAlignment="1" borderId="26" fillId="0" fontId="4" numFmtId="0" pivotButton="0" quotePrefix="0" xfId="0">
      <alignment horizontal="center" vertical="center" wrapText="1"/>
    </xf>
    <xf applyAlignment="1" borderId="27" fillId="0" fontId="13" numFmtId="0" pivotButton="0" quotePrefix="0" xfId="0">
      <alignment horizontal="center" vertical="center"/>
    </xf>
    <xf applyAlignment="1" borderId="28" fillId="0" fontId="13" numFmtId="0" pivotButton="0" quotePrefix="0" xfId="0">
      <alignment horizontal="center" vertical="center" wrapText="1"/>
    </xf>
    <xf applyAlignment="1" borderId="29" fillId="0" fontId="13" numFmtId="0" pivotButton="0" quotePrefix="0" xfId="0">
      <alignment horizontal="center" vertical="center" wrapText="1"/>
    </xf>
    <xf borderId="5" fillId="17" fontId="8" numFmtId="164" pivotButton="0" quotePrefix="0" xfId="3"/>
    <xf borderId="30" fillId="17" fontId="12" numFmtId="1" pivotButton="0" quotePrefix="0" xfId="3"/>
    <xf applyAlignment="1" borderId="31" fillId="18" fontId="12" numFmtId="0" pivotButton="0" quotePrefix="0" xfId="3">
      <alignment horizontal="center" vertical="center" wrapText="1"/>
    </xf>
    <xf applyAlignment="1" borderId="32" fillId="18" fontId="12" numFmtId="0" pivotButton="0" quotePrefix="0" xfId="3">
      <alignment horizontal="center" vertical="center" wrapText="1"/>
    </xf>
    <xf applyAlignment="1" borderId="33" fillId="14" fontId="12" numFmtId="0" pivotButton="0" quotePrefix="0" xfId="3">
      <alignment horizontal="center" vertical="center" wrapText="1"/>
    </xf>
    <xf applyAlignment="1" borderId="27" fillId="19" fontId="13" numFmtId="0" pivotButton="0" quotePrefix="0" xfId="0">
      <alignment horizontal="center" vertical="center"/>
    </xf>
    <xf applyAlignment="1" borderId="28" fillId="19" fontId="13" numFmtId="0" pivotButton="0" quotePrefix="0" xfId="0">
      <alignment horizontal="center" vertical="center" wrapText="1"/>
    </xf>
    <xf applyAlignment="1" borderId="29" fillId="19" fontId="13" numFmtId="0" pivotButton="0" quotePrefix="0" xfId="0">
      <alignment horizontal="center" vertical="center" wrapText="1"/>
    </xf>
    <xf applyAlignment="1" borderId="15" fillId="18" fontId="12" numFmtId="0" pivotButton="0" quotePrefix="0" xfId="3">
      <alignment horizontal="center" vertical="center" wrapText="1"/>
    </xf>
    <xf applyAlignment="1" borderId="16" fillId="18" fontId="12" numFmtId="0" pivotButton="0" quotePrefix="0" xfId="3">
      <alignment horizontal="center" vertical="center" wrapText="1"/>
    </xf>
    <xf applyAlignment="1" borderId="17" fillId="14" fontId="12" numFmtId="0" pivotButton="0" quotePrefix="0" xfId="3">
      <alignment horizontal="center" vertical="center" wrapText="1"/>
    </xf>
    <xf applyAlignment="1" borderId="5" fillId="0" fontId="5" numFmtId="0" pivotButton="0" quotePrefix="0" xfId="0">
      <alignment horizontal="center" vertical="center" wrapText="1"/>
    </xf>
    <xf applyAlignment="1" borderId="5" fillId="10" fontId="5" numFmtId="0" pivotButton="0" quotePrefix="0" xfId="0">
      <alignment horizontal="center" vertical="center" wrapText="1"/>
    </xf>
    <xf applyAlignment="1" borderId="5" fillId="0" fontId="2" numFmtId="0" pivotButton="0" quotePrefix="0" xfId="0">
      <alignment horizontal="center" vertical="center" wrapText="1"/>
    </xf>
    <xf applyAlignment="1" borderId="13" fillId="20" fontId="18" numFmtId="0" pivotButton="0" quotePrefix="0" xfId="0">
      <alignment wrapText="1"/>
    </xf>
    <xf applyAlignment="1" borderId="34" fillId="20" fontId="18" numFmtId="0" pivotButton="0" quotePrefix="0" xfId="0">
      <alignment wrapText="1"/>
    </xf>
    <xf applyAlignment="1" borderId="26" fillId="21" fontId="18" numFmtId="0" pivotButton="0" quotePrefix="0" xfId="0">
      <alignment wrapText="1"/>
    </xf>
    <xf applyAlignment="1" borderId="34" fillId="21" fontId="19" numFmtId="0" pivotButton="0" quotePrefix="0" xfId="0">
      <alignment wrapText="1"/>
    </xf>
    <xf applyAlignment="1" borderId="34" fillId="21" fontId="19" numFmtId="9" pivotButton="0" quotePrefix="0" xfId="0">
      <alignment wrapText="1"/>
    </xf>
    <xf applyAlignment="1" borderId="0" fillId="12" fontId="4" numFmtId="0" pivotButton="0" quotePrefix="0" xfId="0">
      <alignment horizontal="center" vertical="top" wrapText="1"/>
    </xf>
    <xf borderId="0" fillId="0" fontId="8" numFmtId="0" pivotButton="0" quotePrefix="0" xfId="3"/>
    <xf borderId="0" fillId="17" fontId="8" numFmtId="164" pivotButton="0" quotePrefix="0" xfId="3"/>
    <xf applyAlignment="1" borderId="0" fillId="14" fontId="16" numFmtId="2" pivotButton="0" quotePrefix="0" xfId="3">
      <alignment horizontal="center"/>
    </xf>
    <xf applyAlignment="1" borderId="20" fillId="0" fontId="5" numFmtId="0" pivotButton="0" quotePrefix="0" xfId="0">
      <alignment horizontal="center" vertical="center" wrapText="1"/>
    </xf>
    <xf applyAlignment="1" borderId="5" fillId="19" fontId="13" numFmtId="0" pivotButton="0" quotePrefix="0" xfId="0">
      <alignment horizontal="center" vertical="center"/>
    </xf>
    <xf applyAlignment="1" borderId="5" fillId="19" fontId="13" numFmtId="0" pivotButton="0" quotePrefix="0" xfId="0">
      <alignment horizontal="center" vertical="center" wrapText="1"/>
    </xf>
    <xf borderId="5" fillId="0" fontId="12" numFmtId="0" pivotButton="0" quotePrefix="0" xfId="3"/>
    <xf applyAlignment="1" borderId="14" fillId="14" fontId="16" numFmtId="2" pivotButton="0" quotePrefix="0" xfId="3">
      <alignment horizontal="center"/>
    </xf>
    <xf applyAlignment="1" borderId="14" fillId="0" fontId="13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top" wrapText="1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 wrapText="1"/>
    </xf>
    <xf borderId="0" fillId="0" fontId="12" numFmtId="0" pivotButton="0" quotePrefix="0" xfId="3"/>
    <xf borderId="26" fillId="0" fontId="14" numFmtId="0" pivotButton="0" quotePrefix="0" xfId="0"/>
    <xf applyAlignment="1" borderId="26" fillId="0" fontId="5" numFmtId="0" pivotButton="0" quotePrefix="0" xfId="0">
      <alignment vertical="top" wrapText="1"/>
    </xf>
    <xf borderId="26" fillId="0" fontId="0" numFmtId="0" pivotButton="0" quotePrefix="0" xfId="0"/>
    <xf borderId="35" fillId="0" fontId="12" numFmtId="0" pivotButton="0" quotePrefix="0" xfId="3"/>
    <xf applyAlignment="1" borderId="16" fillId="0" fontId="5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top" wrapText="1"/>
    </xf>
    <xf applyAlignment="1" borderId="37" fillId="0" fontId="4" numFmtId="0" pivotButton="0" quotePrefix="0" xfId="0">
      <alignment horizontal="center" vertical="top" wrapText="1"/>
    </xf>
    <xf borderId="18" fillId="0" fontId="3" numFmtId="0" pivotButton="0" quotePrefix="0" xfId="2"/>
    <xf applyAlignment="1" borderId="22" fillId="0" fontId="5" numFmtId="0" pivotButton="0" quotePrefix="0" xfId="0">
      <alignment horizontal="center" vertical="center" wrapText="1"/>
    </xf>
    <xf applyAlignment="1" borderId="38" fillId="0" fontId="4" numFmtId="0" pivotButton="0" quotePrefix="0" xfId="0">
      <alignment horizontal="center" vertical="center" wrapText="1"/>
    </xf>
    <xf applyAlignment="1" borderId="5" fillId="5" fontId="2" numFmtId="0" pivotButton="0" quotePrefix="0" xfId="0">
      <alignment horizontal="center" vertical="center" wrapText="1"/>
    </xf>
    <xf applyAlignment="1" borderId="5" fillId="22" fontId="2" numFmtId="0" pivotButton="0" quotePrefix="0" xfId="0">
      <alignment horizontal="center" vertical="center" wrapText="1"/>
    </xf>
    <xf applyAlignment="1" borderId="5" fillId="8" fontId="2" numFmtId="0" pivotButton="0" quotePrefix="0" xfId="0">
      <alignment horizontal="center" vertical="center" wrapText="1"/>
    </xf>
    <xf applyAlignment="1" borderId="5" fillId="23" fontId="2" numFmtId="0" pivotButton="0" quotePrefix="0" xfId="0">
      <alignment horizontal="center" vertical="center" wrapText="1"/>
    </xf>
    <xf applyAlignment="1" borderId="5" fillId="24" fontId="2" numFmtId="0" pivotButton="0" quotePrefix="0" xfId="0">
      <alignment horizontal="center" vertical="center" wrapText="1"/>
    </xf>
    <xf applyAlignment="1" borderId="5" fillId="25" fontId="2" numFmtId="0" pivotButton="0" quotePrefix="0" xfId="0">
      <alignment horizontal="center" vertical="center" wrapText="1"/>
    </xf>
    <xf applyAlignment="1" borderId="5" fillId="26" fontId="2" numFmtId="0" pivotButton="0" quotePrefix="0" xfId="0">
      <alignment horizontal="center" vertical="center" wrapText="1"/>
    </xf>
    <xf applyAlignment="1" borderId="24" fillId="0" fontId="12" numFmtId="0" pivotButton="0" quotePrefix="0" xfId="3">
      <alignment wrapText="1"/>
    </xf>
    <xf borderId="5" fillId="14" fontId="16" numFmtId="0" pivotButton="0" quotePrefix="0" xfId="0"/>
    <xf borderId="26" fillId="14" fontId="16" numFmtId="0" pivotButton="0" quotePrefix="0" xfId="0"/>
    <xf borderId="5" fillId="17" fontId="8" numFmtId="0" pivotButton="0" quotePrefix="0" xfId="0"/>
    <xf borderId="26" fillId="17" fontId="8" numFmtId="0" pivotButton="0" quotePrefix="0" xfId="0"/>
    <xf applyAlignment="1" borderId="15" fillId="0" fontId="20" numFmtId="0" pivotButton="0" quotePrefix="0" xfId="0">
      <alignment horizontal="center" vertical="top" wrapText="1"/>
    </xf>
    <xf applyAlignment="1" borderId="16" fillId="0" fontId="20" numFmtId="0" pivotButton="0" quotePrefix="0" xfId="0">
      <alignment horizontal="center" vertical="center" wrapText="1"/>
    </xf>
    <xf borderId="5" fillId="0" fontId="21" numFmtId="0" pivotButton="0" quotePrefix="0" xfId="3"/>
    <xf borderId="5" fillId="17" fontId="21" numFmtId="0" pivotButton="0" quotePrefix="0" xfId="0"/>
    <xf borderId="5" fillId="14" fontId="22" numFmtId="0" pivotButton="0" quotePrefix="0" xfId="0"/>
    <xf applyAlignment="1" borderId="36" fillId="0" fontId="20" numFmtId="0" pivotButton="0" quotePrefix="0" xfId="0">
      <alignment horizontal="center" vertical="top" wrapText="1"/>
    </xf>
    <xf applyAlignment="1" borderId="20" fillId="0" fontId="20" numFmtId="0" pivotButton="0" quotePrefix="0" xfId="0">
      <alignment horizontal="center" vertical="center" wrapText="1"/>
    </xf>
    <xf borderId="26" fillId="17" fontId="21" numFmtId="0" pivotButton="0" quotePrefix="0" xfId="0"/>
    <xf borderId="26" fillId="14" fontId="22" numFmtId="0" pivotButton="0" quotePrefix="0" xfId="0"/>
    <xf applyAlignment="1" borderId="18" fillId="0" fontId="20" numFmtId="0" pivotButton="0" quotePrefix="0" xfId="0">
      <alignment horizontal="center" vertical="top" wrapText="1"/>
    </xf>
    <xf applyAlignment="1" borderId="5" fillId="10" fontId="20" numFmtId="0" pivotButton="0" quotePrefix="0" xfId="0">
      <alignment horizontal="center" vertical="center" wrapText="1"/>
    </xf>
    <xf applyAlignment="1" borderId="5" fillId="0" fontId="23" numFmtId="0" pivotButton="0" quotePrefix="0" xfId="3">
      <alignment horizontal="center" vertical="center"/>
    </xf>
    <xf applyAlignment="1" borderId="5" fillId="14" fontId="22" numFmtId="2" pivotButton="0" quotePrefix="0" xfId="3">
      <alignment horizontal="center"/>
    </xf>
    <xf applyAlignment="1" borderId="13" fillId="0" fontId="23" numFmtId="0" pivotButton="0" quotePrefix="0" xfId="3">
      <alignment horizontal="center" vertical="center"/>
    </xf>
    <xf applyAlignment="1" borderId="14" fillId="14" fontId="22" numFmtId="2" pivotButton="0" quotePrefix="0" xfId="3">
      <alignment horizontal="center"/>
    </xf>
    <xf applyAlignment="1" borderId="5" fillId="0" fontId="24" numFmtId="0" pivotButton="0" quotePrefix="0" xfId="0">
      <alignment horizontal="center" vertical="center" wrapText="1"/>
    </xf>
    <xf applyAlignment="1" borderId="5" fillId="25" fontId="24" numFmtId="0" pivotButton="0" quotePrefix="0" xfId="0">
      <alignment horizontal="center" vertical="center" wrapText="1"/>
    </xf>
    <xf applyAlignment="1" borderId="5" fillId="5" fontId="24" numFmtId="0" pivotButton="0" quotePrefix="0" xfId="0">
      <alignment horizontal="center" vertical="center" wrapText="1"/>
    </xf>
    <xf applyAlignment="1" borderId="5" fillId="22" fontId="24" numFmtId="0" pivotButton="0" quotePrefix="0" xfId="0">
      <alignment horizontal="center" vertical="center" wrapText="1"/>
    </xf>
    <xf applyAlignment="1" borderId="5" fillId="8" fontId="24" numFmtId="0" pivotButton="0" quotePrefix="0" xfId="0">
      <alignment horizontal="center" vertical="center" wrapText="1"/>
    </xf>
    <xf applyAlignment="1" borderId="5" fillId="23" fontId="24" numFmtId="0" pivotButton="0" quotePrefix="0" xfId="0">
      <alignment horizontal="center" vertical="center" wrapText="1"/>
    </xf>
    <xf applyAlignment="1" borderId="5" fillId="24" fontId="24" numFmtId="0" pivotButton="0" quotePrefix="0" xfId="0">
      <alignment horizontal="center" vertical="center" wrapText="1"/>
    </xf>
    <xf applyAlignment="1" borderId="5" fillId="26" fontId="24" numFmtId="0" pivotButton="0" quotePrefix="0" xfId="0">
      <alignment horizontal="center" vertical="center" wrapText="1"/>
    </xf>
    <xf applyAlignment="1" borderId="24" fillId="0" fontId="25" numFmtId="0" pivotButton="0" quotePrefix="0" xfId="3">
      <alignment wrapText="1"/>
    </xf>
    <xf borderId="30" fillId="17" fontId="25" numFmtId="1" pivotButton="0" quotePrefix="0" xfId="3"/>
    <xf borderId="25" fillId="16" fontId="25" numFmtId="1" pivotButton="0" quotePrefix="0" xfId="3"/>
    <xf borderId="24" fillId="0" fontId="25" numFmtId="0" pivotButton="0" quotePrefix="0" xfId="3"/>
    <xf applyAlignment="1" borderId="22" fillId="0" fontId="20" numFmtId="0" pivotButton="0" quotePrefix="0" xfId="0">
      <alignment horizontal="center" vertical="center" wrapText="1"/>
    </xf>
    <xf applyAlignment="1" borderId="0" fillId="0" fontId="20" numFmtId="0" pivotButton="0" quotePrefix="0" xfId="0">
      <alignment vertical="top" wrapText="1"/>
    </xf>
    <xf applyAlignment="1" borderId="13" fillId="20" fontId="26" numFmtId="0" pivotButton="0" quotePrefix="0" xfId="0">
      <alignment wrapText="1"/>
    </xf>
    <xf applyAlignment="1" borderId="18" fillId="0" fontId="3" numFmtId="0" pivotButton="0" quotePrefix="0" xfId="2">
      <alignment wrapText="1"/>
    </xf>
    <xf applyAlignment="1" borderId="21" fillId="0" fontId="14" numFmtId="0" pivotButton="0" quotePrefix="0" xfId="0">
      <alignment wrapText="1"/>
    </xf>
    <xf applyAlignment="1" borderId="0" fillId="0" fontId="14" numFmtId="0" pivotButton="0" quotePrefix="0" xfId="0">
      <alignment wrapText="1"/>
    </xf>
    <xf borderId="5" fillId="14" fontId="22" numFmtId="2" pivotButton="0" quotePrefix="0" xfId="0"/>
    <xf borderId="4" fillId="0" fontId="8" numFmtId="0" pivotButton="0" quotePrefix="0" xfId="3"/>
    <xf applyAlignment="1" borderId="5" fillId="27" fontId="24" numFmtId="0" pivotButton="0" quotePrefix="0" xfId="0">
      <alignment horizontal="center" vertical="center" wrapText="1"/>
    </xf>
    <xf applyAlignment="1" borderId="5" fillId="28" fontId="24" numFmtId="0" pivotButton="0" quotePrefix="0" xfId="0">
      <alignment horizontal="center" vertical="center" wrapText="1"/>
    </xf>
    <xf applyAlignment="1" borderId="5" fillId="10" fontId="24" numFmtId="0" pivotButton="0" quotePrefix="0" xfId="0">
      <alignment horizontal="center" vertical="center" wrapText="1"/>
    </xf>
    <xf applyAlignment="1" borderId="5" fillId="12" fontId="24" numFmtId="0" pivotButton="0" quotePrefix="0" xfId="0">
      <alignment horizontal="center" vertical="center" wrapText="1"/>
    </xf>
    <xf applyAlignment="1" borderId="5" fillId="4" fontId="24" numFmtId="0" pivotButton="0" quotePrefix="0" xfId="0">
      <alignment horizontal="center" vertical="center" wrapText="1"/>
    </xf>
    <xf applyAlignment="1" borderId="3" fillId="18" fontId="12" numFmtId="0" pivotButton="0" quotePrefix="0" xfId="3">
      <alignment horizontal="center" vertical="center" wrapText="1"/>
    </xf>
    <xf borderId="3" fillId="0" fontId="8" numFmtId="0" pivotButton="0" quotePrefix="0" xfId="3"/>
    <xf borderId="3" fillId="31" fontId="21" numFmtId="0" pivotButton="0" quotePrefix="0" xfId="0"/>
    <xf borderId="3" fillId="30" fontId="21" numFmtId="0" pivotButton="0" quotePrefix="0" xfId="0"/>
    <xf applyAlignment="1" borderId="41" fillId="0" fontId="4" numFmtId="0" pivotButton="0" quotePrefix="0" xfId="0">
      <alignment horizontal="center" vertical="top" wrapText="1"/>
    </xf>
    <xf applyAlignment="1" borderId="42" fillId="19" fontId="13" numFmtId="0" pivotButton="0" quotePrefix="0" xfId="0">
      <alignment horizontal="center" vertical="center"/>
    </xf>
    <xf applyAlignment="1" borderId="43" fillId="19" fontId="13" numFmtId="0" pivotButton="0" quotePrefix="0" xfId="0">
      <alignment horizontal="center" vertical="center" wrapText="1"/>
    </xf>
    <xf applyAlignment="1" borderId="44" fillId="0" fontId="4" numFmtId="0" pivotButton="0" quotePrefix="0" xfId="0">
      <alignment horizontal="center" vertical="center" wrapText="1"/>
    </xf>
    <xf applyAlignment="1" borderId="45" fillId="18" fontId="12" numFmtId="0" pivotButton="0" quotePrefix="0" xfId="3">
      <alignment horizontal="center" vertical="center" wrapText="1"/>
    </xf>
    <xf borderId="13" fillId="0" fontId="8" numFmtId="0" pivotButton="0" quotePrefix="0" xfId="3"/>
    <xf borderId="13" fillId="0" fontId="0" numFmtId="0" pivotButton="0" quotePrefix="0" xfId="0"/>
    <xf applyAlignment="1" borderId="6" fillId="0" fontId="4" numFmtId="0" pivotButton="0" quotePrefix="0" xfId="0">
      <alignment horizontal="center" vertical="top" wrapText="1"/>
    </xf>
    <xf applyAlignment="1" borderId="6" fillId="0" fontId="13" numFmtId="0" pivotButton="0" quotePrefix="0" xfId="0">
      <alignment horizontal="center" vertical="center"/>
    </xf>
    <xf applyAlignment="1" borderId="6" fillId="0" fontId="13" numFmtId="0" pivotButton="0" quotePrefix="0" xfId="0">
      <alignment horizontal="center" vertical="center" wrapText="1"/>
    </xf>
    <xf applyAlignment="1" borderId="13" fillId="0" fontId="13" numFmtId="0" pivotButton="0" quotePrefix="0" xfId="0">
      <alignment horizontal="center" vertical="center"/>
    </xf>
    <xf applyAlignment="1" borderId="27" fillId="19" fontId="13" numFmtId="0" pivotButton="0" quotePrefix="0" xfId="0">
      <alignment horizontal="center" vertical="center" wrapText="1"/>
    </xf>
    <xf applyAlignment="1" borderId="6" fillId="5" fontId="4" numFmtId="0" pivotButton="0" quotePrefix="0" xfId="0">
      <alignment horizontal="center" vertical="top" wrapText="1"/>
    </xf>
    <xf applyAlignment="1" borderId="5" fillId="32" fontId="4" numFmtId="0" pivotButton="0" quotePrefix="0" xfId="0">
      <alignment horizontal="center" vertical="top" wrapText="1"/>
    </xf>
    <xf applyAlignment="1" borderId="46" fillId="0" fontId="13" numFmtId="0" pivotButton="0" quotePrefix="0" xfId="0">
      <alignment horizontal="center" vertical="center"/>
    </xf>
    <xf applyAlignment="1" borderId="46" fillId="0" fontId="13" numFmtId="0" pivotButton="0" quotePrefix="0" xfId="0">
      <alignment horizontal="center" vertical="center" wrapText="1"/>
    </xf>
    <xf applyAlignment="1" borderId="5" fillId="12" fontId="2" numFmtId="0" pivotButton="0" quotePrefix="0" xfId="0">
      <alignment horizontal="center" vertical="center" wrapText="1"/>
    </xf>
    <xf applyAlignment="1" borderId="15" fillId="8" fontId="4" numFmtId="0" pivotButton="0" quotePrefix="0" xfId="0">
      <alignment horizontal="center" vertical="top" wrapText="1"/>
    </xf>
    <xf borderId="39" fillId="0" fontId="0" numFmtId="0" pivotButton="0" quotePrefix="0" xfId="0"/>
    <xf borderId="40" fillId="0" fontId="0" numFmtId="0" pivotButton="0" quotePrefix="0" xfId="0"/>
    <xf applyAlignment="1" borderId="5" fillId="8" fontId="4" numFmtId="0" pivotButton="0" quotePrefix="0" xfId="0">
      <alignment horizontal="center" vertical="top" wrapText="1"/>
    </xf>
    <xf borderId="49" fillId="0" fontId="0" numFmtId="0" pivotButton="0" quotePrefix="0" xfId="0"/>
    <xf borderId="13" fillId="0" fontId="0" numFmtId="0" pivotButton="0" quotePrefix="0" xfId="0"/>
    <xf applyAlignment="1" borderId="5" fillId="13" fontId="4" numFmtId="0" pivotButton="0" quotePrefix="0" xfId="0">
      <alignment horizontal="center" vertical="top" wrapText="1"/>
    </xf>
    <xf applyAlignment="1" borderId="5" fillId="12" fontId="4" numFmtId="0" pivotButton="0" quotePrefix="0" xfId="0">
      <alignment horizontal="center" vertical="top" wrapText="1"/>
    </xf>
    <xf applyAlignment="1" borderId="20" fillId="12" fontId="4" numFmtId="0" pivotButton="0" quotePrefix="0" xfId="0">
      <alignment horizontal="center" vertical="top" wrapText="1"/>
    </xf>
    <xf borderId="47" fillId="0" fontId="0" numFmtId="0" pivotButton="0" quotePrefix="0" xfId="0"/>
    <xf borderId="48" fillId="0" fontId="0" numFmtId="0" pivotButton="0" quotePrefix="0" xfId="0"/>
    <xf applyAlignment="1" borderId="20" fillId="13" fontId="4" numFmtId="0" pivotButton="0" quotePrefix="0" xfId="0">
      <alignment horizontal="center" vertical="top" wrapText="1"/>
    </xf>
    <xf applyAlignment="1" borderId="5" fillId="20" fontId="18" numFmtId="0" pivotButton="0" quotePrefix="0" xfId="0">
      <alignment wrapText="1"/>
    </xf>
    <xf borderId="26" fillId="0" fontId="0" numFmtId="0" pivotButton="0" quotePrefix="0" xfId="0"/>
    <xf applyAlignment="1" borderId="16" fillId="24" fontId="4" numFmtId="0" pivotButton="0" quotePrefix="0" xfId="0">
      <alignment horizontal="center" vertical="top" wrapText="1"/>
    </xf>
    <xf applyAlignment="1" borderId="16" fillId="5" fontId="4" numFmtId="0" pivotButton="0" quotePrefix="0" xfId="0">
      <alignment horizontal="center" vertical="top" wrapText="1"/>
    </xf>
    <xf applyAlignment="1" borderId="16" fillId="25" fontId="4" numFmtId="0" pivotButton="0" quotePrefix="0" xfId="0">
      <alignment horizontal="center" vertical="top" wrapText="1"/>
    </xf>
    <xf applyAlignment="1" borderId="16" fillId="26" fontId="4" numFmtId="0" pivotButton="0" quotePrefix="0" xfId="0">
      <alignment horizontal="center" vertical="top" wrapText="1"/>
    </xf>
    <xf applyAlignment="1" borderId="16" fillId="8" fontId="4" numFmtId="0" pivotButton="0" quotePrefix="0" xfId="0">
      <alignment horizontal="center" vertical="top" wrapText="1"/>
    </xf>
    <xf applyAlignment="1" borderId="16" fillId="22" fontId="4" numFmtId="0" pivotButton="0" quotePrefix="0" xfId="0">
      <alignment horizontal="center" vertical="top" wrapText="1"/>
    </xf>
    <xf applyAlignment="1" borderId="16" fillId="23" fontId="4" numFmtId="0" pivotButton="0" quotePrefix="0" xfId="0">
      <alignment horizontal="center" vertical="top" wrapText="1"/>
    </xf>
    <xf applyAlignment="1" borderId="16" fillId="12" fontId="4" numFmtId="0" pivotButton="0" quotePrefix="0" xfId="0">
      <alignment horizontal="center" vertical="top" wrapText="1"/>
    </xf>
    <xf applyAlignment="1" borderId="16" fillId="27" fontId="4" numFmtId="0" pivotButton="0" quotePrefix="0" xfId="0">
      <alignment horizontal="center" vertical="top" wrapText="1"/>
    </xf>
    <xf applyAlignment="1" borderId="16" fillId="28" fontId="4" numFmtId="0" pivotButton="0" quotePrefix="0" xfId="0">
      <alignment horizontal="center" vertical="top" wrapText="1"/>
    </xf>
    <xf applyAlignment="1" borderId="16" fillId="29" fontId="4" numFmtId="0" pivotButton="0" quotePrefix="0" xfId="0">
      <alignment horizontal="center" vertical="top" wrapText="1"/>
    </xf>
    <xf applyAlignment="1" borderId="16" fillId="10" fontId="4" numFmtId="0" pivotButton="0" quotePrefix="0" xfId="0">
      <alignment horizontal="center" vertical="top" wrapText="1"/>
    </xf>
    <xf applyAlignment="1" borderId="16" fillId="4" fontId="4" numFmtId="0" pivotButton="0" quotePrefix="0" xfId="0">
      <alignment horizontal="center" vertical="top" wrapText="1"/>
    </xf>
    <xf applyAlignment="1" borderId="5" fillId="0" fontId="20" numFmtId="0" pivotButton="0" quotePrefix="0" xfId="0">
      <alignment horizontal="center" vertical="top" wrapText="1"/>
    </xf>
    <xf applyAlignment="1" borderId="5" fillId="0" fontId="20" numFmtId="0" pivotButton="0" quotePrefix="0" xfId="0">
      <alignment horizontal="center" vertical="center" wrapText="1"/>
    </xf>
    <xf applyAlignment="1" borderId="5" fillId="10" fontId="4" numFmtId="0" pivotButton="0" quotePrefix="0" xfId="0">
      <alignment horizontal="center" vertical="top" wrapText="1"/>
    </xf>
    <xf borderId="5" fillId="0" fontId="0" numFmtId="0" pivotButton="0" quotePrefix="0" xfId="0"/>
    <xf applyAlignment="1" borderId="5" fillId="28" fontId="4" numFmtId="0" pivotButton="0" quotePrefix="0" xfId="0">
      <alignment horizontal="center" vertical="top" wrapText="1"/>
    </xf>
    <xf applyAlignment="1" borderId="5" fillId="27" fontId="4" numFmtId="0" pivotButton="0" quotePrefix="0" xfId="0">
      <alignment horizontal="center" vertical="top" wrapText="1"/>
    </xf>
    <xf applyAlignment="1" borderId="5" fillId="29" fontId="4" numFmtId="0" pivotButton="0" quotePrefix="0" xfId="0">
      <alignment horizontal="center" vertical="top" wrapText="1"/>
    </xf>
    <xf applyAlignment="1" borderId="5" fillId="23" fontId="4" numFmtId="0" pivotButton="0" quotePrefix="0" xfId="0">
      <alignment horizontal="center" vertical="top" wrapText="1"/>
    </xf>
    <xf applyAlignment="1" borderId="5" fillId="25" fontId="4" numFmtId="0" pivotButton="0" quotePrefix="0" xfId="0">
      <alignment horizontal="center" vertical="top" wrapText="1"/>
    </xf>
    <xf applyAlignment="1" borderId="5" fillId="4" fontId="4" numFmtId="0" pivotButton="0" quotePrefix="0" xfId="0">
      <alignment horizontal="center" vertical="top" wrapText="1"/>
    </xf>
    <xf applyAlignment="1" borderId="5" fillId="18" fontId="12" numFmtId="0" pivotButton="0" quotePrefix="0" xfId="3">
      <alignment horizontal="center" vertical="center" wrapText="1"/>
    </xf>
    <xf applyAlignment="1" borderId="5" fillId="0" fontId="3" numFmtId="0" pivotButton="0" quotePrefix="0" xfId="2">
      <alignment wrapText="1"/>
    </xf>
    <xf applyAlignment="1" borderId="5" fillId="0" fontId="14" numFmtId="0" pivotButton="0" quotePrefix="0" xfId="0">
      <alignment wrapText="1"/>
    </xf>
    <xf applyAlignment="1" borderId="5" fillId="0" fontId="20" numFmtId="0" pivotButton="0" quotePrefix="0" xfId="0">
      <alignment vertical="top" wrapText="1"/>
    </xf>
    <xf borderId="5" fillId="16" fontId="25" numFmtId="1" pivotButton="0" quotePrefix="0" xfId="3"/>
  </cellXfs>
  <cellStyles count="4">
    <cellStyle builtinId="0" name="Normal" xfId="0"/>
    <cellStyle builtinId="26" name="Good" xfId="1"/>
    <cellStyle builtinId="8" name="Hyperlink" xfId="2"/>
    <cellStyle name="Normal 2" xfId="3"/>
  </cellStyles>
  <dxfs count="91"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font>
        <b val="1"/>
        <color rgb="FFC00000"/>
      </font>
      <fill>
        <patternFill>
          <bgColor rgb="FFD0E6E5"/>
        </patternFill>
      </fill>
    </dxf>
    <dxf>
      <numFmt formatCode="0.0" numFmtId="164"/>
    </dxf>
    <dxf>
      <numFmt formatCode="0.0" numFmtId="164"/>
    </dxf>
    <dxf>
      <numFmt formatCode="General" numFmtId="0"/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 outline="0">
        <left/>
        <right style="thin">
          <color rgb="FF000000"/>
        </right>
        <top/>
        <bottom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  <scheme val="minor"/>
      </font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numFmt formatCode="0.0" numFmtId="164"/>
    </dxf>
    <dxf>
      <numFmt formatCode="0.0" numFmtId="164"/>
    </dxf>
    <dxf>
      <numFmt formatCode="General" numFmtId="0"/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 outline="0">
        <left/>
        <right style="thin">
          <color rgb="FF000000"/>
        </right>
        <top/>
        <bottom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  <scheme val="minor"/>
      </font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numFmt formatCode="0.0" numFmtId="164"/>
    </dxf>
    <dxf>
      <numFmt formatCode="0.0" numFmtId="164"/>
    </dxf>
    <dxf>
      <numFmt formatCode="General" numFmtId="0"/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 outline="0">
        <left/>
        <right style="thin">
          <color rgb="FF000000"/>
        </right>
        <top/>
        <bottom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  <scheme val="minor"/>
      </font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formatCode="General" numFmtId="0"/>
      <alignment horizontal="general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formatCode="@" numFmtId="3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formatCode="@" numFmtId="3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formatCode="@" numFmtId="30"/>
      <alignment horizontal="left" vertical="top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</dxf>
    <dxf>
      <border outline="0">
        <bottom style="thin">
          <color rgb="FF000000"/>
        </bottom>
      </border>
    </dxf>
    <dxf>
      <font>
        <name val="Arial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top" wrapText="1"/>
      <border outline="0">
        <left style="thin">
          <color rgb="FF000000"/>
        </left>
        <right style="thin">
          <color rgb="FF000000"/>
        </right>
        <top/>
        <bottom/>
      </border>
    </dxf>
    <dxf>
      <numFmt formatCode="0.0" numFmtId="164"/>
    </dxf>
    <dxf>
      <numFmt formatCode="0.0" numFmtId="164"/>
    </dxf>
    <dxf>
      <numFmt formatCode="General" numFmtId="0"/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 outline="0">
        <left/>
        <right style="thin">
          <color rgb="FF000000"/>
        </right>
        <top/>
        <bottom/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top" wrapText="1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  <scheme val="minor"/>
      </font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tyles.xml" Type="http://schemas.openxmlformats.org/officeDocument/2006/relationships/styles" /><Relationship Id="rId38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headerRowDxfId="90" id="1" name="Table1" ref="B1:Q12" tableBorderDxfId="89" totalsRowCount="1">
  <autoFilter ref="B1:Q11"/>
  <tableColumns count="16">
    <tableColumn dataDxfId="88" id="1" name="Summary" totalsRowDxfId="87" totalsRowLabel="Total"/>
    <tableColumn id="2" name="Sandhya" totalsRowFunction="sum"/>
    <tableColumn id="3" name="Elango" totalsRowFunction="sum"/>
    <tableColumn id="4" name="Rakesh" totalsRowFunction="sum"/>
    <tableColumn id="5" name="Giridhar" totalsRowFunction="sum"/>
    <tableColumn id="6" name="Vamsi" totalsRowFunction="sum"/>
    <tableColumn id="7" name="Gopika" totalsRowFunction="sum"/>
    <tableColumn id="8" name="Srinivas" totalsRowFunction="sum"/>
    <tableColumn id="9" name="Shweta" totalsRowFunction="sum"/>
    <tableColumn id="10" name="Kiran" totalsRowFunction="sum"/>
    <tableColumn id="11" name="Gajanan" totalsRowFunction="sum"/>
    <tableColumn id="12" name="Abishek" totalsRowFunction="sum"/>
    <tableColumn dataDxfId="86" id="14" name="WP %">
      <calculatedColumnFormula>SUM(Table1[[#This Row],[Sandhya]:[Abishek]])</calculatedColumnFormula>
    </tableColumn>
    <tableColumn id="15" name="Value %"/>
    <tableColumn dataDxfId="85" id="16" name="Exp WP SP">
      <calculatedColumnFormula>$B$14*Table1[[#This Row],[Value %]]/100</calculatedColumnFormula>
    </tableColumn>
    <tableColumn dataDxfId="84" id="13" name="Actual WP SP">
      <calculatedColumnFormula>$B$14/11*Table1[[#This Row],[WP %]]/100</calculatedColumnFormula>
    </tableColumn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DxfId="81" displayName="Table2" headerRowBorderDxfId="82" headerRowCount="1" headerRowDxfId="83" id="2" name="Table2" ref="A1:I57" tableBorderDxfId="80" totalsRowBorderDxfId="79" totalsRowShown="0">
  <autoFilter ref="A1:I57">
    <filterColumn colId="6" hiddenButton="0" showButton="1">
      <filters>
        <filter val="R, Kiran Kumar"/>
      </filters>
    </filterColumn>
  </autoFilter>
  <tableColumns count="9">
    <tableColumn dataCellStyle="Hyperlink" dataDxfId="78" id="1" name="Key"/>
    <tableColumn dataDxfId="77" id="2" name="Summary"/>
    <tableColumn dataDxfId="76" id="3" name="Issue Type"/>
    <tableColumn dataDxfId="75" id="4" name="Status"/>
    <tableColumn dataDxfId="74" id="5" name="Original Estimate"/>
    <tableColumn dataDxfId="73" id="6" name="Story Points"/>
    <tableColumn dataDxfId="72" id="7" name="Assignee"/>
    <tableColumn dataDxfId="71" id="8" name="Epic Link"/>
    <tableColumn dataDxfId="70" id="9" name="Hours">
      <calculatedColumnFormula>(E2/60/60)/8</calculatedColumnFormula>
    </tableColumn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displayName="Table14" headerRowCount="1" headerRowDxfId="69" id="3" name="Table14" ref="B1:Q12" tableBorderDxfId="68" totalsRowCount="1">
  <autoFilter ref="B1:Q11"/>
  <tableColumns count="16">
    <tableColumn dataDxfId="67" id="1" name="Summary" totalsRowDxfId="66" totalsRowLabel="Total"/>
    <tableColumn id="2" name="Sandhya" totalsRowFunction="sum"/>
    <tableColumn id="3" name="Elango" totalsRowFunction="sum"/>
    <tableColumn id="4" name="Rakesh" totalsRowFunction="sum"/>
    <tableColumn id="5" name="Giridhar" totalsRowFunction="sum"/>
    <tableColumn id="6" name="Vamsi" totalsRowFunction="sum"/>
    <tableColumn id="7" name="Gopika" totalsRowFunction="sum"/>
    <tableColumn id="8" name="Srinivas" totalsRowFunction="sum"/>
    <tableColumn id="9" name="Shweta" totalsRowFunction="sum"/>
    <tableColumn id="10" name="Kiran" totalsRowFunction="sum"/>
    <tableColumn id="11" name="Gajanan" totalsRowFunction="sum"/>
    <tableColumn id="12" name="Abishek" totalsRowFunction="sum"/>
    <tableColumn dataDxfId="65" id="14" name="WP %">
      <calculatedColumnFormula>SUM(Table14[[#This Row],[Sandhya]:[Abishek]])</calculatedColumnFormula>
    </tableColumn>
    <tableColumn id="15" name="Value %"/>
    <tableColumn dataDxfId="64" id="16" name="Exp WP SP">
      <calculatedColumnFormula>$B$14*Table14[[#This Row],[Value %]]/100</calculatedColumnFormula>
    </tableColumn>
    <tableColumn dataDxfId="63" id="13" name="Actual WP SP">
      <calculatedColumnFormula>$B$14/11*Table14[[#This Row],[WP %]]/100</calculatedColumnFormula>
    </tableColumn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displayName="Table145" headerRowCount="1" headerRowDxfId="62" id="4" name="Table145" ref="B1:Q10" tableBorderDxfId="61" totalsRowCount="1">
  <autoFilter ref="B1:Q9"/>
  <tableColumns count="16">
    <tableColumn dataDxfId="60" id="1" name="Summary" totalsRowDxfId="59" totalsRowLabel="Total"/>
    <tableColumn id="2" name="Sandhya" totalsRowFunction="sum"/>
    <tableColumn id="3" name="Elango" totalsRowFunction="sum"/>
    <tableColumn id="4" name="Rakesh" totalsRowFunction="sum"/>
    <tableColumn id="5" name="Giridhar" totalsRowFunction="sum"/>
    <tableColumn id="6" name="Jay" totalsRowFunction="sum"/>
    <tableColumn id="7" name="Gopika" totalsRowFunction="sum"/>
    <tableColumn id="8" name="Srinivas" totalsRowFunction="sum"/>
    <tableColumn id="9" name="Shweta" totalsRowFunction="sum"/>
    <tableColumn id="10" name="Kiran" totalsRowFunction="sum"/>
    <tableColumn id="11" name="Gajanan" totalsRowFunction="sum"/>
    <tableColumn id="12" name="Abishek" totalsRowFunction="sum"/>
    <tableColumn dataDxfId="58" id="14" name="WP %">
      <calculatedColumnFormula>SUM(Table145[[#This Row],[Sandhya]:[Abishek]])</calculatedColumnFormula>
    </tableColumn>
    <tableColumn id="15" name="Value %"/>
    <tableColumn dataDxfId="57" id="16" name="Exp WP SP">
      <calculatedColumnFormula>$B$12*Table145[[#This Row],[Value %]]/100</calculatedColumnFormula>
    </tableColumn>
    <tableColumn dataDxfId="56" id="13" name="Actual WP SP">
      <calculatedColumnFormula>$B$12/11*Table145[[#This Row],[WP %]]/100</calculatedColumnFormula>
    </tableColumn>
  </tableColumns>
  <tableStyleInfo name="TableStyleMedium2" showColumnStripes="0" showFirstColumn="0" showLastColumn="0" showRowStripes="1"/>
</table>
</file>

<file path=xl/tables/table5.xml><?xml version="1.0" encoding="utf-8"?>
<table xmlns="http://schemas.openxmlformats.org/spreadsheetml/2006/main" displayName="Table16" headerRowCount="1" headerRowDxfId="55" id="5" name="Table16" ref="B1:Q9" tableBorderDxfId="54" totalsRowCount="1">
  <autoFilter ref="B1:Q8"/>
  <tableColumns count="16">
    <tableColumn dataDxfId="53" id="1" name="Summary" totalsRowDxfId="52" totalsRowLabel="Total"/>
    <tableColumn id="2" name="Kiran" totalsRowFunction="sum"/>
    <tableColumn id="3" name="Srinivas" totalsRowFunction="sum"/>
    <tableColumn id="4" name="Rishika" totalsRowFunction="sum"/>
    <tableColumn id="5" name="Jay" totalsRowFunction="sum"/>
    <tableColumn id="6" name="Giridhar" totalsRowFunction="sum"/>
    <tableColumn id="7" name="Vijaya" totalsRowFunction="sum"/>
    <tableColumn id="8" name="Abishek" totalsRowFunction="sum"/>
    <tableColumn id="9" name="Gajanan" totalsRowFunction="sum"/>
    <tableColumn id="10" name="Gopika" totalsRowFunction="sum"/>
    <tableColumn id="11" name="Elango" totalsRowFunction="sum"/>
    <tableColumn id="12" name="Adil" totalsRowFunction="sum"/>
    <tableColumn dataDxfId="51" id="14" name="WP %">
      <calculatedColumnFormula>SUM(Table16[[#This Row],[Kiran]:[Adil]])</calculatedColumnFormula>
    </tableColumn>
    <tableColumn id="15" name="Value %"/>
    <tableColumn dataDxfId="50" id="16" name="Exp WP SP">
      <calculatedColumnFormula>$B$11*Table16[[#This Row],[Value %]]/100</calculatedColumnFormula>
    </tableColumn>
    <tableColumn dataDxfId="49" id="13" name="Actual WP SP">
      <calculatedColumnFormula>$B$11/11*Table16[[#This Row],[WP %]]/100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jira-ibs.zone2.agileci.conti.de/browse/VWICAS23-162385" TargetMode="External" Type="http://schemas.openxmlformats.org/officeDocument/2006/relationships/hyperlink" /><Relationship Id="rId2" Target="https://jira-ibs.zone2.agileci.conti.de/browse/VWICAS23-162380" TargetMode="External" Type="http://schemas.openxmlformats.org/officeDocument/2006/relationships/hyperlink" /><Relationship Id="rId3" Target="https://jira-ibs.zone2.agileci.conti.de/browse/VWICAS23-162384" TargetMode="External" Type="http://schemas.openxmlformats.org/officeDocument/2006/relationships/hyperlink" /><Relationship Id="rId4" Target="https://jira-ibs.zone2.agileci.conti.de/browse/VWICAS23-169155" TargetMode="External" Type="http://schemas.openxmlformats.org/officeDocument/2006/relationships/hyperlink" /><Relationship Id="rId5" Target="https://jira-ibs.zone2.agileci.conti.de/browse/VWICAS23-162378" TargetMode="External" Type="http://schemas.openxmlformats.org/officeDocument/2006/relationships/hyperlink" /><Relationship Id="rId6" Target="https://jira-ibs.zone2.agileci.conti.de/browse/VWICAS23-162383" TargetMode="External" Type="http://schemas.openxmlformats.org/officeDocument/2006/relationships/hyperlink" /><Relationship Id="rId7" Target="https://jira-ibs.zone2.agileci.conti.de/browse/VWICAS23-162382" TargetMode="External" Type="http://schemas.openxmlformats.org/officeDocument/2006/relationships/hyperlink" /><Relationship Id="rId8" Target="https://jira-ibs.zone2.agileci.conti.de/browse/VWICAS23-162381" TargetMode="External" Type="http://schemas.openxmlformats.org/officeDocument/2006/relationships/hyperlink" /><Relationship Id="rId9" Target="https://jira-ibs.zone2.agileci.conti.de/browse/VWICAS23-162379" TargetMode="External" Type="http://schemas.openxmlformats.org/officeDocument/2006/relationships/hyperlink" /><Relationship Id="rId10" Target="https://jira-ibs.zone2.agileci.conti.de/browse/VWICAS23-161862" TargetMode="External" Type="http://schemas.openxmlformats.org/officeDocument/2006/relationships/hyperlink" /><Relationship Id="rId11" Target="/xl/tables/table1.xml" Type="http://schemas.openxmlformats.org/officeDocument/2006/relationships/table" /></Relationships>
</file>

<file path=xl/worksheets/_rels/sheet10.xml.rels><Relationships xmlns="http://schemas.openxmlformats.org/package/2006/relationships"><Relationship Id="rId1" Target="https://jira-ibs.zone2.agileci.conti.de/browse/VWICAS23-162385" TargetMode="External" Type="http://schemas.openxmlformats.org/officeDocument/2006/relationships/hyperlink" /><Relationship Id="rId2" Target="https://jira-ibs.zone2.agileci.conti.de/browse/VWICAS23-162380" TargetMode="External" Type="http://schemas.openxmlformats.org/officeDocument/2006/relationships/hyperlink" /><Relationship Id="rId3" Target="https://jira-ibs.zone2.agileci.conti.de/browse/VWICAS23-162384" TargetMode="External" Type="http://schemas.openxmlformats.org/officeDocument/2006/relationships/hyperlink" /><Relationship Id="rId4" Target="https://jira-ibs.zone2.agileci.conti.de/browse/VWICAS23-169155" TargetMode="External" Type="http://schemas.openxmlformats.org/officeDocument/2006/relationships/hyperlink" /><Relationship Id="rId5" Target="https://jira-ibs.zone2.agileci.conti.de/browse/VWICAS23-162378" TargetMode="External" Type="http://schemas.openxmlformats.org/officeDocument/2006/relationships/hyperlink" /><Relationship Id="rId6" Target="https://jira-ibs.zone2.agileci.conti.de/browse/VWICAS23-162383" TargetMode="External" Type="http://schemas.openxmlformats.org/officeDocument/2006/relationships/hyperlink" /><Relationship Id="rId7" Target="https://jira-ibs.zone2.agileci.conti.de/browse/VWICAS23-162382" TargetMode="External" Type="http://schemas.openxmlformats.org/officeDocument/2006/relationships/hyperlink" /><Relationship Id="rId8" Target="https://jira-ibs.zone2.agileci.conti.de/browse/VWICAS23-162381" TargetMode="External" Type="http://schemas.openxmlformats.org/officeDocument/2006/relationships/hyperlink" /><Relationship Id="rId9" Target="https://jira-ibs.zone2.agileci.conti.de/browse/VWICAS23-162379" TargetMode="External" Type="http://schemas.openxmlformats.org/officeDocument/2006/relationships/hyperlink" /><Relationship Id="rId10" Target="https://jira-ibs.zone2.agileci.conti.de/browse/VWICAS23-161862" TargetMode="External" Type="http://schemas.openxmlformats.org/officeDocument/2006/relationships/hyperlink" /><Relationship Id="rId11" Target="/xl/tables/table3.xml" Type="http://schemas.openxmlformats.org/officeDocument/2006/relationships/table" /></Relationships>
</file>

<file path=xl/worksheets/_rels/sheet11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/Relationships>
</file>

<file path=xl/worksheets/_rels/sheet12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Relationship Id="rId9" Target="/xl/tables/table4.xml" Type="http://schemas.openxmlformats.org/officeDocument/2006/relationships/table" /></Relationships>
</file>

<file path=xl/worksheets/_rels/sheet13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/Relationships>
</file>

<file path=xl/worksheets/_rels/sheet14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/Relationships>
</file>

<file path=xl/worksheets/_rels/sheet15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/Relationships>
</file>

<file path=xl/worksheets/_rels/sheet16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/Relationships>
</file>

<file path=xl/worksheets/_rels/sheet17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/Relationships>
</file>

<file path=xl/worksheets/_rels/sheet19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jira-ibs.zone2.agileci.conti.de/browse/VWICAS23-169700" TargetMode="External" Type="http://schemas.openxmlformats.org/officeDocument/2006/relationships/hyperlink" /><Relationship Id="rId2" Target="https://jira-ibs.zone2.agileci.conti.de/browse/VWICAS23-169620" TargetMode="External" Type="http://schemas.openxmlformats.org/officeDocument/2006/relationships/hyperlink" /><Relationship Id="rId3" Target="https://jira-ibs.zone2.agileci.conti.de/browse/VWICAS23-169579" TargetMode="External" Type="http://schemas.openxmlformats.org/officeDocument/2006/relationships/hyperlink" /><Relationship Id="rId4" Target="https://jira-ibs.zone2.agileci.conti.de/browse/VWICAS23-169577" TargetMode="External" Type="http://schemas.openxmlformats.org/officeDocument/2006/relationships/hyperlink" /><Relationship Id="rId5" Target="https://jira-ibs.zone2.agileci.conti.de/browse/VWICAS23-169431" TargetMode="External" Type="http://schemas.openxmlformats.org/officeDocument/2006/relationships/hyperlink" /><Relationship Id="rId6" Target="https://jira-ibs.zone2.agileci.conti.de/browse/VWICAS23-169427" TargetMode="External" Type="http://schemas.openxmlformats.org/officeDocument/2006/relationships/hyperlink" /><Relationship Id="rId7" Target="https://jira-ibs.zone2.agileci.conti.de/browse/VWICAS23-169424" TargetMode="External" Type="http://schemas.openxmlformats.org/officeDocument/2006/relationships/hyperlink" /><Relationship Id="rId8" Target="https://jira-ibs.zone2.agileci.conti.de/browse/VWICAS23-169167" TargetMode="External" Type="http://schemas.openxmlformats.org/officeDocument/2006/relationships/hyperlink" /><Relationship Id="rId9" Target="https://jira-ibs.zone2.agileci.conti.de/browse/VWICAS23-169140" TargetMode="External" Type="http://schemas.openxmlformats.org/officeDocument/2006/relationships/hyperlink" /><Relationship Id="rId10" Target="https://jira-ibs.zone2.agileci.conti.de/browse/VWICAS23-168945" TargetMode="External" Type="http://schemas.openxmlformats.org/officeDocument/2006/relationships/hyperlink" /><Relationship Id="rId11" Target="https://jira-ibs.zone2.agileci.conti.de/browse/VWICAS23-168785" TargetMode="External" Type="http://schemas.openxmlformats.org/officeDocument/2006/relationships/hyperlink" /><Relationship Id="rId12" Target="https://jira-ibs.zone2.agileci.conti.de/browse/VWICAS23-168757" TargetMode="External" Type="http://schemas.openxmlformats.org/officeDocument/2006/relationships/hyperlink" /><Relationship Id="rId13" Target="https://jira-ibs.zone2.agileci.conti.de/browse/VWICAS23-168702" TargetMode="External" Type="http://schemas.openxmlformats.org/officeDocument/2006/relationships/hyperlink" /><Relationship Id="rId14" Target="https://jira-ibs.zone2.agileci.conti.de/browse/VWICAS23-168530" TargetMode="External" Type="http://schemas.openxmlformats.org/officeDocument/2006/relationships/hyperlink" /><Relationship Id="rId15" Target="https://jira-ibs.zone2.agileci.conti.de/browse/VWICAS23-168512" TargetMode="External" Type="http://schemas.openxmlformats.org/officeDocument/2006/relationships/hyperlink" /><Relationship Id="rId16" Target="https://jira-ibs.zone2.agileci.conti.de/browse/VWICAS23-168510" TargetMode="External" Type="http://schemas.openxmlformats.org/officeDocument/2006/relationships/hyperlink" /><Relationship Id="rId17" Target="https://jira-ibs.zone2.agileci.conti.de/browse/VWICAS23-168441" TargetMode="External" Type="http://schemas.openxmlformats.org/officeDocument/2006/relationships/hyperlink" /><Relationship Id="rId18" Target="https://jira-ibs.zone2.agileci.conti.de/browse/VWICAS23-168201" TargetMode="External" Type="http://schemas.openxmlformats.org/officeDocument/2006/relationships/hyperlink" /><Relationship Id="rId19" Target="https://jira-ibs.zone2.agileci.conti.de/browse/VWICAS23-168022" TargetMode="External" Type="http://schemas.openxmlformats.org/officeDocument/2006/relationships/hyperlink" /><Relationship Id="rId20" Target="https://jira-ibs.zone2.agileci.conti.de/browse/VWICAS23-167500" TargetMode="External" Type="http://schemas.openxmlformats.org/officeDocument/2006/relationships/hyperlink" /><Relationship Id="rId21" Target="https://jira-ibs.zone2.agileci.conti.de/browse/VWICAS23-167497" TargetMode="External" Type="http://schemas.openxmlformats.org/officeDocument/2006/relationships/hyperlink" /><Relationship Id="rId22" Target="https://jira-ibs.zone2.agileci.conti.de/browse/VWICAS23-167496" TargetMode="External" Type="http://schemas.openxmlformats.org/officeDocument/2006/relationships/hyperlink" /><Relationship Id="rId23" Target="https://jira-ibs.zone2.agileci.conti.de/browse/VWICAS23-167432" TargetMode="External" Type="http://schemas.openxmlformats.org/officeDocument/2006/relationships/hyperlink" /><Relationship Id="rId24" Target="https://jira-ibs.zone2.agileci.conti.de/browse/VWICAS23-167421" TargetMode="External" Type="http://schemas.openxmlformats.org/officeDocument/2006/relationships/hyperlink" /><Relationship Id="rId25" Target="https://jira-ibs.zone2.agileci.conti.de/browse/VWICAS23-167416" TargetMode="External" Type="http://schemas.openxmlformats.org/officeDocument/2006/relationships/hyperlink" /><Relationship Id="rId26" Target="https://jira-ibs.zone2.agileci.conti.de/browse/VWICAS23-167317" TargetMode="External" Type="http://schemas.openxmlformats.org/officeDocument/2006/relationships/hyperlink" /><Relationship Id="rId27" Target="https://jira-ibs.zone2.agileci.conti.de/browse/VWICAS23-167312" TargetMode="External" Type="http://schemas.openxmlformats.org/officeDocument/2006/relationships/hyperlink" /><Relationship Id="rId28" Target="https://jira-ibs.zone2.agileci.conti.de/browse/VWICAS23-166926" TargetMode="External" Type="http://schemas.openxmlformats.org/officeDocument/2006/relationships/hyperlink" /><Relationship Id="rId29" Target="https://jira-ibs.zone2.agileci.conti.de/browse/VWICAS23-166925" TargetMode="External" Type="http://schemas.openxmlformats.org/officeDocument/2006/relationships/hyperlink" /><Relationship Id="rId30" Target="https://jira-ibs.zone2.agileci.conti.de/browse/VWICAS23-166922" TargetMode="External" Type="http://schemas.openxmlformats.org/officeDocument/2006/relationships/hyperlink" /><Relationship Id="rId31" Target="https://jira-ibs.zone2.agileci.conti.de/browse/VWICAS23-166897" TargetMode="External" Type="http://schemas.openxmlformats.org/officeDocument/2006/relationships/hyperlink" /><Relationship Id="rId32" Target="https://jira-ibs.zone2.agileci.conti.de/browse/VWICAS23-166896" TargetMode="External" Type="http://schemas.openxmlformats.org/officeDocument/2006/relationships/hyperlink" /><Relationship Id="rId33" Target="https://jira-ibs.zone2.agileci.conti.de/browse/VWICAS23-166895" TargetMode="External" Type="http://schemas.openxmlformats.org/officeDocument/2006/relationships/hyperlink" /><Relationship Id="rId34" Target="https://jira-ibs.zone2.agileci.conti.de/browse/VWICAS23-166871" TargetMode="External" Type="http://schemas.openxmlformats.org/officeDocument/2006/relationships/hyperlink" /><Relationship Id="rId35" Target="https://jira-ibs.zone2.agileci.conti.de/browse/VWICAS23-166870" TargetMode="External" Type="http://schemas.openxmlformats.org/officeDocument/2006/relationships/hyperlink" /><Relationship Id="rId36" Target="https://jira-ibs.zone2.agileci.conti.de/browse/VWICAS23-166869" TargetMode="External" Type="http://schemas.openxmlformats.org/officeDocument/2006/relationships/hyperlink" /><Relationship Id="rId37" Target="https://jira-ibs.zone2.agileci.conti.de/browse/VWICAS23-166866" TargetMode="External" Type="http://schemas.openxmlformats.org/officeDocument/2006/relationships/hyperlink" /><Relationship Id="rId38" Target="https://jira-ibs.zone2.agileci.conti.de/browse/VWICAS23-166858" TargetMode="External" Type="http://schemas.openxmlformats.org/officeDocument/2006/relationships/hyperlink" /><Relationship Id="rId39" Target="https://jira-ibs.zone2.agileci.conti.de/browse/VWICAS23-166856" TargetMode="External" Type="http://schemas.openxmlformats.org/officeDocument/2006/relationships/hyperlink" /><Relationship Id="rId40" Target="https://jira-ibs.zone2.agileci.conti.de/browse/VWICAS23-166853" TargetMode="External" Type="http://schemas.openxmlformats.org/officeDocument/2006/relationships/hyperlink" /><Relationship Id="rId41" Target="https://jira-ibs.zone2.agileci.conti.de/browse/VWICAS23-166852" TargetMode="External" Type="http://schemas.openxmlformats.org/officeDocument/2006/relationships/hyperlink" /><Relationship Id="rId42" Target="https://jira-ibs.zone2.agileci.conti.de/browse/VWICAS23-166793" TargetMode="External" Type="http://schemas.openxmlformats.org/officeDocument/2006/relationships/hyperlink" /><Relationship Id="rId43" Target="https://jira-ibs.zone2.agileci.conti.de/browse/VWICAS23-166792" TargetMode="External" Type="http://schemas.openxmlformats.org/officeDocument/2006/relationships/hyperlink" /><Relationship Id="rId44" Target="https://jira-ibs.zone2.agileci.conti.de/browse/VWICAS23-166790" TargetMode="External" Type="http://schemas.openxmlformats.org/officeDocument/2006/relationships/hyperlink" /><Relationship Id="rId45" Target="https://jira-ibs.zone2.agileci.conti.de/browse/VWICAS23-166736" TargetMode="External" Type="http://schemas.openxmlformats.org/officeDocument/2006/relationships/hyperlink" /><Relationship Id="rId46" Target="https://jira-ibs.zone2.agileci.conti.de/browse/VWICAS23-166735" TargetMode="External" Type="http://schemas.openxmlformats.org/officeDocument/2006/relationships/hyperlink" /><Relationship Id="rId47" Target="https://jira-ibs.zone2.agileci.conti.de/browse/VWICAS23-166556" TargetMode="External" Type="http://schemas.openxmlformats.org/officeDocument/2006/relationships/hyperlink" /><Relationship Id="rId48" Target="https://jira-ibs.zone2.agileci.conti.de/browse/VWICAS23-166555" TargetMode="External" Type="http://schemas.openxmlformats.org/officeDocument/2006/relationships/hyperlink" /><Relationship Id="rId49" Target="https://jira-ibs.zone2.agileci.conti.de/browse/VWICAS23-166550" TargetMode="External" Type="http://schemas.openxmlformats.org/officeDocument/2006/relationships/hyperlink" /><Relationship Id="rId50" Target="https://jira-ibs.zone2.agileci.conti.de/browse/VWICAS23-166515" TargetMode="External" Type="http://schemas.openxmlformats.org/officeDocument/2006/relationships/hyperlink" /><Relationship Id="rId51" Target="https://jira-ibs.zone2.agileci.conti.de/browse/VWICAS23-166512" TargetMode="External" Type="http://schemas.openxmlformats.org/officeDocument/2006/relationships/hyperlink" /><Relationship Id="rId52" Target="https://jira-ibs.zone2.agileci.conti.de/browse/VWICAS23-166499" TargetMode="External" Type="http://schemas.openxmlformats.org/officeDocument/2006/relationships/hyperlink" /><Relationship Id="rId53" Target="https://jira-ibs.zone2.agileci.conti.de/browse/VWICAS23-166484" TargetMode="External" Type="http://schemas.openxmlformats.org/officeDocument/2006/relationships/hyperlink" /><Relationship Id="rId54" Target="https://jira-ibs.zone2.agileci.conti.de/browse/VWICAS23-166424" TargetMode="External" Type="http://schemas.openxmlformats.org/officeDocument/2006/relationships/hyperlink" /><Relationship Id="rId55" Target="https://jira-ibs.zone2.agileci.conti.de/browse/VWICAS23-166335" TargetMode="External" Type="http://schemas.openxmlformats.org/officeDocument/2006/relationships/hyperlink" /><Relationship Id="rId56" Target="https://jira-ibs.zone2.agileci.conti.de/browse/VWICAS23-166326" TargetMode="External" Type="http://schemas.openxmlformats.org/officeDocument/2006/relationships/hyperlink" /><Relationship Id="rId57" Target="/xl/tables/table2.xml" Type="http://schemas.openxmlformats.org/officeDocument/2006/relationships/table" /></Relationships>
</file>

<file path=xl/worksheets/_rels/sheet20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/Relationships>
</file>

<file path=xl/worksheets/_rels/sheet21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Relationship Id="rId9" Target="https://jira-ibs.zone2.agileci.conti.de/browse/VWICAS23-197891?src=confmacro" TargetMode="External" Type="http://schemas.openxmlformats.org/officeDocument/2006/relationships/hyperlink" /></Relationships>
</file>

<file path=xl/worksheets/_rels/sheet22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Relationship Id="rId9" Target="https://jira-ibs.zone2.agileci.conti.de/browse/VWICAS23-197891?src=confmacro" TargetMode="External" Type="http://schemas.openxmlformats.org/officeDocument/2006/relationships/hyperlink" /></Relationships>
</file>

<file path=xl/worksheets/_rels/sheet23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Relationship Id="rId9" Target="https://jira-ibs.zone2.agileci.conti.de/browse/VWICAS23-197891?src=confmacro" TargetMode="External" Type="http://schemas.openxmlformats.org/officeDocument/2006/relationships/hyperlink" /></Relationships>
</file>

<file path=xl/worksheets/_rels/sheet24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Relationship Id="rId9" Target="https://jira-ibs.zone2.agileci.conti.de/browse/VWICAS23-197891?src=confmacro" TargetMode="External" Type="http://schemas.openxmlformats.org/officeDocument/2006/relationships/hyperlink" /></Relationships>
</file>

<file path=xl/worksheets/_rels/sheet25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Relationship Id="rId9" Target="https://jira-ibs.zone2.agileci.conti.de/browse/VWICAS23-197891?src=confmacro" TargetMode="External" Type="http://schemas.openxmlformats.org/officeDocument/2006/relationships/hyperlink" /></Relationships>
</file>

<file path=xl/worksheets/_rels/sheet26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Relationship Id="rId9" Target="https://jira-ibs.zone2.agileci.conti.de/browse/VWICAS23-197891?src=confmacro" TargetMode="External" Type="http://schemas.openxmlformats.org/officeDocument/2006/relationships/hyperlink" /></Relationships>
</file>

<file path=xl/worksheets/_rels/sheet27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Relationship Id="rId9" Target="https://jira-ibs.zone2.agileci.conti.de/browse/VWICAS23-197891?src=confmacro" TargetMode="External" Type="http://schemas.openxmlformats.org/officeDocument/2006/relationships/hyperlink" /></Relationships>
</file>

<file path=xl/worksheets/_rels/sheet28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Relationship Id="rId9" Target="https://jira-ibs.zone2.agileci.conti.de/browse/VWICAS23-197891?src=confmacro" TargetMode="External" Type="http://schemas.openxmlformats.org/officeDocument/2006/relationships/hyperlink" /></Relationships>
</file>

<file path=xl/worksheets/_rels/sheet29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Relationship Id="rId9" Target="https://jira-ibs.zone2.agileci.conti.de/browse/VWICAS23-197891?src=confmacro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rId1" Target="https://jira-ibs.zone2.agileci.conti.de/browse/VWICAS23-162385" TargetMode="External" Type="http://schemas.openxmlformats.org/officeDocument/2006/relationships/hyperlink" /><Relationship Id="rId2" Target="https://jira-ibs.zone2.agileci.conti.de/browse/VWICAS23-162380" TargetMode="External" Type="http://schemas.openxmlformats.org/officeDocument/2006/relationships/hyperlink" /><Relationship Id="rId3" Target="https://jira-ibs.zone2.agileci.conti.de/browse/VWICAS23-162384" TargetMode="External" Type="http://schemas.openxmlformats.org/officeDocument/2006/relationships/hyperlink" /><Relationship Id="rId4" Target="https://jira-ibs.zone2.agileci.conti.de/browse/VWICAS23-169155" TargetMode="External" Type="http://schemas.openxmlformats.org/officeDocument/2006/relationships/hyperlink" /><Relationship Id="rId5" Target="https://jira-ibs.zone2.agileci.conti.de/browse/VWICAS23-162378" TargetMode="External" Type="http://schemas.openxmlformats.org/officeDocument/2006/relationships/hyperlink" /><Relationship Id="rId6" Target="https://jira-ibs.zone2.agileci.conti.de/browse/VWICAS23-162383" TargetMode="External" Type="http://schemas.openxmlformats.org/officeDocument/2006/relationships/hyperlink" /><Relationship Id="rId7" Target="https://jira-ibs.zone2.agileci.conti.de/browse/VWICAS23-162382" TargetMode="External" Type="http://schemas.openxmlformats.org/officeDocument/2006/relationships/hyperlink" /><Relationship Id="rId8" Target="https://jira-ibs.zone2.agileci.conti.de/browse/VWICAS23-162381" TargetMode="External" Type="http://schemas.openxmlformats.org/officeDocument/2006/relationships/hyperlink" /><Relationship Id="rId9" Target="https://jira-ibs.zone2.agileci.conti.de/browse/VWICAS23-162379" TargetMode="External" Type="http://schemas.openxmlformats.org/officeDocument/2006/relationships/hyperlink" /><Relationship Id="rId10" Target="https://jira-ibs.zone2.agileci.conti.de/browse/VWICAS23-161862" TargetMode="External" Type="http://schemas.openxmlformats.org/officeDocument/2006/relationships/hyperlink" /></Relationships>
</file>

<file path=xl/worksheets/_rels/sheet30.xml.rels><Relationships xmlns="http://schemas.openxmlformats.org/package/2006/relationships"><Relationship Id="rId1" Target="https://jira-ibs.zone2.agileci.conti.de/browse/VWICAS23-178101" TargetMode="External" Type="http://schemas.openxmlformats.org/officeDocument/2006/relationships/hyperlink" /><Relationship Id="rId2" Target="https://jira-ibs.zone2.agileci.conti.de/browse/VWICAS23-179590" TargetMode="External" Type="http://schemas.openxmlformats.org/officeDocument/2006/relationships/hyperlink" /><Relationship Id="rId3" Target="https://jira-ibs.zone2.agileci.conti.de/browse/VWICAS23-178118" TargetMode="External" Type="http://schemas.openxmlformats.org/officeDocument/2006/relationships/hyperlink" /><Relationship Id="rId4" Target="https://jira-ibs.zone2.agileci.conti.de/browse/VWICAS23-179592" TargetMode="External" Type="http://schemas.openxmlformats.org/officeDocument/2006/relationships/hyperlink" /><Relationship Id="rId5" Target="https://jira-ibs.zone2.agileci.conti.de/browse/VWICAS23-179589" TargetMode="External" Type="http://schemas.openxmlformats.org/officeDocument/2006/relationships/hyperlink" /><Relationship Id="rId6" Target="https://jira-ibs.zone2.agileci.conti.de/browse/VWICAS23-178106" TargetMode="External" Type="http://schemas.openxmlformats.org/officeDocument/2006/relationships/hyperlink" /><Relationship Id="rId7" Target="https://jira-ibs.zone2.agileci.conti.de/browse/VWICAS23-178102" TargetMode="External" Type="http://schemas.openxmlformats.org/officeDocument/2006/relationships/hyperlink" /><Relationship Id="rId8" Target="https://jira-ibs.zone2.agileci.conti.de/browse/VWICAS23-179599" TargetMode="External" Type="http://schemas.openxmlformats.org/officeDocument/2006/relationships/hyperlink" /><Relationship Id="rId9" Target="https://jira-ibs.zone2.agileci.conti.de/browse/VWICAS23-197891?src=confmacro" TargetMode="External" Type="http://schemas.openxmlformats.org/officeDocument/2006/relationships/hyperlink" /></Relationships>
</file>

<file path=xl/worksheets/_rels/sheet31.xml.rels><Relationships xmlns="http://schemas.openxmlformats.org/package/2006/relationships"><Relationship Id="rId1" Target="/xl/tables/table5.xml" Type="http://schemas.openxmlformats.org/officeDocument/2006/relationships/table" /></Relationships>
</file>

<file path=xl/worksheets/_rels/sheet4.xml.rels><Relationships xmlns="http://schemas.openxmlformats.org/package/2006/relationships"><Relationship Id="rId1" Target="https://jira-ibs.zone2.agileci.conti.de/browse/VWICAS23-162385" TargetMode="External" Type="http://schemas.openxmlformats.org/officeDocument/2006/relationships/hyperlink" /><Relationship Id="rId2" Target="https://jira-ibs.zone2.agileci.conti.de/browse/VWICAS23-162380" TargetMode="External" Type="http://schemas.openxmlformats.org/officeDocument/2006/relationships/hyperlink" /><Relationship Id="rId3" Target="https://jira-ibs.zone2.agileci.conti.de/browse/VWICAS23-162384" TargetMode="External" Type="http://schemas.openxmlformats.org/officeDocument/2006/relationships/hyperlink" /><Relationship Id="rId4" Target="https://jira-ibs.zone2.agileci.conti.de/browse/VWICAS23-169155" TargetMode="External" Type="http://schemas.openxmlformats.org/officeDocument/2006/relationships/hyperlink" /><Relationship Id="rId5" Target="https://jira-ibs.zone2.agileci.conti.de/browse/VWICAS23-162378" TargetMode="External" Type="http://schemas.openxmlformats.org/officeDocument/2006/relationships/hyperlink" /><Relationship Id="rId6" Target="https://jira-ibs.zone2.agileci.conti.de/browse/VWICAS23-162383" TargetMode="External" Type="http://schemas.openxmlformats.org/officeDocument/2006/relationships/hyperlink" /><Relationship Id="rId7" Target="https://jira-ibs.zone2.agileci.conti.de/browse/VWICAS23-162382" TargetMode="External" Type="http://schemas.openxmlformats.org/officeDocument/2006/relationships/hyperlink" /><Relationship Id="rId8" Target="https://jira-ibs.zone2.agileci.conti.de/browse/VWICAS23-162381" TargetMode="External" Type="http://schemas.openxmlformats.org/officeDocument/2006/relationships/hyperlink" /><Relationship Id="rId9" Target="https://jira-ibs.zone2.agileci.conti.de/browse/VWICAS23-162379" TargetMode="External" Type="http://schemas.openxmlformats.org/officeDocument/2006/relationships/hyperlink" /><Relationship Id="rId10" Target="https://jira-ibs.zone2.agileci.conti.de/browse/VWICAS23-161862" TargetMode="External" Type="http://schemas.openxmlformats.org/officeDocument/2006/relationships/hyperlink" /></Relationships>
</file>

<file path=xl/worksheets/_rels/sheet5.xml.rels><Relationships xmlns="http://schemas.openxmlformats.org/package/2006/relationships"><Relationship Id="rId1" Target="https://jira-ibs.zone2.agileci.conti.de/browse/VWICAS23-162385" TargetMode="External" Type="http://schemas.openxmlformats.org/officeDocument/2006/relationships/hyperlink" /><Relationship Id="rId2" Target="https://jira-ibs.zone2.agileci.conti.de/browse/VWICAS23-162380" TargetMode="External" Type="http://schemas.openxmlformats.org/officeDocument/2006/relationships/hyperlink" /><Relationship Id="rId3" Target="https://jira-ibs.zone2.agileci.conti.de/browse/VWICAS23-162384" TargetMode="External" Type="http://schemas.openxmlformats.org/officeDocument/2006/relationships/hyperlink" /><Relationship Id="rId4" Target="https://jira-ibs.zone2.agileci.conti.de/browse/VWICAS23-169155" TargetMode="External" Type="http://schemas.openxmlformats.org/officeDocument/2006/relationships/hyperlink" /><Relationship Id="rId5" Target="https://jira-ibs.zone2.agileci.conti.de/browse/VWICAS23-162378" TargetMode="External" Type="http://schemas.openxmlformats.org/officeDocument/2006/relationships/hyperlink" /><Relationship Id="rId6" Target="https://jira-ibs.zone2.agileci.conti.de/browse/VWICAS23-162383" TargetMode="External" Type="http://schemas.openxmlformats.org/officeDocument/2006/relationships/hyperlink" /><Relationship Id="rId7" Target="https://jira-ibs.zone2.agileci.conti.de/browse/VWICAS23-162382" TargetMode="External" Type="http://schemas.openxmlformats.org/officeDocument/2006/relationships/hyperlink" /><Relationship Id="rId8" Target="https://jira-ibs.zone2.agileci.conti.de/browse/VWICAS23-162381" TargetMode="External" Type="http://schemas.openxmlformats.org/officeDocument/2006/relationships/hyperlink" /><Relationship Id="rId9" Target="https://jira-ibs.zone2.agileci.conti.de/browse/VWICAS23-162379" TargetMode="External" Type="http://schemas.openxmlformats.org/officeDocument/2006/relationships/hyperlink" /><Relationship Id="rId10" Target="https://jira-ibs.zone2.agileci.conti.de/browse/VWICAS23-161862" TargetMode="External" Type="http://schemas.openxmlformats.org/officeDocument/2006/relationships/hyperlink" /></Relationships>
</file>

<file path=xl/worksheets/_rels/sheet6.xml.rels><Relationships xmlns="http://schemas.openxmlformats.org/package/2006/relationships"><Relationship Id="rId1" Target="https://jira-ibs.zone2.agileci.conti.de/browse/VWICAS23-162385" TargetMode="External" Type="http://schemas.openxmlformats.org/officeDocument/2006/relationships/hyperlink" /><Relationship Id="rId2" Target="https://jira-ibs.zone2.agileci.conti.de/browse/VWICAS23-162380" TargetMode="External" Type="http://schemas.openxmlformats.org/officeDocument/2006/relationships/hyperlink" /><Relationship Id="rId3" Target="https://jira-ibs.zone2.agileci.conti.de/browse/VWICAS23-162384" TargetMode="External" Type="http://schemas.openxmlformats.org/officeDocument/2006/relationships/hyperlink" /><Relationship Id="rId4" Target="https://jira-ibs.zone2.agileci.conti.de/browse/VWICAS23-169155" TargetMode="External" Type="http://schemas.openxmlformats.org/officeDocument/2006/relationships/hyperlink" /><Relationship Id="rId5" Target="https://jira-ibs.zone2.agileci.conti.de/browse/VWICAS23-162378" TargetMode="External" Type="http://schemas.openxmlformats.org/officeDocument/2006/relationships/hyperlink" /><Relationship Id="rId6" Target="https://jira-ibs.zone2.agileci.conti.de/browse/VWICAS23-162383" TargetMode="External" Type="http://schemas.openxmlformats.org/officeDocument/2006/relationships/hyperlink" /><Relationship Id="rId7" Target="https://jira-ibs.zone2.agileci.conti.de/browse/VWICAS23-162382" TargetMode="External" Type="http://schemas.openxmlformats.org/officeDocument/2006/relationships/hyperlink" /><Relationship Id="rId8" Target="https://jira-ibs.zone2.agileci.conti.de/browse/VWICAS23-162381" TargetMode="External" Type="http://schemas.openxmlformats.org/officeDocument/2006/relationships/hyperlink" /><Relationship Id="rId9" Target="https://jira-ibs.zone2.agileci.conti.de/browse/VWICAS23-162379" TargetMode="External" Type="http://schemas.openxmlformats.org/officeDocument/2006/relationships/hyperlink" /><Relationship Id="rId10" Target="https://jira-ibs.zone2.agileci.conti.de/browse/VWICAS23-161862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https://jira-ibs.zone2.agileci.conti.de/browse/VWICAS23-162385" TargetMode="External" Type="http://schemas.openxmlformats.org/officeDocument/2006/relationships/hyperlink" /><Relationship Id="rId2" Target="https://jira-ibs.zone2.agileci.conti.de/browse/VWICAS23-162380" TargetMode="External" Type="http://schemas.openxmlformats.org/officeDocument/2006/relationships/hyperlink" /><Relationship Id="rId3" Target="https://jira-ibs.zone2.agileci.conti.de/browse/VWICAS23-162384" TargetMode="External" Type="http://schemas.openxmlformats.org/officeDocument/2006/relationships/hyperlink" /><Relationship Id="rId4" Target="https://jira-ibs.zone2.agileci.conti.de/browse/VWICAS23-169155" TargetMode="External" Type="http://schemas.openxmlformats.org/officeDocument/2006/relationships/hyperlink" /><Relationship Id="rId5" Target="https://jira-ibs.zone2.agileci.conti.de/browse/VWICAS23-162378" TargetMode="External" Type="http://schemas.openxmlformats.org/officeDocument/2006/relationships/hyperlink" /><Relationship Id="rId6" Target="https://jira-ibs.zone2.agileci.conti.de/browse/VWICAS23-162383" TargetMode="External" Type="http://schemas.openxmlformats.org/officeDocument/2006/relationships/hyperlink" /><Relationship Id="rId7" Target="https://jira-ibs.zone2.agileci.conti.de/browse/VWICAS23-162382" TargetMode="External" Type="http://schemas.openxmlformats.org/officeDocument/2006/relationships/hyperlink" /><Relationship Id="rId8" Target="https://jira-ibs.zone2.agileci.conti.de/browse/VWICAS23-162381" TargetMode="External" Type="http://schemas.openxmlformats.org/officeDocument/2006/relationships/hyperlink" /><Relationship Id="rId9" Target="https://jira-ibs.zone2.agileci.conti.de/browse/VWICAS23-162379" TargetMode="External" Type="http://schemas.openxmlformats.org/officeDocument/2006/relationships/hyperlink" /><Relationship Id="rId10" Target="https://jira-ibs.zone2.agileci.conti.de/browse/VWICAS23-161862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5"/>
  <sheetViews>
    <sheetView workbookViewId="0">
      <pane activePane="bottomRight" state="frozen" topLeftCell="C2" xSplit="2" ySplit="1"/>
      <selection activeCell="C1" pane="topRight" sqref="C1"/>
      <selection activeCell="A2" pane="bottomLeft" sqref="A2"/>
      <selection activeCell="E13" pane="bottomRight" sqref="E13"/>
    </sheetView>
  </sheetViews>
  <sheetFormatPr baseColWidth="8" customHeight="1" defaultColWidth="18.44140625" defaultRowHeight="13.95"/>
  <cols>
    <col customWidth="1" max="1" min="1" width="18"/>
    <col customWidth="1" max="2" min="2" style="26" width="54.33203125"/>
    <col customWidth="1" max="4" min="3" width="8.33203125"/>
    <col customWidth="1" max="5" min="5" width="7.6640625"/>
    <col customWidth="1" max="7" min="6" width="10.6640625"/>
    <col customWidth="1" max="8" min="8" width="9.33203125"/>
    <col customWidth="1" max="10" min="9" width="8.33203125"/>
    <col customWidth="1" max="11" min="11" width="7.6640625"/>
    <col customWidth="1" max="12" min="12" width="10"/>
    <col customWidth="1" max="13" min="13" width="9.33203125"/>
    <col customWidth="1" max="14" min="14" width="10.6640625"/>
    <col bestFit="1" customWidth="1" max="15" min="15" width="10.44140625"/>
    <col customWidth="1" max="16" min="16" width="11.6640625"/>
    <col customWidth="1" max="17" min="17" width="8.33203125"/>
  </cols>
  <sheetData>
    <row customHeight="1" ht="13.95" r="1">
      <c r="A1" s="6" t="inlineStr">
        <is>
          <t>Key</t>
        </is>
      </c>
      <c r="B1" s="5" t="inlineStr">
        <is>
          <t>Summary</t>
        </is>
      </c>
      <c r="C1" s="10" t="inlineStr">
        <is>
          <t>Sandhya</t>
        </is>
      </c>
      <c r="D1" s="10" t="inlineStr">
        <is>
          <t>Elango</t>
        </is>
      </c>
      <c r="E1" s="10" t="inlineStr">
        <is>
          <t>Rakesh</t>
        </is>
      </c>
      <c r="F1" s="10" t="inlineStr">
        <is>
          <t>Giridhar</t>
        </is>
      </c>
      <c r="G1" s="10" t="inlineStr">
        <is>
          <t>Vamsi</t>
        </is>
      </c>
      <c r="H1" s="10" t="inlineStr">
        <is>
          <t>Gopika</t>
        </is>
      </c>
      <c r="I1" s="10" t="inlineStr">
        <is>
          <t>Srinivas</t>
        </is>
      </c>
      <c r="J1" s="10" t="inlineStr">
        <is>
          <t>Shweta</t>
        </is>
      </c>
      <c r="K1" s="10" t="inlineStr">
        <is>
          <t>Kiran</t>
        </is>
      </c>
      <c r="L1" s="10" t="inlineStr">
        <is>
          <t>Gajanan</t>
        </is>
      </c>
      <c r="M1" s="11" t="inlineStr">
        <is>
          <t>Abishek</t>
        </is>
      </c>
      <c r="N1" s="8" t="inlineStr">
        <is>
          <t>WP %</t>
        </is>
      </c>
      <c r="O1" s="7" t="inlineStr">
        <is>
          <t>Value %</t>
        </is>
      </c>
      <c r="P1" s="7" t="inlineStr">
        <is>
          <t>Exp WP SP</t>
        </is>
      </c>
      <c r="Q1" s="9" t="inlineStr">
        <is>
          <t>Actual WP SP</t>
        </is>
      </c>
    </row>
    <row customHeight="1" ht="13.95" r="2">
      <c r="A2" s="4" t="inlineStr">
        <is>
          <t>VWICAS23-162385</t>
        </is>
      </c>
      <c r="B2" s="3" t="inlineStr">
        <is>
          <t>Maintenance and Support (APCT, IoT, MOD4, Pre-Int, Jira Auto)</t>
        </is>
      </c>
      <c r="C2" s="12" t="n">
        <v>20</v>
      </c>
      <c r="D2" t="n">
        <v>0</v>
      </c>
      <c r="E2" t="n">
        <v>20</v>
      </c>
      <c r="F2" t="n">
        <v>0</v>
      </c>
      <c r="G2" t="n">
        <v>0</v>
      </c>
      <c r="H2" t="n">
        <v>0</v>
      </c>
      <c r="I2" s="12" t="n">
        <v>25</v>
      </c>
      <c r="J2" t="n">
        <v>0</v>
      </c>
      <c r="K2" s="12" t="n">
        <v>30</v>
      </c>
      <c r="L2" t="n">
        <v>5</v>
      </c>
      <c r="M2" t="n">
        <v>0</v>
      </c>
      <c r="N2">
        <f>SUM(Table1[[#This Row],[Sandhya]:[Abishek]])</f>
        <v/>
      </c>
      <c r="O2" t="n">
        <v>10</v>
      </c>
      <c r="P2" s="2">
        <f>$B$14*Table1[[#This Row],[Value %]]/100</f>
        <v/>
      </c>
      <c r="Q2" s="2">
        <f>$B$14/11*Table1[[#This Row],[WP %]]/100</f>
        <v/>
      </c>
    </row>
    <row customHeight="1" ht="13.95" r="3">
      <c r="A3" s="4" t="inlineStr">
        <is>
          <t>VWICAS23-162380</t>
        </is>
      </c>
      <c r="B3" s="3" t="inlineStr">
        <is>
          <t>Adaptive Application Pipelines | Handover from A1_CICD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s="12" t="n">
        <v>25</v>
      </c>
      <c r="L3" t="n">
        <v>10</v>
      </c>
      <c r="M3" t="n">
        <v>0</v>
      </c>
      <c r="N3">
        <f>SUM(Table1[[#This Row],[Sandhya]:[Abishek]])</f>
        <v/>
      </c>
      <c r="O3" t="n">
        <v>5</v>
      </c>
      <c r="P3" s="2">
        <f>$B$14*Table1[[#This Row],[Value %]]/100</f>
        <v/>
      </c>
      <c r="Q3" s="2">
        <f>$B$14/11*Table1[[#This Row],[WP %]]/100</f>
        <v/>
      </c>
    </row>
    <row customHeight="1" ht="13.95" r="4">
      <c r="A4" s="4" t="inlineStr">
        <is>
          <t>VWICAS23-162384</t>
        </is>
      </c>
      <c r="B4" s="3" t="inlineStr">
        <is>
          <t>Adaptive Delivery Pipelines | Handover from A1_CICD</t>
        </is>
      </c>
      <c r="C4" t="n">
        <v>0</v>
      </c>
      <c r="D4" t="n">
        <v>0</v>
      </c>
      <c r="E4" t="n">
        <v>0</v>
      </c>
      <c r="F4" t="n">
        <v>0</v>
      </c>
      <c r="G4" s="12" t="n">
        <v>25</v>
      </c>
      <c r="H4" t="n">
        <v>0</v>
      </c>
      <c r="I4" t="n">
        <v>0</v>
      </c>
      <c r="J4" t="n">
        <v>0</v>
      </c>
      <c r="K4" t="n">
        <v>0</v>
      </c>
      <c r="L4" t="n">
        <v>10</v>
      </c>
      <c r="M4" t="n">
        <v>0</v>
      </c>
      <c r="N4">
        <f>SUM(Table1[[#This Row],[Sandhya]:[Abishek]])</f>
        <v/>
      </c>
      <c r="O4" t="n">
        <v>5</v>
      </c>
      <c r="P4" s="2">
        <f>$B$14*Table1[[#This Row],[Value %]]/100</f>
        <v/>
      </c>
      <c r="Q4" s="2">
        <f>$B$14/11*Table1[[#This Row],[WP %]]/100</f>
        <v/>
      </c>
    </row>
    <row customHeight="1" ht="13.95" r="5">
      <c r="A5" s="4" t="inlineStr">
        <is>
          <t>VWICAS23-169155</t>
        </is>
      </c>
      <c r="B5" s="3" t="inlineStr">
        <is>
          <t>[PI23.20][AAS][Automaters] Collaboration with PL1_DevOps Teams</t>
        </is>
      </c>
      <c r="C5" t="n">
        <v>0</v>
      </c>
      <c r="D5" t="n">
        <v>0</v>
      </c>
      <c r="E5" t="n">
        <v>0</v>
      </c>
      <c r="F5" t="n">
        <v>0</v>
      </c>
      <c r="G5" t="n">
        <v>25</v>
      </c>
      <c r="H5" t="n">
        <v>0</v>
      </c>
      <c r="I5" t="n">
        <v>25</v>
      </c>
      <c r="J5" t="n">
        <v>0</v>
      </c>
      <c r="K5" t="n">
        <v>0</v>
      </c>
      <c r="L5" t="n">
        <v>0</v>
      </c>
      <c r="M5" t="n">
        <v>0</v>
      </c>
      <c r="N5">
        <f>SUM(Table1[[#This Row],[Sandhya]:[Abishek]])</f>
        <v/>
      </c>
      <c r="O5" t="n">
        <v>5</v>
      </c>
      <c r="P5" s="2">
        <f>$B$14*Table1[[#This Row],[Value %]]/100</f>
        <v/>
      </c>
      <c r="Q5" s="2">
        <f>$B$14/11*Table1[[#This Row],[WP %]]/100</f>
        <v/>
      </c>
    </row>
    <row customHeight="1" ht="13.95" r="6">
      <c r="A6" s="4" t="inlineStr">
        <is>
          <t>VWICAS23-162378</t>
        </is>
      </c>
      <c r="B6" s="3" t="inlineStr">
        <is>
          <t>[AIV] | Phase 6 | New Features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s="12" t="n">
        <v>70</v>
      </c>
      <c r="I6" t="n">
        <v>20</v>
      </c>
      <c r="J6" s="12" t="n">
        <v>70</v>
      </c>
      <c r="K6" t="n">
        <v>10</v>
      </c>
      <c r="L6" t="n">
        <v>10</v>
      </c>
      <c r="M6" t="n">
        <v>10</v>
      </c>
      <c r="N6">
        <f>SUM(Table1[[#This Row],[Sandhya]:[Abishek]])</f>
        <v/>
      </c>
      <c r="O6" t="n">
        <v>15</v>
      </c>
      <c r="P6" s="2">
        <f>$B$14*Table1[[#This Row],[Value %]]/100</f>
        <v/>
      </c>
      <c r="Q6" s="2">
        <f>$B$14/11*Table1[[#This Row],[WP %]]/100</f>
        <v/>
      </c>
    </row>
    <row customHeight="1" ht="13.95" r="7">
      <c r="A7" s="4" t="inlineStr">
        <is>
          <t>VWICAS23-162383</t>
        </is>
      </c>
      <c r="B7" s="3" t="inlineStr">
        <is>
          <t>[AIV] | Phase 7 | Stability and Validation</t>
        </is>
      </c>
      <c r="C7" t="n">
        <v>0</v>
      </c>
      <c r="D7" t="n">
        <v>0</v>
      </c>
      <c r="E7" t="n">
        <v>0</v>
      </c>
      <c r="F7" t="n">
        <v>0</v>
      </c>
      <c r="G7" t="n">
        <v>10</v>
      </c>
      <c r="H7" t="n">
        <v>20</v>
      </c>
      <c r="I7" t="n">
        <v>0</v>
      </c>
      <c r="J7" t="n">
        <v>20</v>
      </c>
      <c r="K7" t="n">
        <v>10</v>
      </c>
      <c r="L7" s="12" t="n">
        <v>25</v>
      </c>
      <c r="M7" t="n">
        <v>0</v>
      </c>
      <c r="N7">
        <f>SUM(Table1[[#This Row],[Sandhya]:[Abishek]])</f>
        <v/>
      </c>
      <c r="O7" t="n">
        <v>15</v>
      </c>
      <c r="P7" s="2">
        <f>$B$14*Table1[[#This Row],[Value %]]/100</f>
        <v/>
      </c>
      <c r="Q7" s="2">
        <f>$B$14/11*Table1[[#This Row],[WP %]]/100</f>
        <v/>
      </c>
    </row>
    <row customHeight="1" ht="13.95" r="8">
      <c r="A8" s="4" t="inlineStr">
        <is>
          <t>VWICAS23-162382</t>
        </is>
      </c>
      <c r="B8" s="3" t="inlineStr">
        <is>
          <t>[SPT] Phase 6 | PASTA Integration</t>
        </is>
      </c>
      <c r="C8" t="n">
        <v>0</v>
      </c>
      <c r="D8" s="12" t="n">
        <v>50</v>
      </c>
      <c r="E8" t="n">
        <v>0</v>
      </c>
      <c r="F8" t="n">
        <v>20</v>
      </c>
      <c r="G8" t="n">
        <v>10</v>
      </c>
      <c r="H8" t="n">
        <v>0</v>
      </c>
      <c r="I8" t="n">
        <v>0</v>
      </c>
      <c r="J8" t="n">
        <v>0</v>
      </c>
      <c r="K8" t="n">
        <v>0</v>
      </c>
      <c r="L8" t="n">
        <v>10</v>
      </c>
      <c r="M8" t="n">
        <v>0</v>
      </c>
      <c r="N8">
        <f>SUM(Table1[[#This Row],[Sandhya]:[Abishek]])</f>
        <v/>
      </c>
      <c r="O8" t="n">
        <v>10</v>
      </c>
      <c r="P8" s="2">
        <f>$B$14*Table1[[#This Row],[Value %]]/100</f>
        <v/>
      </c>
      <c r="Q8" s="2">
        <f>$B$14/11*Table1[[#This Row],[WP %]]/100</f>
        <v/>
      </c>
    </row>
    <row customHeight="1" ht="13.95" r="9">
      <c r="A9" s="4" t="inlineStr">
        <is>
          <t>VWICAS23-162381</t>
        </is>
      </c>
      <c r="B9" s="3" t="inlineStr">
        <is>
          <t>[SPT] Phase 5 | Performance Measurement</t>
        </is>
      </c>
      <c r="C9" t="n">
        <v>0</v>
      </c>
      <c r="D9" t="n">
        <v>20</v>
      </c>
      <c r="E9" t="n">
        <v>0</v>
      </c>
      <c r="F9" s="12" t="n">
        <v>60</v>
      </c>
      <c r="G9" t="n">
        <v>10</v>
      </c>
      <c r="H9" t="n">
        <v>0</v>
      </c>
      <c r="I9" t="n">
        <v>0</v>
      </c>
      <c r="J9" t="n">
        <v>0</v>
      </c>
      <c r="L9" t="n">
        <v>10</v>
      </c>
      <c r="M9" t="n">
        <v>0</v>
      </c>
      <c r="N9">
        <f>SUM(Table1[[#This Row],[Sandhya]:[Abishek]])</f>
        <v/>
      </c>
      <c r="O9" t="n">
        <v>20</v>
      </c>
      <c r="P9" s="2">
        <f>$B$14*Table1[[#This Row],[Value %]]/100</f>
        <v/>
      </c>
      <c r="Q9" s="2">
        <f>$B$14/11*Table1[[#This Row],[WP %]]/100</f>
        <v/>
      </c>
    </row>
    <row customHeight="1" ht="13.95" r="10">
      <c r="A10" s="4" t="inlineStr">
        <is>
          <t>VWICAS23-162379</t>
        </is>
      </c>
      <c r="B10" s="3" t="inlineStr">
        <is>
          <t>Collector Epic</t>
        </is>
      </c>
      <c r="C10" t="n">
        <v>10</v>
      </c>
      <c r="D10" t="n">
        <v>10</v>
      </c>
      <c r="E10" t="n">
        <v>10</v>
      </c>
      <c r="F10" t="n">
        <v>10</v>
      </c>
      <c r="G10" t="n">
        <v>10</v>
      </c>
      <c r="H10" t="n">
        <v>10</v>
      </c>
      <c r="I10" t="n">
        <v>10</v>
      </c>
      <c r="J10" t="n">
        <v>10</v>
      </c>
      <c r="K10" t="n">
        <v>10</v>
      </c>
      <c r="L10" t="n">
        <v>10</v>
      </c>
      <c r="M10" t="n">
        <v>30</v>
      </c>
      <c r="N10">
        <f>SUM(Table1[[#This Row],[Sandhya]:[Abishek]])</f>
        <v/>
      </c>
      <c r="O10" t="n">
        <v>10</v>
      </c>
      <c r="P10" s="2">
        <f>$B$14*Table1[[#This Row],[Value %]]/100</f>
        <v/>
      </c>
      <c r="Q10" s="2">
        <f>$B$14/11*Table1[[#This Row],[WP %]]/100</f>
        <v/>
      </c>
    </row>
    <row customHeight="1" ht="13.95" r="11">
      <c r="A11" s="4" t="inlineStr">
        <is>
          <t>VWICAS23-161862</t>
        </is>
      </c>
      <c r="B11" s="3" t="inlineStr">
        <is>
          <t>Windows 11 | PoC for development tools | Compatibility Check</t>
        </is>
      </c>
      <c r="C11" s="12" t="n">
        <v>30</v>
      </c>
      <c r="L11" t="n">
        <v>10</v>
      </c>
      <c r="N11">
        <f>SUM(Table1[[#This Row],[Sandhya]:[Abishek]])</f>
        <v/>
      </c>
      <c r="O11" t="n">
        <v>5</v>
      </c>
      <c r="P11" s="2">
        <f>$B$14*Table1[[#This Row],[Value %]]/100</f>
        <v/>
      </c>
      <c r="Q11" s="2">
        <f>$B$14/11*Table1[[#This Row],[WP %]]/100</f>
        <v/>
      </c>
    </row>
    <row customHeight="1" ht="13.95" r="12">
      <c r="B12" s="1" t="inlineStr">
        <is>
          <t>Total</t>
        </is>
      </c>
      <c r="C12">
        <f>SUBTOTAL(109,Table1[Sandhya])</f>
        <v/>
      </c>
      <c r="D12">
        <f>SUBTOTAL(109,Table1[Elango])</f>
        <v/>
      </c>
      <c r="E12">
        <f>SUBTOTAL(109,Table1[Rakesh])</f>
        <v/>
      </c>
      <c r="F12">
        <f>SUBTOTAL(109,Table1[Giridhar])</f>
        <v/>
      </c>
      <c r="G12">
        <f>SUBTOTAL(109,Table1[Vamsi])</f>
        <v/>
      </c>
      <c r="H12">
        <f>SUBTOTAL(109,Table1[Gopika])</f>
        <v/>
      </c>
      <c r="I12">
        <f>SUBTOTAL(109,Table1[Srinivas])</f>
        <v/>
      </c>
      <c r="J12">
        <f>SUBTOTAL(109,Table1[Shweta])</f>
        <v/>
      </c>
      <c r="K12">
        <f>SUBTOTAL(109,Table1[Kiran])</f>
        <v/>
      </c>
      <c r="L12">
        <f>SUBTOTAL(109,Table1[Gajanan])</f>
        <v/>
      </c>
      <c r="M12">
        <f>SUBTOTAL(109,Table1[Abishek])</f>
        <v/>
      </c>
    </row>
    <row customHeight="1" ht="13.95" r="14">
      <c r="A14" t="inlineStr">
        <is>
          <t>Total Capacity (without IP)</t>
        </is>
      </c>
      <c r="B14" s="26" t="n">
        <v>435</v>
      </c>
      <c r="C14">
        <f>B14/11</f>
        <v/>
      </c>
    </row>
    <row customHeight="1" ht="13.95" r="15">
      <c r="B15" s="26" t="inlineStr">
        <is>
          <t>without IP = ?</t>
        </is>
      </c>
    </row>
    <row customHeight="1" ht="95.25" r="21">
      <c r="D21" s="49" t="inlineStr">
        <is>
          <t>Pre-Integration
(IoT, MOD4, Jira Auto)</t>
        </is>
      </c>
      <c r="E21" s="49" t="inlineStr">
        <is>
          <t>PC Tester</t>
        </is>
      </c>
      <c r="F21" s="49" t="inlineStr">
        <is>
          <t>AIV</t>
        </is>
      </c>
      <c r="G21" s="49" t="inlineStr">
        <is>
          <t>Perf &amp; pasta</t>
        </is>
      </c>
      <c r="H21" s="49" t="inlineStr">
        <is>
          <t>Collector/ Windows 11</t>
        </is>
      </c>
      <c r="I21" s="49" t="inlineStr">
        <is>
          <t>App &amp; Del Pipel &amp; Collab</t>
        </is>
      </c>
      <c r="J21" s="49" t="inlineStr">
        <is>
          <t>Team Member</t>
        </is>
      </c>
      <c r="K21" s="49" t="inlineStr">
        <is>
          <t>SP- A</t>
        </is>
      </c>
      <c r="L21" s="49" t="inlineStr">
        <is>
          <t>Allocated</t>
        </is>
      </c>
    </row>
    <row customHeight="1" ht="13.95" r="22">
      <c r="D22" s="50" t="n">
        <v>1</v>
      </c>
      <c r="E22" s="50" t="n">
        <v>0</v>
      </c>
      <c r="F22" s="50" t="n">
        <v>0</v>
      </c>
      <c r="G22" s="50" t="n">
        <v>4.5</v>
      </c>
      <c r="H22" s="50" t="n">
        <v>0</v>
      </c>
      <c r="I22" s="50" t="n">
        <v>2</v>
      </c>
      <c r="J22" s="50" t="inlineStr">
        <is>
          <t>Kiran</t>
        </is>
      </c>
      <c r="K22" s="50" t="n">
        <v>5.9625</v>
      </c>
      <c r="L22" s="50" t="n">
        <v>7.5</v>
      </c>
    </row>
    <row customHeight="1" ht="13.95" r="23">
      <c r="B23" s="26">
        <f>((11*10*5)-(4*11))*0.8</f>
        <v/>
      </c>
      <c r="D23" s="51" t="n">
        <v>13.33333333333333</v>
      </c>
      <c r="E23" s="51" t="n">
        <v>0</v>
      </c>
      <c r="F23" s="51" t="n">
        <v>0</v>
      </c>
      <c r="G23" s="51" t="n">
        <v>60</v>
      </c>
      <c r="H23" s="51" t="n">
        <v>0</v>
      </c>
      <c r="I23" s="51" t="n">
        <v>26.66666666666667</v>
      </c>
      <c r="J23" s="51" t="inlineStr">
        <is>
          <t>Kiran (%)</t>
        </is>
      </c>
      <c r="K23" s="51" t="n"/>
      <c r="L23" s="51" t="n"/>
    </row>
    <row customHeight="1" ht="13.95" r="24">
      <c r="D24" s="50" t="n">
        <v>1</v>
      </c>
      <c r="E24" s="50" t="n">
        <v>0</v>
      </c>
      <c r="F24" s="50" t="n">
        <v>4</v>
      </c>
      <c r="G24" s="50" t="n">
        <v>0.5</v>
      </c>
      <c r="H24" s="50" t="n">
        <v>0</v>
      </c>
      <c r="I24" s="50" t="n">
        <v>0</v>
      </c>
      <c r="J24" s="50" t="inlineStr">
        <is>
          <t>Srinivas s</t>
        </is>
      </c>
      <c r="K24" s="50" t="n">
        <v>5.9625</v>
      </c>
      <c r="L24" s="50" t="n">
        <v>5.5</v>
      </c>
    </row>
    <row customHeight="1" ht="13.95" r="25">
      <c r="D25" s="51" t="n">
        <v>18.18181818181818</v>
      </c>
      <c r="E25" s="51" t="n">
        <v>0</v>
      </c>
      <c r="F25" s="51" t="n">
        <v>72.727</v>
      </c>
      <c r="G25" s="51" t="n">
        <v>9.090909090909092</v>
      </c>
      <c r="H25" s="51" t="n">
        <v>0</v>
      </c>
      <c r="I25" s="51" t="n">
        <v>0</v>
      </c>
      <c r="J25" s="51" t="inlineStr">
        <is>
          <t>Srinivas s (%)</t>
        </is>
      </c>
      <c r="K25" s="51" t="n"/>
      <c r="L25" s="51" t="n"/>
    </row>
    <row customHeight="1" ht="13.95" r="26">
      <c r="B26" s="26">
        <f>1/8</f>
        <v/>
      </c>
      <c r="D26" s="50" t="n">
        <v>1</v>
      </c>
      <c r="E26" s="50" t="n">
        <v>6.5</v>
      </c>
      <c r="F26" s="50" t="n">
        <v>0</v>
      </c>
      <c r="G26" s="50" t="n">
        <v>0</v>
      </c>
      <c r="H26" s="50" t="n">
        <v>0</v>
      </c>
      <c r="I26" s="50" t="n">
        <v>0</v>
      </c>
      <c r="J26" s="50" t="inlineStr">
        <is>
          <t>Rakesh Itagi</t>
        </is>
      </c>
      <c r="K26" s="50" t="n">
        <v>7.9875</v>
      </c>
      <c r="L26" s="50" t="n">
        <v>7.5</v>
      </c>
    </row>
    <row customHeight="1" ht="13.95" r="27">
      <c r="B27" s="26">
        <f>1/0.125</f>
        <v/>
      </c>
      <c r="D27" s="51" t="n">
        <v>13.33333333333333</v>
      </c>
      <c r="E27" s="51" t="n">
        <v>86.66666666666667</v>
      </c>
      <c r="F27" s="51" t="n">
        <v>0</v>
      </c>
      <c r="G27" s="51" t="n">
        <v>0</v>
      </c>
      <c r="H27" s="51" t="n">
        <v>0</v>
      </c>
      <c r="I27" s="51" t="n">
        <v>0</v>
      </c>
      <c r="J27" s="51" t="inlineStr">
        <is>
          <t>Rakesh Itagi (%)</t>
        </is>
      </c>
      <c r="K27" s="51" t="n"/>
      <c r="L27" s="51" t="n"/>
    </row>
    <row customHeight="1" ht="13.95" r="28">
      <c r="B28" s="26">
        <f>1/0.15</f>
        <v/>
      </c>
      <c r="D28" s="50" t="n">
        <v>0</v>
      </c>
      <c r="E28" s="50" t="n">
        <v>0</v>
      </c>
      <c r="F28" s="50" t="n">
        <v>0</v>
      </c>
      <c r="G28" s="50" t="n">
        <v>2</v>
      </c>
      <c r="H28" s="50" t="n">
        <v>4</v>
      </c>
      <c r="I28" s="50" t="n">
        <v>0</v>
      </c>
      <c r="J28" s="50" t="inlineStr">
        <is>
          <t>Sandhya Adari</t>
        </is>
      </c>
      <c r="K28" s="50" t="n">
        <v>5.9625</v>
      </c>
      <c r="L28" s="50" t="n">
        <v>6</v>
      </c>
    </row>
    <row customHeight="1" ht="13.95" r="29">
      <c r="D29" s="51" t="n">
        <v>0</v>
      </c>
      <c r="E29" s="51" t="n">
        <v>0</v>
      </c>
      <c r="F29" s="51" t="n">
        <v>0</v>
      </c>
      <c r="G29" s="51" t="n">
        <v>33.33333333333333</v>
      </c>
      <c r="H29" s="51" t="n">
        <v>66.66666666666666</v>
      </c>
      <c r="I29" s="51" t="n">
        <v>0</v>
      </c>
      <c r="J29" s="51" t="inlineStr">
        <is>
          <t>Sandhya Adari (%)</t>
        </is>
      </c>
      <c r="K29" s="51" t="n"/>
      <c r="L29" s="51" t="n"/>
    </row>
    <row customHeight="1" ht="13.95" r="30">
      <c r="D30" s="50" t="n">
        <v>0</v>
      </c>
      <c r="E30" s="50" t="n">
        <v>0</v>
      </c>
      <c r="F30" s="50" t="n">
        <v>0</v>
      </c>
      <c r="G30" s="50" t="n">
        <v>4.5</v>
      </c>
      <c r="H30" s="50" t="n">
        <v>0</v>
      </c>
      <c r="I30" s="50" t="n">
        <v>0</v>
      </c>
      <c r="J30" s="50" t="inlineStr">
        <is>
          <t>Giridhar</t>
        </is>
      </c>
      <c r="K30" s="50" t="n">
        <v>4.95</v>
      </c>
      <c r="L30" s="50" t="n">
        <v>4.5</v>
      </c>
    </row>
    <row customHeight="1" ht="13.95" r="31">
      <c r="D31" s="51" t="n">
        <v>0</v>
      </c>
      <c r="E31" s="51" t="n">
        <v>0</v>
      </c>
      <c r="F31" s="51" t="n">
        <v>0</v>
      </c>
      <c r="G31" s="51" t="n">
        <v>100</v>
      </c>
      <c r="H31" s="51" t="n">
        <v>0</v>
      </c>
      <c r="I31" s="51" t="n">
        <v>0</v>
      </c>
      <c r="J31" s="51" t="inlineStr">
        <is>
          <t>Giridhar (%)</t>
        </is>
      </c>
      <c r="K31" s="51" t="n"/>
      <c r="L31" s="51" t="n"/>
    </row>
    <row customHeight="1" ht="13.95" r="32">
      <c r="D32" s="50" t="n">
        <v>0</v>
      </c>
      <c r="E32" s="50" t="n">
        <v>0</v>
      </c>
      <c r="F32" s="50" t="n">
        <v>7</v>
      </c>
      <c r="G32" s="50" t="n">
        <v>0</v>
      </c>
      <c r="H32" s="50" t="n">
        <v>0</v>
      </c>
      <c r="I32" s="50" t="n">
        <v>0</v>
      </c>
      <c r="J32" s="50" t="inlineStr">
        <is>
          <t>Shwetha</t>
        </is>
      </c>
      <c r="K32" s="50" t="n">
        <v>7.9875</v>
      </c>
      <c r="L32" s="50" t="n">
        <v>7</v>
      </c>
    </row>
    <row customHeight="1" ht="13.95" r="33">
      <c r="D33" s="51" t="n">
        <v>0</v>
      </c>
      <c r="E33" s="51" t="n">
        <v>0</v>
      </c>
      <c r="F33" s="51" t="n">
        <v>100</v>
      </c>
      <c r="G33" s="51" t="n">
        <v>0</v>
      </c>
      <c r="H33" s="51" t="n">
        <v>0</v>
      </c>
      <c r="I33" s="51" t="n">
        <v>0</v>
      </c>
      <c r="J33" s="51" t="inlineStr">
        <is>
          <t>Shwetha (%)</t>
        </is>
      </c>
      <c r="K33" s="51" t="n"/>
      <c r="L33" s="51" t="n"/>
    </row>
    <row customHeight="1" ht="13.95" r="34">
      <c r="D34" s="50" t="n">
        <v>0</v>
      </c>
      <c r="E34" s="50" t="n">
        <v>0</v>
      </c>
      <c r="F34" s="50" t="n">
        <v>0</v>
      </c>
      <c r="G34" s="50" t="n">
        <v>0</v>
      </c>
      <c r="H34" s="50" t="n">
        <v>1</v>
      </c>
      <c r="I34" s="50" t="n">
        <v>0</v>
      </c>
      <c r="J34" s="50" t="inlineStr">
        <is>
          <t>Abishek</t>
        </is>
      </c>
      <c r="K34" s="50" t="n">
        <v>0.9</v>
      </c>
      <c r="L34" s="50" t="n">
        <v>1</v>
      </c>
    </row>
    <row customHeight="1" ht="13.95" r="35">
      <c r="D35" s="51" t="n">
        <v>0</v>
      </c>
      <c r="E35" s="51" t="n">
        <v>0</v>
      </c>
      <c r="F35" s="51" t="n">
        <v>0</v>
      </c>
      <c r="G35" s="51" t="n">
        <v>0</v>
      </c>
      <c r="H35" s="51" t="n">
        <v>100</v>
      </c>
      <c r="I35" s="51" t="n">
        <v>0</v>
      </c>
      <c r="J35" s="51" t="inlineStr">
        <is>
          <t>Abishek (%)</t>
        </is>
      </c>
      <c r="K35" s="51" t="n"/>
      <c r="L35" s="51" t="n"/>
    </row>
    <row customHeight="1" ht="13.95" r="36">
      <c r="D36" s="50" t="n">
        <v>0</v>
      </c>
      <c r="E36" s="50" t="n">
        <v>0</v>
      </c>
      <c r="F36" s="50" t="n">
        <v>1</v>
      </c>
      <c r="G36" s="50" t="n">
        <v>6</v>
      </c>
      <c r="H36" s="50" t="n">
        <v>0</v>
      </c>
      <c r="I36" s="50" t="n">
        <v>2</v>
      </c>
      <c r="J36" s="50" t="inlineStr">
        <is>
          <t>Gajananan S</t>
        </is>
      </c>
      <c r="K36" s="50" t="n">
        <v>6.975</v>
      </c>
      <c r="L36" s="50" t="n">
        <v>9</v>
      </c>
    </row>
    <row customHeight="1" ht="13.95" r="37">
      <c r="D37" s="51" t="n">
        <v>0</v>
      </c>
      <c r="E37" s="51" t="n">
        <v>0</v>
      </c>
      <c r="F37" s="51" t="n">
        <v>11.11111111111111</v>
      </c>
      <c r="G37" s="51" t="n">
        <v>66.6666</v>
      </c>
      <c r="H37" s="51" t="n">
        <v>0</v>
      </c>
      <c r="I37" s="51" t="n">
        <v>22.22222222222222</v>
      </c>
      <c r="J37" s="51" t="inlineStr">
        <is>
          <t>Gajananan S (%)</t>
        </is>
      </c>
      <c r="K37" s="51" t="n"/>
      <c r="L37" s="51" t="n"/>
    </row>
    <row customHeight="1" ht="13.95" r="38">
      <c r="D38" s="50" t="n">
        <v>0</v>
      </c>
      <c r="E38" s="50" t="n">
        <v>0</v>
      </c>
      <c r="F38" s="50" t="n">
        <v>6</v>
      </c>
      <c r="G38" s="50" t="n">
        <v>0</v>
      </c>
      <c r="H38" s="50" t="n">
        <v>0</v>
      </c>
      <c r="I38" s="50" t="n">
        <v>0</v>
      </c>
      <c r="J38" s="50" t="inlineStr">
        <is>
          <t xml:space="preserve">Gopika </t>
        </is>
      </c>
      <c r="K38" s="50" t="n">
        <v>5.9625</v>
      </c>
      <c r="L38" s="50" t="n">
        <v>6</v>
      </c>
    </row>
    <row customHeight="1" ht="13.95" r="39">
      <c r="D39" s="51" t="n">
        <v>0</v>
      </c>
      <c r="E39" s="51" t="n">
        <v>0</v>
      </c>
      <c r="F39" s="51" t="n">
        <v>100</v>
      </c>
      <c r="G39" s="51" t="n">
        <v>0</v>
      </c>
      <c r="H39" s="51" t="n">
        <v>0</v>
      </c>
      <c r="I39" s="51" t="n">
        <v>0</v>
      </c>
      <c r="J39" s="51" t="inlineStr">
        <is>
          <t>Gopika (%)</t>
        </is>
      </c>
      <c r="K39" s="51" t="n"/>
      <c r="L39" s="51" t="n"/>
    </row>
    <row customHeight="1" ht="13.95" r="40">
      <c r="D40" s="50" t="n">
        <v>0</v>
      </c>
      <c r="E40" s="50" t="n">
        <v>0</v>
      </c>
      <c r="F40" s="50" t="n">
        <v>0</v>
      </c>
      <c r="G40" s="50" t="n">
        <v>6.5</v>
      </c>
      <c r="H40" s="50" t="n">
        <v>0</v>
      </c>
      <c r="I40" s="50" t="n">
        <v>0</v>
      </c>
      <c r="J40" s="50" t="inlineStr">
        <is>
          <t>Elango</t>
        </is>
      </c>
      <c r="K40" s="50" t="n">
        <v>5.9625</v>
      </c>
      <c r="L40" s="50" t="n">
        <v>6.5</v>
      </c>
    </row>
    <row customHeight="1" ht="13.95" r="41">
      <c r="D41" s="51" t="n">
        <v>0</v>
      </c>
      <c r="E41" s="51" t="n">
        <v>0</v>
      </c>
      <c r="F41" s="51" t="n">
        <v>0</v>
      </c>
      <c r="G41" s="51" t="n">
        <v>100</v>
      </c>
      <c r="H41" s="51" t="n">
        <v>0</v>
      </c>
      <c r="I41" s="51" t="n">
        <v>0</v>
      </c>
      <c r="J41" s="51" t="inlineStr">
        <is>
          <t>Elango (%)</t>
        </is>
      </c>
      <c r="K41" s="51" t="n"/>
      <c r="L41" s="51" t="n"/>
    </row>
    <row customHeight="1" ht="13.95" r="42">
      <c r="D42" s="50" t="n">
        <v>0</v>
      </c>
      <c r="E42" s="50" t="n">
        <v>0</v>
      </c>
      <c r="F42" s="50" t="n">
        <v>2</v>
      </c>
      <c r="G42" s="50" t="n">
        <v>5</v>
      </c>
      <c r="H42" s="50" t="n">
        <v>0</v>
      </c>
      <c r="I42" s="50" t="n">
        <v>2</v>
      </c>
      <c r="J42" s="50" t="inlineStr">
        <is>
          <t>Vamsi</t>
        </is>
      </c>
      <c r="K42" s="50" t="n">
        <v>5.9625</v>
      </c>
      <c r="L42" s="50" t="n">
        <v>9</v>
      </c>
    </row>
    <row customHeight="1" ht="13.95" r="43">
      <c r="D43" s="51" t="n">
        <v>0</v>
      </c>
      <c r="E43" s="51" t="n">
        <v>0</v>
      </c>
      <c r="F43" s="51" t="n">
        <v>22.22222222222222</v>
      </c>
      <c r="G43" s="51" t="n">
        <v>55.55555555555556</v>
      </c>
      <c r="H43" s="51" t="n">
        <v>0</v>
      </c>
      <c r="I43" s="51" t="n">
        <v>22.22222222222222</v>
      </c>
      <c r="J43" s="51" t="inlineStr">
        <is>
          <t>Vamsi (%)</t>
        </is>
      </c>
      <c r="K43" s="51" t="n"/>
      <c r="L43" s="51" t="n"/>
    </row>
    <row customHeight="1" ht="13.95" r="44">
      <c r="D44" s="50" t="n">
        <v>3</v>
      </c>
      <c r="E44" s="50" t="n">
        <v>6.5</v>
      </c>
      <c r="F44" s="50" t="n">
        <v>20</v>
      </c>
      <c r="G44" s="50" t="n">
        <v>29</v>
      </c>
      <c r="H44" s="50" t="n">
        <v>5</v>
      </c>
      <c r="I44" s="50" t="n">
        <v>6</v>
      </c>
      <c r="J44" s="50" t="inlineStr">
        <is>
          <t>Total capacity available</t>
        </is>
      </c>
      <c r="K44" s="50" t="n">
        <v>64.575</v>
      </c>
      <c r="L44" s="50" t="n">
        <v>69.5</v>
      </c>
    </row>
    <row customHeight="1" ht="13.95" r="45">
      <c r="D45" s="50" t="n">
        <v>4.316546762589928</v>
      </c>
      <c r="E45" s="50" t="n">
        <v>6.297305479866788</v>
      </c>
      <c r="F45" s="50" t="n">
        <v>22.98850574712644</v>
      </c>
      <c r="G45" s="50" t="n">
        <v>41.41008478357876</v>
      </c>
      <c r="H45" s="50" t="n">
        <v>7.936507936507936</v>
      </c>
      <c r="I45" s="50" t="n">
        <v>7.407407407407407</v>
      </c>
      <c r="J45" s="50" t="inlineStr">
        <is>
          <t>Percentage</t>
        </is>
      </c>
      <c r="K45" s="50" t="n"/>
      <c r="L45" s="50" t="n"/>
    </row>
  </sheetData>
  <hyperlinks>
    <hyperlink display="https://jira-ibs.zone2.agileci.conti.de/browse/VWICAS23-162385" ref="A2" r:id="rId1"/>
    <hyperlink display="https://jira-ibs.zone2.agileci.conti.de/browse/VWICAS23-162380" ref="A3" r:id="rId2"/>
    <hyperlink display="https://jira-ibs.zone2.agileci.conti.de/browse/VWICAS23-162384" ref="A4" r:id="rId3"/>
    <hyperlink ref="A5" r:id="rId4"/>
    <hyperlink display="https://jira-ibs.zone2.agileci.conti.de/browse/VWICAS23-162378" ref="A6" r:id="rId5"/>
    <hyperlink display="https://jira-ibs.zone2.agileci.conti.de/browse/VWICAS23-162383" ref="A7" r:id="rId6"/>
    <hyperlink display="https://jira-ibs.zone2.agileci.conti.de/browse/VWICAS23-162382" ref="A8" r:id="rId7"/>
    <hyperlink display="https://jira-ibs.zone2.agileci.conti.de/browse/VWICAS23-162381" ref="A9" r:id="rId8"/>
    <hyperlink display="https://jira-ibs.zone2.agileci.conti.de/browse/VWICAS23-162379" ref="A10" r:id="rId9"/>
    <hyperlink display="https://jira-ibs.zone2.agileci.conti.de/browse/VWICAS23-161862" ref="A11" r:id="rId10"/>
  </hyperlinks>
  <pageMargins bottom="0.75" footer="0.3" header="0.3" left="0.7" right="0.7" top="0.75"/>
  <pageSetup orientation="portrait"/>
  <headerFooter>
    <oddHeader/>
    <oddFooter>&amp;C&amp;"Arial"&amp;8 &amp;K000000_x000d_# Internal</oddFooter>
    <evenHeader/>
    <evenFooter/>
    <firstHeader/>
    <firstFooter/>
  </headerFooter>
  <tableParts count="1">
    <tablePart r:id="rId1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5"/>
  <sheetViews>
    <sheetView workbookViewId="0">
      <pane activePane="bottomRight" state="frozen" topLeftCell="C2" xSplit="2" ySplit="1"/>
      <selection activeCell="C1" pane="topRight" sqref="C1"/>
      <selection activeCell="A2" pane="bottomLeft" sqref="A2"/>
      <selection activeCell="B26" pane="bottomRight" sqref="B26"/>
    </sheetView>
  </sheetViews>
  <sheetFormatPr baseColWidth="8" customHeight="1" defaultColWidth="18.44140625" defaultRowHeight="13.95"/>
  <cols>
    <col customWidth="1" max="1" min="1" width="18"/>
    <col customWidth="1" max="2" min="2" style="26" width="54.33203125"/>
    <col customWidth="1" max="4" min="3" width="8.33203125"/>
    <col customWidth="1" max="5" min="5" width="7.6640625"/>
    <col customWidth="1" max="7" min="6" width="10.6640625"/>
    <col customWidth="1" max="8" min="8" width="9.33203125"/>
    <col customWidth="1" max="10" min="9" width="8.33203125"/>
    <col customWidth="1" max="11" min="11" width="7.6640625"/>
    <col customWidth="1" max="12" min="12" width="10"/>
    <col customWidth="1" max="13" min="13" width="9.33203125"/>
    <col customWidth="1" max="14" min="14" width="10.6640625"/>
    <col bestFit="1" customWidth="1" max="15" min="15" width="10.44140625"/>
    <col customWidth="1" max="16" min="16" width="11.6640625"/>
    <col customWidth="1" max="17" min="17" width="8.33203125"/>
  </cols>
  <sheetData>
    <row customHeight="1" ht="13.95" r="1">
      <c r="A1" s="6" t="inlineStr">
        <is>
          <t>Key</t>
        </is>
      </c>
      <c r="B1" s="5" t="inlineStr">
        <is>
          <t>Summary</t>
        </is>
      </c>
      <c r="C1" s="10" t="inlineStr">
        <is>
          <t>Sandhya</t>
        </is>
      </c>
      <c r="D1" s="10" t="inlineStr">
        <is>
          <t>Elango</t>
        </is>
      </c>
      <c r="E1" s="10" t="inlineStr">
        <is>
          <t>Rakesh</t>
        </is>
      </c>
      <c r="F1" s="10" t="inlineStr">
        <is>
          <t>Giridhar</t>
        </is>
      </c>
      <c r="G1" s="10" t="inlineStr">
        <is>
          <t>Vamsi</t>
        </is>
      </c>
      <c r="H1" s="10" t="inlineStr">
        <is>
          <t>Gopika</t>
        </is>
      </c>
      <c r="I1" s="10" t="inlineStr">
        <is>
          <t>Srinivas</t>
        </is>
      </c>
      <c r="J1" s="10" t="inlineStr">
        <is>
          <t>Shweta</t>
        </is>
      </c>
      <c r="K1" s="10" t="inlineStr">
        <is>
          <t>Kiran</t>
        </is>
      </c>
      <c r="L1" s="10" t="inlineStr">
        <is>
          <t>Gajanan</t>
        </is>
      </c>
      <c r="M1" s="11" t="inlineStr">
        <is>
          <t>Abishek</t>
        </is>
      </c>
      <c r="N1" s="8" t="inlineStr">
        <is>
          <t>WP %</t>
        </is>
      </c>
      <c r="O1" s="7" t="inlineStr">
        <is>
          <t>Value %</t>
        </is>
      </c>
      <c r="P1" s="7" t="inlineStr">
        <is>
          <t>Exp WP SP</t>
        </is>
      </c>
      <c r="Q1" s="9" t="inlineStr">
        <is>
          <t>Actual WP SP</t>
        </is>
      </c>
    </row>
    <row customHeight="1" ht="13.95" r="2">
      <c r="A2" s="4" t="inlineStr">
        <is>
          <t>VWICAS23-162385</t>
        </is>
      </c>
      <c r="B2" s="3" t="inlineStr">
        <is>
          <t>Maintenance and Support (APCT, IoT, MOD4, Pre-Int, Jira Auto)</t>
        </is>
      </c>
      <c r="C2" s="12" t="n">
        <v>20</v>
      </c>
      <c r="D2" t="n">
        <v>0</v>
      </c>
      <c r="E2" t="n">
        <v>20</v>
      </c>
      <c r="F2" t="n">
        <v>0</v>
      </c>
      <c r="G2" t="n">
        <v>0</v>
      </c>
      <c r="H2" t="n">
        <v>0</v>
      </c>
      <c r="I2" s="12" t="n">
        <v>25</v>
      </c>
      <c r="J2" t="n">
        <v>0</v>
      </c>
      <c r="K2" s="12" t="n">
        <v>30</v>
      </c>
      <c r="L2" t="n">
        <v>5</v>
      </c>
      <c r="M2" t="n">
        <v>0</v>
      </c>
      <c r="N2">
        <f>SUM(Table14[[#This Row],[Sandhya]:[Abishek]])</f>
        <v/>
      </c>
      <c r="O2" t="n">
        <v>10</v>
      </c>
      <c r="P2" s="2">
        <f>$B$14*Table14[[#This Row],[Value %]]/100</f>
        <v/>
      </c>
      <c r="Q2" s="2">
        <f>$B$14/11*Table14[[#This Row],[WP %]]/100</f>
        <v/>
      </c>
    </row>
    <row customHeight="1" ht="13.95" r="3">
      <c r="A3" s="4" t="inlineStr">
        <is>
          <t>VWICAS23-162380</t>
        </is>
      </c>
      <c r="B3" s="3" t="inlineStr">
        <is>
          <t>Adaptive Application Pipelines | Handover from A1_CICD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s="12" t="n">
        <v>25</v>
      </c>
      <c r="L3" t="n">
        <v>10</v>
      </c>
      <c r="M3" t="n">
        <v>0</v>
      </c>
      <c r="N3">
        <f>SUM(Table14[[#This Row],[Sandhya]:[Abishek]])</f>
        <v/>
      </c>
      <c r="O3" t="n">
        <v>5</v>
      </c>
      <c r="P3" s="2">
        <f>$B$14*Table14[[#This Row],[Value %]]/100</f>
        <v/>
      </c>
      <c r="Q3" s="2">
        <f>$B$14/11*Table14[[#This Row],[WP %]]/100</f>
        <v/>
      </c>
    </row>
    <row customHeight="1" ht="13.95" r="4">
      <c r="A4" s="4" t="inlineStr">
        <is>
          <t>VWICAS23-162384</t>
        </is>
      </c>
      <c r="B4" s="3" t="inlineStr">
        <is>
          <t>Adaptive Delivery Pipelines | Handover from A1_CICD</t>
        </is>
      </c>
      <c r="C4" t="n">
        <v>0</v>
      </c>
      <c r="D4" t="n">
        <v>0</v>
      </c>
      <c r="E4" t="n">
        <v>0</v>
      </c>
      <c r="F4" t="n">
        <v>0</v>
      </c>
      <c r="G4" s="12" t="n">
        <v>25</v>
      </c>
      <c r="H4" t="n">
        <v>0</v>
      </c>
      <c r="I4" t="n">
        <v>0</v>
      </c>
      <c r="J4" t="n">
        <v>0</v>
      </c>
      <c r="K4" t="n">
        <v>0</v>
      </c>
      <c r="L4" t="n">
        <v>10</v>
      </c>
      <c r="M4" t="n">
        <v>0</v>
      </c>
      <c r="N4">
        <f>SUM(Table14[[#This Row],[Sandhya]:[Abishek]])</f>
        <v/>
      </c>
      <c r="O4" t="n">
        <v>5</v>
      </c>
      <c r="P4" s="2">
        <f>$B$14*Table14[[#This Row],[Value %]]/100</f>
        <v/>
      </c>
      <c r="Q4" s="2">
        <f>$B$14/11*Table14[[#This Row],[WP %]]/100</f>
        <v/>
      </c>
    </row>
    <row customHeight="1" ht="13.95" r="5">
      <c r="A5" s="4" t="inlineStr">
        <is>
          <t>VWICAS23-169155</t>
        </is>
      </c>
      <c r="B5" s="3" t="inlineStr">
        <is>
          <t>[PI23.20][AAS][Automaters] Collaboration with PL1_DevOps Teams</t>
        </is>
      </c>
      <c r="C5" t="n">
        <v>0</v>
      </c>
      <c r="D5" t="n">
        <v>0</v>
      </c>
      <c r="E5" t="n">
        <v>0</v>
      </c>
      <c r="F5" t="n">
        <v>0</v>
      </c>
      <c r="G5" t="n">
        <v>25</v>
      </c>
      <c r="H5" t="n">
        <v>0</v>
      </c>
      <c r="I5" t="n">
        <v>25</v>
      </c>
      <c r="J5" t="n">
        <v>0</v>
      </c>
      <c r="K5" t="n">
        <v>0</v>
      </c>
      <c r="L5" t="n">
        <v>0</v>
      </c>
      <c r="M5" t="n">
        <v>0</v>
      </c>
      <c r="N5">
        <f>SUM(Table14[[#This Row],[Sandhya]:[Abishek]])</f>
        <v/>
      </c>
      <c r="O5" t="n">
        <v>5</v>
      </c>
      <c r="P5" s="2">
        <f>$B$14*Table14[[#This Row],[Value %]]/100</f>
        <v/>
      </c>
      <c r="Q5" s="2">
        <f>$B$14/11*Table14[[#This Row],[WP %]]/100</f>
        <v/>
      </c>
    </row>
    <row customHeight="1" ht="13.95" r="6">
      <c r="A6" s="4" t="inlineStr">
        <is>
          <t>VWICAS23-162378</t>
        </is>
      </c>
      <c r="B6" s="3" t="inlineStr">
        <is>
          <t>[AIV] | Phase 6 | New Features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s="12" t="n">
        <v>70</v>
      </c>
      <c r="I6" t="n">
        <v>20</v>
      </c>
      <c r="J6" s="12" t="n">
        <v>70</v>
      </c>
      <c r="K6" t="n">
        <v>10</v>
      </c>
      <c r="L6" t="n">
        <v>10</v>
      </c>
      <c r="M6" t="n">
        <v>10</v>
      </c>
      <c r="N6">
        <f>SUM(Table14[[#This Row],[Sandhya]:[Abishek]])</f>
        <v/>
      </c>
      <c r="O6" t="n">
        <v>15</v>
      </c>
      <c r="P6" s="2">
        <f>$B$14*Table14[[#This Row],[Value %]]/100</f>
        <v/>
      </c>
      <c r="Q6" s="2">
        <f>$B$14/11*Table14[[#This Row],[WP %]]/100</f>
        <v/>
      </c>
    </row>
    <row customHeight="1" ht="13.95" r="7">
      <c r="A7" s="4" t="inlineStr">
        <is>
          <t>VWICAS23-162383</t>
        </is>
      </c>
      <c r="B7" s="3" t="inlineStr">
        <is>
          <t>[AIV] | Phase 7 | Stability and Validation</t>
        </is>
      </c>
      <c r="C7" t="n">
        <v>0</v>
      </c>
      <c r="D7" t="n">
        <v>0</v>
      </c>
      <c r="E7" t="n">
        <v>0</v>
      </c>
      <c r="F7" t="n">
        <v>0</v>
      </c>
      <c r="G7" t="n">
        <v>10</v>
      </c>
      <c r="H7" t="n">
        <v>20</v>
      </c>
      <c r="I7" t="n">
        <v>0</v>
      </c>
      <c r="J7" t="n">
        <v>20</v>
      </c>
      <c r="K7" t="n">
        <v>10</v>
      </c>
      <c r="L7" s="12" t="n">
        <v>25</v>
      </c>
      <c r="M7" t="n">
        <v>0</v>
      </c>
      <c r="N7">
        <f>SUM(Table14[[#This Row],[Sandhya]:[Abishek]])</f>
        <v/>
      </c>
      <c r="O7" t="n">
        <v>15</v>
      </c>
      <c r="P7" s="2">
        <f>$B$14*Table14[[#This Row],[Value %]]/100</f>
        <v/>
      </c>
      <c r="Q7" s="2">
        <f>$B$14/11*Table14[[#This Row],[WP %]]/100</f>
        <v/>
      </c>
    </row>
    <row customHeight="1" ht="13.95" r="8">
      <c r="A8" s="4" t="inlineStr">
        <is>
          <t>VWICAS23-162382</t>
        </is>
      </c>
      <c r="B8" s="3" t="inlineStr">
        <is>
          <t>[SPT] Phase 6 | PASTA Integration</t>
        </is>
      </c>
      <c r="C8" t="n">
        <v>0</v>
      </c>
      <c r="D8" s="12" t="n">
        <v>50</v>
      </c>
      <c r="E8" t="n">
        <v>0</v>
      </c>
      <c r="F8" t="n">
        <v>20</v>
      </c>
      <c r="G8" t="n">
        <v>10</v>
      </c>
      <c r="H8" t="n">
        <v>0</v>
      </c>
      <c r="I8" t="n">
        <v>0</v>
      </c>
      <c r="J8" t="n">
        <v>0</v>
      </c>
      <c r="K8" t="n">
        <v>0</v>
      </c>
      <c r="L8" t="n">
        <v>10</v>
      </c>
      <c r="M8" t="n">
        <v>0</v>
      </c>
      <c r="N8">
        <f>SUM(Table14[[#This Row],[Sandhya]:[Abishek]])</f>
        <v/>
      </c>
      <c r="O8" t="n">
        <v>10</v>
      </c>
      <c r="P8" s="2">
        <f>$B$14*Table14[[#This Row],[Value %]]/100</f>
        <v/>
      </c>
      <c r="Q8" s="2">
        <f>$B$14/11*Table14[[#This Row],[WP %]]/100</f>
        <v/>
      </c>
    </row>
    <row customHeight="1" ht="13.95" r="9">
      <c r="A9" s="4" t="inlineStr">
        <is>
          <t>VWICAS23-162381</t>
        </is>
      </c>
      <c r="B9" s="3" t="inlineStr">
        <is>
          <t>[SPT] Phase 5 | Performance Measurement</t>
        </is>
      </c>
      <c r="C9" t="n">
        <v>0</v>
      </c>
      <c r="D9" t="n">
        <v>20</v>
      </c>
      <c r="E9" t="n">
        <v>0</v>
      </c>
      <c r="F9" s="12" t="n">
        <v>60</v>
      </c>
      <c r="G9" t="n">
        <v>10</v>
      </c>
      <c r="H9" t="n">
        <v>0</v>
      </c>
      <c r="I9" t="n">
        <v>0</v>
      </c>
      <c r="J9" t="n">
        <v>0</v>
      </c>
      <c r="L9" t="n">
        <v>10</v>
      </c>
      <c r="M9" t="n">
        <v>0</v>
      </c>
      <c r="N9">
        <f>SUM(Table14[[#This Row],[Sandhya]:[Abishek]])</f>
        <v/>
      </c>
      <c r="O9" t="n">
        <v>20</v>
      </c>
      <c r="P9" s="2">
        <f>$B$14*Table14[[#This Row],[Value %]]/100</f>
        <v/>
      </c>
      <c r="Q9" s="2">
        <f>$B$14/11*Table14[[#This Row],[WP %]]/100</f>
        <v/>
      </c>
    </row>
    <row customHeight="1" ht="13.95" r="10">
      <c r="A10" s="4" t="inlineStr">
        <is>
          <t>VWICAS23-162379</t>
        </is>
      </c>
      <c r="B10" s="3" t="inlineStr">
        <is>
          <t>Collector Epic</t>
        </is>
      </c>
      <c r="C10" t="n">
        <v>10</v>
      </c>
      <c r="D10" t="n">
        <v>10</v>
      </c>
      <c r="E10" t="n">
        <v>10</v>
      </c>
      <c r="F10" t="n">
        <v>10</v>
      </c>
      <c r="G10" t="n">
        <v>10</v>
      </c>
      <c r="H10" t="n">
        <v>10</v>
      </c>
      <c r="I10" t="n">
        <v>10</v>
      </c>
      <c r="J10" t="n">
        <v>10</v>
      </c>
      <c r="K10" t="n">
        <v>10</v>
      </c>
      <c r="L10" t="n">
        <v>10</v>
      </c>
      <c r="M10" t="n">
        <v>30</v>
      </c>
      <c r="N10">
        <f>SUM(Table14[[#This Row],[Sandhya]:[Abishek]])</f>
        <v/>
      </c>
      <c r="O10" t="n">
        <v>10</v>
      </c>
      <c r="P10" s="2">
        <f>$B$14*Table14[[#This Row],[Value %]]/100</f>
        <v/>
      </c>
      <c r="Q10" s="2">
        <f>$B$14/11*Table14[[#This Row],[WP %]]/100</f>
        <v/>
      </c>
    </row>
    <row customHeight="1" ht="13.95" r="11">
      <c r="A11" s="4" t="inlineStr">
        <is>
          <t>VWICAS23-161862</t>
        </is>
      </c>
      <c r="B11" s="3" t="inlineStr">
        <is>
          <t>Windows 11 | PoC for development tools | Compatibility Check</t>
        </is>
      </c>
      <c r="C11" s="12" t="n">
        <v>30</v>
      </c>
      <c r="L11" t="n">
        <v>10</v>
      </c>
      <c r="N11">
        <f>SUM(Table14[[#This Row],[Sandhya]:[Abishek]])</f>
        <v/>
      </c>
      <c r="O11" t="n">
        <v>5</v>
      </c>
      <c r="P11" s="2">
        <f>$B$14*Table14[[#This Row],[Value %]]/100</f>
        <v/>
      </c>
      <c r="Q11" s="2">
        <f>$B$14/11*Table14[[#This Row],[WP %]]/100</f>
        <v/>
      </c>
    </row>
    <row customHeight="1" ht="13.95" r="12">
      <c r="B12" s="1" t="inlineStr">
        <is>
          <t>Total</t>
        </is>
      </c>
      <c r="C12">
        <f>SUBTOTAL(109,Table14[Sandhya])</f>
        <v/>
      </c>
      <c r="D12">
        <f>SUBTOTAL(109,Table14[Elango])</f>
        <v/>
      </c>
      <c r="E12">
        <f>SUBTOTAL(109,Table14[Rakesh])</f>
        <v/>
      </c>
      <c r="F12">
        <f>SUBTOTAL(109,Table14[Giridhar])</f>
        <v/>
      </c>
      <c r="G12">
        <f>SUBTOTAL(109,Table14[Vamsi])</f>
        <v/>
      </c>
      <c r="H12">
        <f>SUBTOTAL(109,Table14[Gopika])</f>
        <v/>
      </c>
      <c r="I12">
        <f>SUBTOTAL(109,Table14[Srinivas])</f>
        <v/>
      </c>
      <c r="J12">
        <f>SUBTOTAL(109,Table14[Shweta])</f>
        <v/>
      </c>
      <c r="K12">
        <f>SUBTOTAL(109,Table14[Kiran])</f>
        <v/>
      </c>
      <c r="L12">
        <f>SUBTOTAL(109,Table14[Gajanan])</f>
        <v/>
      </c>
      <c r="M12">
        <f>SUBTOTAL(109,Table14[Abishek])</f>
        <v/>
      </c>
    </row>
    <row customHeight="1" ht="13.95" r="14">
      <c r="A14" t="inlineStr">
        <is>
          <t>Total Capacity (without IP)</t>
        </is>
      </c>
      <c r="B14" s="26" t="n">
        <v>435</v>
      </c>
      <c r="C14">
        <f>B14/11</f>
        <v/>
      </c>
    </row>
    <row customHeight="1" ht="13.95" r="15">
      <c r="B15" s="26" t="inlineStr">
        <is>
          <t>without IP = ?</t>
        </is>
      </c>
    </row>
  </sheetData>
  <hyperlinks>
    <hyperlink display="https://jira-ibs.zone2.agileci.conti.de/browse/VWICAS23-162385" ref="A2" r:id="rId1"/>
    <hyperlink display="https://jira-ibs.zone2.agileci.conti.de/browse/VWICAS23-162380" ref="A3" r:id="rId2"/>
    <hyperlink display="https://jira-ibs.zone2.agileci.conti.de/browse/VWICAS23-162384" ref="A4" r:id="rId3"/>
    <hyperlink ref="A5" r:id="rId4"/>
    <hyperlink display="https://jira-ibs.zone2.agileci.conti.de/browse/VWICAS23-162378" ref="A6" r:id="rId5"/>
    <hyperlink display="https://jira-ibs.zone2.agileci.conti.de/browse/VWICAS23-162383" ref="A7" r:id="rId6"/>
    <hyperlink display="https://jira-ibs.zone2.agileci.conti.de/browse/VWICAS23-162382" ref="A8" r:id="rId7"/>
    <hyperlink display="https://jira-ibs.zone2.agileci.conti.de/browse/VWICAS23-162381" ref="A9" r:id="rId8"/>
    <hyperlink display="https://jira-ibs.zone2.agileci.conti.de/browse/VWICAS23-162379" ref="A10" r:id="rId9"/>
    <hyperlink display="https://jira-ibs.zone2.agileci.conti.de/browse/VWICAS23-161862" ref="A11" r:id="rId10"/>
  </hyperlinks>
  <pageMargins bottom="0.75" footer="0.3" header="0.3" left="0.7" right="0.7" top="0.75"/>
  <pageSetup orientation="portrait"/>
  <headerFooter>
    <oddHeader/>
    <oddFooter>&amp;C&amp;"Arial"&amp;8 &amp;K000000_x000d_# Internal</oddFooter>
    <evenHeader/>
    <evenFooter/>
    <firstHeader/>
    <firstFooter/>
  </headerFooter>
  <tableParts count="1">
    <tablePart r:id="rId1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7"/>
  <sheetViews>
    <sheetView workbookViewId="0" zoomScale="83" zoomScaleNormal="83">
      <selection activeCell="Z9" sqref="Z9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6" width="4.6640625"/>
    <col customWidth="1" max="4" min="4" style="27" width="4.6640625"/>
    <col customWidth="1" max="5" min="5" style="97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6" width="4.6640625"/>
    <col customWidth="1" max="10" min="10" style="27" width="4.6640625"/>
    <col customWidth="1" max="11" min="11" style="97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18" min="18" style="94" width="4.6640625"/>
    <col customWidth="1" max="19" min="19" style="27" width="4.6640625"/>
    <col customWidth="1" max="20" min="20" style="95" width="4.6640625"/>
    <col customWidth="1" max="21" min="21" style="96" width="4.6640625"/>
    <col customWidth="1" max="22" min="22" style="27" width="4.6640625"/>
    <col customWidth="1" max="23" min="23" style="97" width="4.6640625"/>
    <col customWidth="1" max="24" min="24" style="94" width="4.6640625"/>
    <col customWidth="1" max="25" min="25" style="27" width="4.6640625"/>
    <col customWidth="1" max="26" min="26" style="95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4" width="4.6640625"/>
    <col customWidth="1" max="31" min="31" style="27" width="4.6640625"/>
    <col customWidth="1" max="32" min="32" style="95" width="4.6640625"/>
  </cols>
  <sheetData>
    <row customHeight="1" ht="28.95" r="1" thickBot="1">
      <c r="A1" s="110" t="inlineStr">
        <is>
          <t>Key</t>
        </is>
      </c>
      <c r="B1" s="110" t="inlineStr">
        <is>
          <t>Summary</t>
        </is>
      </c>
      <c r="C1" s="272" t="inlineStr">
        <is>
          <t>Elango</t>
        </is>
      </c>
      <c r="D1" s="270" t="n"/>
      <c r="E1" s="271" t="n"/>
      <c r="F1" s="269" t="inlineStr">
        <is>
          <t>Rakesh</t>
        </is>
      </c>
      <c r="G1" s="270" t="n"/>
      <c r="H1" s="271" t="n"/>
      <c r="I1" s="272" t="inlineStr">
        <is>
          <t>Giridhar</t>
        </is>
      </c>
      <c r="J1" s="270" t="n"/>
      <c r="K1" s="271" t="n"/>
      <c r="L1" s="269" t="inlineStr">
        <is>
          <t>Jay</t>
        </is>
      </c>
      <c r="M1" s="270" t="n"/>
      <c r="N1" s="271" t="n"/>
      <c r="O1" s="272" t="inlineStr">
        <is>
          <t>Gopika</t>
        </is>
      </c>
      <c r="P1" s="270" t="n"/>
      <c r="Q1" s="271" t="n"/>
      <c r="R1" s="269" t="inlineStr">
        <is>
          <t>Srinivas</t>
        </is>
      </c>
      <c r="S1" s="270" t="n"/>
      <c r="T1" s="271" t="n"/>
      <c r="U1" s="272" t="inlineStr">
        <is>
          <t>Shweta/Vamshi</t>
        </is>
      </c>
      <c r="V1" s="270" t="n"/>
      <c r="W1" s="271" t="n"/>
      <c r="X1" s="269" t="inlineStr">
        <is>
          <t>Kiran</t>
        </is>
      </c>
      <c r="Y1" s="270" t="n"/>
      <c r="Z1" s="271" t="n"/>
      <c r="AA1" s="272" t="inlineStr">
        <is>
          <t>Gajanan</t>
        </is>
      </c>
      <c r="AB1" s="270" t="n"/>
      <c r="AC1" s="271" t="n"/>
      <c r="AD1" s="269" t="inlineStr">
        <is>
          <t>Abishek</t>
        </is>
      </c>
      <c r="AE1" s="270" t="n"/>
      <c r="AF1" s="271" t="n"/>
    </row>
    <row customHeight="1" ht="28.95" r="2">
      <c r="A2" s="111" t="n"/>
      <c r="B2" s="112" t="n"/>
      <c r="C2" s="113" t="inlineStr">
        <is>
          <t>%</t>
        </is>
      </c>
      <c r="D2" s="113" t="inlineStr">
        <is>
          <t>SP-A</t>
        </is>
      </c>
      <c r="E2" s="113" t="inlineStr">
        <is>
          <t>SP-P</t>
        </is>
      </c>
      <c r="F2" s="113" t="inlineStr">
        <is>
          <t>%</t>
        </is>
      </c>
      <c r="G2" s="113" t="inlineStr">
        <is>
          <t>SP-A</t>
        </is>
      </c>
      <c r="H2" s="113" t="inlineStr">
        <is>
          <t>SP-P</t>
        </is>
      </c>
      <c r="I2" s="113" t="inlineStr">
        <is>
          <t>%</t>
        </is>
      </c>
      <c r="J2" s="113" t="inlineStr">
        <is>
          <t>SP-A</t>
        </is>
      </c>
      <c r="K2" s="113" t="inlineStr">
        <is>
          <t>SP-P</t>
        </is>
      </c>
      <c r="L2" s="113" t="inlineStr">
        <is>
          <t>%</t>
        </is>
      </c>
      <c r="M2" s="113" t="inlineStr">
        <is>
          <t>SP-A</t>
        </is>
      </c>
      <c r="N2" s="113" t="inlineStr">
        <is>
          <t>SP-P</t>
        </is>
      </c>
      <c r="O2" s="113" t="inlineStr">
        <is>
          <t>%</t>
        </is>
      </c>
      <c r="P2" s="113" t="inlineStr">
        <is>
          <t>SP-A</t>
        </is>
      </c>
      <c r="Q2" s="113" t="inlineStr">
        <is>
          <t>SP-P</t>
        </is>
      </c>
      <c r="R2" s="113" t="inlineStr">
        <is>
          <t>%</t>
        </is>
      </c>
      <c r="S2" s="113" t="inlineStr">
        <is>
          <t>SP-A</t>
        </is>
      </c>
      <c r="T2" s="113" t="inlineStr">
        <is>
          <t>SP-P</t>
        </is>
      </c>
      <c r="U2" s="113" t="inlineStr">
        <is>
          <t>%</t>
        </is>
      </c>
      <c r="V2" s="113" t="inlineStr">
        <is>
          <t>SP-A</t>
        </is>
      </c>
      <c r="W2" s="113" t="inlineStr">
        <is>
          <t>SP-P</t>
        </is>
      </c>
      <c r="X2" s="113" t="inlineStr">
        <is>
          <t>%</t>
        </is>
      </c>
      <c r="Y2" s="113" t="inlineStr">
        <is>
          <t>SP-A</t>
        </is>
      </c>
      <c r="Z2" s="113" t="inlineStr">
        <is>
          <t>SP-P</t>
        </is>
      </c>
      <c r="AA2" s="113" t="inlineStr">
        <is>
          <t>%</t>
        </is>
      </c>
      <c r="AB2" s="113" t="inlineStr">
        <is>
          <t>SP-A</t>
        </is>
      </c>
      <c r="AC2" s="113" t="inlineStr">
        <is>
          <t>SP-P</t>
        </is>
      </c>
      <c r="AD2" s="113" t="inlineStr">
        <is>
          <t>%</t>
        </is>
      </c>
      <c r="AE2" s="113" t="inlineStr">
        <is>
          <t>SP-A</t>
        </is>
      </c>
      <c r="AF2" s="114" t="inlineStr">
        <is>
          <t>SP-P</t>
        </is>
      </c>
    </row>
    <row customHeight="1" ht="28.95" r="3">
      <c r="A3" s="57" t="n"/>
      <c r="B3" s="98" t="inlineStr">
        <is>
          <t>Sprint D</t>
        </is>
      </c>
      <c r="C3" s="125" t="n"/>
      <c r="D3" s="123" t="n">
        <v>3.375</v>
      </c>
      <c r="E3" s="124">
        <f>SUM(E4:E11)</f>
        <v/>
      </c>
      <c r="F3" s="125" t="n"/>
      <c r="G3" s="123" t="n">
        <v>2.475</v>
      </c>
      <c r="H3" s="124">
        <f>SUM(H4:H11)</f>
        <v/>
      </c>
      <c r="I3" s="125" t="n"/>
      <c r="J3" s="123" t="n">
        <v>1.575</v>
      </c>
      <c r="K3" s="124">
        <f>SUM(K4:K11)</f>
        <v/>
      </c>
      <c r="L3" s="125" t="n"/>
      <c r="M3" s="123" t="n">
        <v>3.375</v>
      </c>
      <c r="N3" s="124">
        <f>SUM(N4:N11)</f>
        <v/>
      </c>
      <c r="O3" s="125" t="n"/>
      <c r="P3" s="123" t="n">
        <v>3.375</v>
      </c>
      <c r="Q3" s="124">
        <f>SUM(Q4:Q11)</f>
        <v/>
      </c>
      <c r="R3" s="125" t="n"/>
      <c r="S3" s="123" t="n">
        <v>2.475</v>
      </c>
      <c r="T3" s="124">
        <f>SUM(T4:T11)</f>
        <v/>
      </c>
      <c r="U3" s="125" t="n"/>
      <c r="V3" s="123" t="n">
        <v>3.375</v>
      </c>
      <c r="W3" s="124">
        <f>SUM(W4:W11)</f>
        <v/>
      </c>
      <c r="X3" s="125" t="n"/>
      <c r="Y3" s="123" t="n">
        <v>2.475</v>
      </c>
      <c r="Z3" s="124">
        <f>SUM(Z4:Z11)</f>
        <v/>
      </c>
      <c r="AA3" s="125" t="n"/>
      <c r="AB3" s="123" t="n">
        <v>2.475</v>
      </c>
      <c r="AC3" s="124">
        <f>SUM(AC4:AC11)</f>
        <v/>
      </c>
      <c r="AD3" s="125" t="n"/>
      <c r="AE3" s="123" t="n">
        <v>2.475</v>
      </c>
      <c r="AF3" s="127">
        <f>SUM(AF4:AF11)</f>
        <v/>
      </c>
    </row>
    <row customHeight="1" ht="30" r="4">
      <c r="A4" s="133" t="inlineStr">
        <is>
          <t>VWICAS23-178101</t>
        </is>
      </c>
      <c r="B4" s="3" t="inlineStr">
        <is>
          <t>[PI23.21][AAS][Automaters] Maintenance and Support</t>
        </is>
      </c>
      <c r="C4" s="92">
        <f>('PI23.20_WP_Value_SP'!D2)</f>
        <v/>
      </c>
      <c r="D4" s="92">
        <f>(D3*C4)/100</f>
        <v/>
      </c>
      <c r="E4" s="92" t="n">
        <v>0</v>
      </c>
      <c r="F4" s="92">
        <f>('PI23.20_WP_Value_SP'!E2)</f>
        <v/>
      </c>
      <c r="G4" s="92">
        <f>(G3*F4)/100</f>
        <v/>
      </c>
      <c r="H4" s="92" t="n">
        <v>0</v>
      </c>
      <c r="I4" s="92">
        <f>('PI23.20_WP_Value_SP'!F2)</f>
        <v/>
      </c>
      <c r="J4" s="92">
        <f>(J3*I4)/100</f>
        <v/>
      </c>
      <c r="K4" s="92" t="n">
        <v>0</v>
      </c>
      <c r="L4" s="92">
        <f>('PI23.20_WP_Value_SP'!G2)</f>
        <v/>
      </c>
      <c r="M4" s="92">
        <f>(M3*L4)/100</f>
        <v/>
      </c>
      <c r="N4" s="92" t="n">
        <v>0</v>
      </c>
      <c r="O4" s="92">
        <f>('PI23.20_WP_Value_SP'!H2)</f>
        <v/>
      </c>
      <c r="P4" s="92">
        <f>(P3*O4)/100</f>
        <v/>
      </c>
      <c r="Q4" s="92" t="n">
        <v>0</v>
      </c>
      <c r="R4" s="92">
        <f>('PI23.20_WP_Value_SP'!I2)</f>
        <v/>
      </c>
      <c r="S4" s="92">
        <f>(S3*R4)/100</f>
        <v/>
      </c>
      <c r="T4" s="92" t="n">
        <v>0</v>
      </c>
      <c r="U4" s="92">
        <f>('PI23.20_WP_Value_SP'!J2)</f>
        <v/>
      </c>
      <c r="V4" s="92">
        <f>(V3*U4)/100</f>
        <v/>
      </c>
      <c r="W4" s="92" t="n">
        <v>0</v>
      </c>
      <c r="X4" s="92">
        <f>('PI23.20_WP_Value_SP'!K2)</f>
        <v/>
      </c>
      <c r="Y4" s="92">
        <f>(Y3*X4)/100</f>
        <v/>
      </c>
      <c r="Z4" s="92" t="n">
        <v>0</v>
      </c>
      <c r="AA4" s="92">
        <f>('PI23.20_WP_Value_SP'!L2)</f>
        <v/>
      </c>
      <c r="AB4" s="92">
        <f>(AB3*AA4)/100</f>
        <v/>
      </c>
      <c r="AC4" s="92" t="n">
        <v>0</v>
      </c>
      <c r="AD4" s="92">
        <f>('PI23.20_WP_Value_SP'!M2)</f>
        <v/>
      </c>
      <c r="AE4" s="92">
        <f>(AE3*AD4)/100</f>
        <v/>
      </c>
      <c r="AF4" s="118" t="n">
        <v>0</v>
      </c>
      <c r="AI4" s="134" t="inlineStr">
        <is>
          <t>Kiran</t>
        </is>
      </c>
      <c r="AJ4" s="123" t="n">
        <v>2.475</v>
      </c>
    </row>
    <row customHeight="1" ht="30" r="5">
      <c r="A5" s="133" t="inlineStr">
        <is>
          <t>VWICAS23-179590</t>
        </is>
      </c>
      <c r="B5" s="3" t="inlineStr">
        <is>
          <t>[PI23.21][AAS][Automaters] SW Architecture Compliance Checker Pipeline</t>
        </is>
      </c>
      <c r="C5" s="92">
        <f>('PI23.20_WP_Value_SP'!D3)</f>
        <v/>
      </c>
      <c r="D5" s="92">
        <f>(D3*C5)/100</f>
        <v/>
      </c>
      <c r="E5" s="92" t="n">
        <v>0</v>
      </c>
      <c r="F5" s="92">
        <f>('PI23.20_WP_Value_SP'!E3)</f>
        <v/>
      </c>
      <c r="G5" s="92">
        <f>(G3*F5)/100</f>
        <v/>
      </c>
      <c r="H5" s="92" t="n">
        <v>0</v>
      </c>
      <c r="I5" s="92">
        <f>('PI23.20_WP_Value_SP'!F3)</f>
        <v/>
      </c>
      <c r="J5" s="92">
        <f>(J3*I5)/100</f>
        <v/>
      </c>
      <c r="K5" s="92" t="n">
        <v>0</v>
      </c>
      <c r="L5" s="92">
        <f>('PI23.20_WP_Value_SP'!G3)</f>
        <v/>
      </c>
      <c r="M5" s="92">
        <f>(M3*L5)/100</f>
        <v/>
      </c>
      <c r="N5" s="92" t="n">
        <v>0</v>
      </c>
      <c r="O5" s="92">
        <f>('PI23.20_WP_Value_SP'!H3)</f>
        <v/>
      </c>
      <c r="P5" s="92">
        <f>(P3*O5)/100</f>
        <v/>
      </c>
      <c r="Q5" s="92" t="n">
        <v>0</v>
      </c>
      <c r="R5" s="92">
        <f>('PI23.20_WP_Value_SP'!I3)</f>
        <v/>
      </c>
      <c r="S5" s="92">
        <f>(S3*R5)/100</f>
        <v/>
      </c>
      <c r="T5" s="92" t="n">
        <v>0</v>
      </c>
      <c r="U5" s="92">
        <f>('PI23.20_WP_Value_SP'!J3)</f>
        <v/>
      </c>
      <c r="V5" s="92">
        <f>(V3*U5)/100</f>
        <v/>
      </c>
      <c r="W5" s="92" t="n">
        <v>0</v>
      </c>
      <c r="X5" s="92">
        <f>('PI23.20_WP_Value_SP'!K3)</f>
        <v/>
      </c>
      <c r="Y5" s="92">
        <f>(Y3*X5)/100</f>
        <v/>
      </c>
      <c r="Z5" s="92" t="n">
        <v>1</v>
      </c>
      <c r="AA5" s="92">
        <f>('PI23.20_WP_Value_SP'!L3)</f>
        <v/>
      </c>
      <c r="AB5" s="92">
        <f>(AB3*AA5)/100</f>
        <v/>
      </c>
      <c r="AC5" s="92" t="n">
        <v>0</v>
      </c>
      <c r="AD5" s="92">
        <f>('PI23.20_WP_Value_SP'!M3)</f>
        <v/>
      </c>
      <c r="AE5" s="92">
        <f>(AE3*AD5)/100</f>
        <v/>
      </c>
      <c r="AF5" s="118" t="n">
        <v>0</v>
      </c>
      <c r="AI5" s="134" t="inlineStr">
        <is>
          <t>Srinivas</t>
        </is>
      </c>
      <c r="AJ5" s="123" t="n">
        <v>2.475</v>
      </c>
    </row>
    <row customHeight="1" ht="30" r="6">
      <c r="A6" s="133" t="inlineStr">
        <is>
          <t>VWICAS23-178118</t>
        </is>
      </c>
      <c r="B6" s="3" t="inlineStr">
        <is>
          <t xml:space="preserve">[PI23.21][AAS][Automaters] Phase 8 | AIV Improvements and new features </t>
        </is>
      </c>
      <c r="C6" s="92">
        <f>('PI23.20_WP_Value_SP'!D4)</f>
        <v/>
      </c>
      <c r="D6" s="92">
        <f>(D3*C6)/100</f>
        <v/>
      </c>
      <c r="E6" s="92" t="n">
        <v>0</v>
      </c>
      <c r="F6" s="92">
        <f>('PI23.20_WP_Value_SP'!E4)</f>
        <v/>
      </c>
      <c r="G6" s="92">
        <f>(G3*F6)/100</f>
        <v/>
      </c>
      <c r="H6" s="92" t="n">
        <v>0</v>
      </c>
      <c r="I6" s="92">
        <f>('PI23.20_WP_Value_SP'!F4)</f>
        <v/>
      </c>
      <c r="J6" s="92">
        <f>(J3*I6)/100</f>
        <v/>
      </c>
      <c r="K6" s="92" t="n">
        <v>0</v>
      </c>
      <c r="L6" s="92">
        <f>('PI23.20_WP_Value_SP'!G4)</f>
        <v/>
      </c>
      <c r="M6" s="92">
        <f>(M3*L6)/100</f>
        <v/>
      </c>
      <c r="N6" s="92" t="n">
        <v>0</v>
      </c>
      <c r="O6" s="92">
        <f>('PI23.20_WP_Value_SP'!H4)</f>
        <v/>
      </c>
      <c r="P6" s="92">
        <f>(P3*O6)/100</f>
        <v/>
      </c>
      <c r="Q6" s="92" t="n">
        <v>3.25</v>
      </c>
      <c r="R6" s="92">
        <f>('PI23.20_WP_Value_SP'!I4)</f>
        <v/>
      </c>
      <c r="S6" s="92">
        <f>(S3*R6)/100</f>
        <v/>
      </c>
      <c r="T6" s="92" t="n">
        <v>0</v>
      </c>
      <c r="U6" s="92">
        <f>('PI23.20_WP_Value_SP'!J4)</f>
        <v/>
      </c>
      <c r="V6" s="92">
        <f>(V3*U6)/100</f>
        <v/>
      </c>
      <c r="W6" s="92" t="n">
        <v>3.25</v>
      </c>
      <c r="X6" s="92">
        <f>('PI23.20_WP_Value_SP'!K4)</f>
        <v/>
      </c>
      <c r="Y6" s="92">
        <f>(Y3*X6)/100</f>
        <v/>
      </c>
      <c r="Z6" s="92" t="n">
        <v>0</v>
      </c>
      <c r="AA6" s="92">
        <f>('PI23.20_WP_Value_SP'!L4)</f>
        <v/>
      </c>
      <c r="AB6" s="92">
        <f>(AB3*AA6)/100</f>
        <v/>
      </c>
      <c r="AC6" s="92" t="n">
        <v>0.5</v>
      </c>
      <c r="AD6" s="92">
        <f>('PI23.20_WP_Value_SP'!M4)</f>
        <v/>
      </c>
      <c r="AE6" s="92">
        <f>(AE3*AD6)/100</f>
        <v/>
      </c>
      <c r="AF6" s="118" t="n">
        <v>2.5</v>
      </c>
      <c r="AI6" s="134" t="inlineStr">
        <is>
          <t>Rakesh</t>
        </is>
      </c>
      <c r="AJ6" s="123" t="n">
        <v>2.475</v>
      </c>
    </row>
    <row customHeight="1" ht="30" r="7">
      <c r="A7" s="133" t="inlineStr">
        <is>
          <t>VWICAS23-179592</t>
        </is>
      </c>
      <c r="B7" s="3" t="inlineStr">
        <is>
          <t>[PI23.21][AAS][Automaters] PoC: Execution of Performance Benchmarks</t>
        </is>
      </c>
      <c r="C7" s="92">
        <f>('PI23.20_WP_Value_SP'!D5)</f>
        <v/>
      </c>
      <c r="D7" s="92">
        <f>(D3*C7)/100</f>
        <v/>
      </c>
      <c r="E7" s="92" t="n">
        <v>1</v>
      </c>
      <c r="F7" s="92">
        <f>('PI23.20_WP_Value_SP'!E5)</f>
        <v/>
      </c>
      <c r="G7" s="92">
        <f>(G3*F7)/100</f>
        <v/>
      </c>
      <c r="H7" s="92" t="n">
        <v>2.5</v>
      </c>
      <c r="I7" s="92">
        <f>('PI23.20_WP_Value_SP'!F5)</f>
        <v/>
      </c>
      <c r="J7" s="92">
        <f>(J3*I7)/100</f>
        <v/>
      </c>
      <c r="K7" s="92" t="n">
        <v>0</v>
      </c>
      <c r="L7" s="92">
        <f>('PI23.20_WP_Value_SP'!G5)</f>
        <v/>
      </c>
      <c r="M7" s="92">
        <f>(M3*L7)/100</f>
        <v/>
      </c>
      <c r="N7" s="92" t="n">
        <v>0</v>
      </c>
      <c r="O7" s="92">
        <f>('PI23.20_WP_Value_SP'!H5)</f>
        <v/>
      </c>
      <c r="P7" s="92">
        <f>(P3*O7)/100</f>
        <v/>
      </c>
      <c r="Q7" s="92" t="n">
        <v>0</v>
      </c>
      <c r="R7" s="92">
        <f>('PI23.20_WP_Value_SP'!I5)</f>
        <v/>
      </c>
      <c r="S7" s="92">
        <f>(S3*R7)/100</f>
        <v/>
      </c>
      <c r="T7" s="92" t="n">
        <v>1.5</v>
      </c>
      <c r="U7" s="92">
        <f>('PI23.20_WP_Value_SP'!J5)</f>
        <v/>
      </c>
      <c r="V7" s="92">
        <f>(V3*U7)/100</f>
        <v/>
      </c>
      <c r="W7" s="92" t="n">
        <v>0</v>
      </c>
      <c r="X7" s="92">
        <f>('PI23.20_WP_Value_SP'!K5)</f>
        <v/>
      </c>
      <c r="Y7" s="92">
        <f>(Y3*X7)/100</f>
        <v/>
      </c>
      <c r="Z7" s="92" t="n">
        <v>0</v>
      </c>
      <c r="AA7" s="92">
        <f>('PI23.20_WP_Value_SP'!L5)</f>
        <v/>
      </c>
      <c r="AB7" s="92">
        <f>(AB3*AA7)/100</f>
        <v/>
      </c>
      <c r="AC7" s="92" t="n">
        <v>0</v>
      </c>
      <c r="AD7" s="92">
        <f>('PI23.20_WP_Value_SP'!M5)</f>
        <v/>
      </c>
      <c r="AE7" s="92">
        <f>(AE3*AD7)/100</f>
        <v/>
      </c>
      <c r="AF7" s="118" t="n">
        <v>0</v>
      </c>
      <c r="AI7" s="291" t="inlineStr">
        <is>
          <t>Jay</t>
        </is>
      </c>
      <c r="AJ7" s="123" t="n">
        <v>3.375</v>
      </c>
    </row>
    <row customHeight="1" ht="30" r="8">
      <c r="A8" s="133" t="inlineStr">
        <is>
          <t>VWICAS23-179589</t>
        </is>
      </c>
      <c r="B8" s="3" t="inlineStr">
        <is>
          <t>[PI23.21][AAS][Automaters][SPT] Phase 6 | Startup Performance Measurement</t>
        </is>
      </c>
      <c r="C8" s="92">
        <f>('PI23.20_WP_Value_SP'!D6)</f>
        <v/>
      </c>
      <c r="D8" s="92">
        <f>(D3*C8)/100</f>
        <v/>
      </c>
      <c r="E8" s="92" t="n">
        <v>0</v>
      </c>
      <c r="F8" s="92">
        <f>('PI23.20_WP_Value_SP'!E6)</f>
        <v/>
      </c>
      <c r="G8" s="92">
        <f>(G3*F8)/100</f>
        <v/>
      </c>
      <c r="H8" s="92" t="n">
        <v>0</v>
      </c>
      <c r="I8" s="92">
        <f>('PI23.20_WP_Value_SP'!F6)</f>
        <v/>
      </c>
      <c r="J8" s="92">
        <f>(J3*I8)/100</f>
        <v/>
      </c>
      <c r="K8" s="92" t="n">
        <v>3</v>
      </c>
      <c r="L8" s="92">
        <f>('PI23.20_WP_Value_SP'!G6)</f>
        <v/>
      </c>
      <c r="M8" s="92">
        <f>(M3*L8)/100</f>
        <v/>
      </c>
      <c r="N8" s="92" t="n">
        <v>0</v>
      </c>
      <c r="O8" s="92">
        <f>('PI23.20_WP_Value_SP'!H6)</f>
        <v/>
      </c>
      <c r="P8" s="92">
        <f>(P3*O8)/100</f>
        <v/>
      </c>
      <c r="Q8" s="92" t="n">
        <v>0</v>
      </c>
      <c r="R8" s="92">
        <f>('PI23.20_WP_Value_SP'!I6)</f>
        <v/>
      </c>
      <c r="S8" s="92">
        <f>(S3*R8)/100</f>
        <v/>
      </c>
      <c r="T8" s="92" t="n">
        <v>0</v>
      </c>
      <c r="U8" s="92">
        <f>('PI23.20_WP_Value_SP'!J6)</f>
        <v/>
      </c>
      <c r="V8" s="92">
        <f>(V3*U8)/100</f>
        <v/>
      </c>
      <c r="W8" s="92" t="n">
        <v>0</v>
      </c>
      <c r="X8" s="92">
        <f>('PI23.20_WP_Value_SP'!K6)</f>
        <v/>
      </c>
      <c r="Y8" s="92">
        <f>(Y3*X8)/100</f>
        <v/>
      </c>
      <c r="Z8" s="92" t="n">
        <v>0</v>
      </c>
      <c r="AA8" s="92">
        <f>('PI23.20_WP_Value_SP'!L6)</f>
        <v/>
      </c>
      <c r="AB8" s="92">
        <f>(AB3*AA8)/100</f>
        <v/>
      </c>
      <c r="AC8" s="92" t="n">
        <v>0</v>
      </c>
      <c r="AD8" s="92">
        <f>('PI23.20_WP_Value_SP'!M6)</f>
        <v/>
      </c>
      <c r="AE8" s="92">
        <f>(AE3*AD8)/100</f>
        <v/>
      </c>
      <c r="AF8" s="118" t="n">
        <v>0</v>
      </c>
      <c r="AI8" s="134" t="inlineStr">
        <is>
          <t>Giridhar</t>
        </is>
      </c>
      <c r="AJ8" s="123" t="n">
        <v>1.575</v>
      </c>
    </row>
    <row customHeight="1" ht="30" r="9">
      <c r="A9" s="133" t="inlineStr">
        <is>
          <t>VWICAS23-178106</t>
        </is>
      </c>
      <c r="B9" s="3" t="inlineStr">
        <is>
          <t>[PI23.21][AAS][Automaters] Phase 7 | PASTA Improvements and new features</t>
        </is>
      </c>
      <c r="C9" s="92">
        <f>('PI23.20_WP_Value_SP'!D7)</f>
        <v/>
      </c>
      <c r="D9" s="92">
        <f>(D3*C9)/100</f>
        <v/>
      </c>
      <c r="E9" s="92" t="n">
        <v>2.5</v>
      </c>
      <c r="F9" s="92">
        <f>('PI23.20_WP_Value_SP'!E7)</f>
        <v/>
      </c>
      <c r="G9" s="92">
        <f>(G3*F9)/100</f>
        <v/>
      </c>
      <c r="H9" s="92" t="n">
        <v>0</v>
      </c>
      <c r="I9" s="92">
        <f>('PI23.20_WP_Value_SP'!F7)</f>
        <v/>
      </c>
      <c r="J9" s="92">
        <f>(J3*I9)/100</f>
        <v/>
      </c>
      <c r="K9" s="92" t="n">
        <v>0</v>
      </c>
      <c r="L9" s="92">
        <f>('PI23.20_WP_Value_SP'!G7)</f>
        <v/>
      </c>
      <c r="M9" s="92">
        <f>(M3*L9)/100</f>
        <v/>
      </c>
      <c r="N9" s="92" t="n">
        <v>3</v>
      </c>
      <c r="O9" s="92">
        <f>('PI23.20_WP_Value_SP'!H7)</f>
        <v/>
      </c>
      <c r="P9" s="92">
        <f>(P3*O9)/100</f>
        <v/>
      </c>
      <c r="Q9" s="92" t="n">
        <v>0</v>
      </c>
      <c r="R9" s="92">
        <f>('PI23.20_WP_Value_SP'!I7)</f>
        <v/>
      </c>
      <c r="S9" s="92" t="n">
        <v>0</v>
      </c>
      <c r="T9" s="92" t="n">
        <v>0</v>
      </c>
      <c r="U9" s="92">
        <f>('PI23.20_WP_Value_SP'!J7)</f>
        <v/>
      </c>
      <c r="V9" s="92">
        <f>(V3*U9)/100</f>
        <v/>
      </c>
      <c r="W9" s="92" t="n">
        <v>0</v>
      </c>
      <c r="X9" s="92">
        <f>('PI23.20_WP_Value_SP'!K7)</f>
        <v/>
      </c>
      <c r="Y9" s="92">
        <f>(Y3*X9)/100</f>
        <v/>
      </c>
      <c r="Z9" s="92" t="n">
        <v>2</v>
      </c>
      <c r="AA9" s="92">
        <f>('PI23.20_WP_Value_SP'!L7)</f>
        <v/>
      </c>
      <c r="AB9" s="92">
        <f>(AB3*AA9)/100</f>
        <v/>
      </c>
      <c r="AC9" s="92" t="n">
        <v>1</v>
      </c>
      <c r="AD9" s="92">
        <f>('PI23.20_WP_Value_SP'!M7)</f>
        <v/>
      </c>
      <c r="AE9" s="92">
        <f>(AE3*AD9)/100</f>
        <v/>
      </c>
      <c r="AF9" s="118" t="n">
        <v>0</v>
      </c>
      <c r="AI9" s="134" t="inlineStr">
        <is>
          <t>Vamsi/Shwetha</t>
        </is>
      </c>
      <c r="AJ9" s="123" t="n">
        <v>3.375</v>
      </c>
    </row>
    <row customHeight="1" ht="30" r="10">
      <c r="A10" s="133" t="inlineStr">
        <is>
          <t>VWICAS23-178102</t>
        </is>
      </c>
      <c r="B10" s="3" t="inlineStr">
        <is>
          <t>Collector Epic</t>
        </is>
      </c>
      <c r="C10" s="92">
        <f>('PI23.20_WP_Value_SP'!D8)</f>
        <v/>
      </c>
      <c r="D10" s="92">
        <f>(D3*C10)/100</f>
        <v/>
      </c>
      <c r="E10" s="92" t="n">
        <v>0</v>
      </c>
      <c r="F10" s="92">
        <f>('PI23.20_WP_Value_SP'!E8)</f>
        <v/>
      </c>
      <c r="G10" s="92">
        <f>(G3*F10)/100</f>
        <v/>
      </c>
      <c r="H10" s="92" t="n">
        <v>0</v>
      </c>
      <c r="I10" s="92">
        <f>('PI23.20_WP_Value_SP'!F8)</f>
        <v/>
      </c>
      <c r="J10" s="92">
        <f>(J3*I10)/100</f>
        <v/>
      </c>
      <c r="K10" s="92" t="n">
        <v>0</v>
      </c>
      <c r="L10" s="92">
        <f>('PI23.20_WP_Value_SP'!G8)</f>
        <v/>
      </c>
      <c r="M10" s="92">
        <f>(M3*L10)/100</f>
        <v/>
      </c>
      <c r="N10" s="92" t="n">
        <v>0</v>
      </c>
      <c r="O10" s="92">
        <f>('PI23.20_WP_Value_SP'!H8)</f>
        <v/>
      </c>
      <c r="P10" s="92">
        <f>(P3*O10)/100</f>
        <v/>
      </c>
      <c r="Q10" s="92" t="n">
        <v>0</v>
      </c>
      <c r="R10" s="92">
        <f>('PI23.20_WP_Value_SP'!I8)</f>
        <v/>
      </c>
      <c r="S10" s="92">
        <f>(S3*R10)/100</f>
        <v/>
      </c>
      <c r="T10" s="92" t="n">
        <v>1</v>
      </c>
      <c r="U10" s="92">
        <f>('PI23.20_WP_Value_SP'!J8)</f>
        <v/>
      </c>
      <c r="V10" s="92">
        <f>(V3*U10)/100</f>
        <v/>
      </c>
      <c r="W10" s="92" t="n">
        <v>0</v>
      </c>
      <c r="X10" s="92">
        <f>('PI23.20_WP_Value_SP'!K8)</f>
        <v/>
      </c>
      <c r="Y10" s="92">
        <f>(Y3*X10)/100</f>
        <v/>
      </c>
      <c r="Z10" s="92" t="n">
        <v>0</v>
      </c>
      <c r="AA10" s="92">
        <f>('PI23.20_WP_Value_SP'!L8)</f>
        <v/>
      </c>
      <c r="AB10" s="92">
        <f>(AB3*AA10)/100</f>
        <v/>
      </c>
      <c r="AC10" s="92" t="n">
        <v>1</v>
      </c>
      <c r="AD10" s="92">
        <f>('PI23.20_WP_Value_SP'!M8)</f>
        <v/>
      </c>
      <c r="AE10" s="92">
        <f>(AE3*AD10)/100</f>
        <v/>
      </c>
      <c r="AF10" s="118" t="n">
        <v>0</v>
      </c>
      <c r="AI10" s="134" t="inlineStr">
        <is>
          <t>Abishek Y L</t>
        </is>
      </c>
      <c r="AJ10" s="123" t="n">
        <v>2.475</v>
      </c>
    </row>
    <row customHeight="1" ht="30" r="11">
      <c r="A11" s="133" t="inlineStr">
        <is>
          <t>VWICAS23-179599</t>
        </is>
      </c>
      <c r="B11" s="3" t="inlineStr">
        <is>
          <t>[PI23.21][AAS][Automaters] Evaluation: Test Farm</t>
        </is>
      </c>
      <c r="C11" s="92">
        <f>('PI23.20_WP_Value_SP'!D9)</f>
        <v/>
      </c>
      <c r="D11" s="92">
        <f>(D3*C11)/100</f>
        <v/>
      </c>
      <c r="E11" s="92" t="n">
        <v>0</v>
      </c>
      <c r="F11" s="92">
        <f>('PI23.20_WP_Value_SP'!E9)</f>
        <v/>
      </c>
      <c r="G11" s="92">
        <f>(G3*F11)/100</f>
        <v/>
      </c>
      <c r="H11" s="92" t="n">
        <v>0</v>
      </c>
      <c r="I11" s="92">
        <f>('PI23.20_WP_Value_SP'!F9)</f>
        <v/>
      </c>
      <c r="J11" s="92">
        <f>(J3*I11)/100</f>
        <v/>
      </c>
      <c r="K11" s="92" t="n">
        <v>0</v>
      </c>
      <c r="L11" s="92">
        <f>('PI23.20_WP_Value_SP'!G9)</f>
        <v/>
      </c>
      <c r="M11" s="92">
        <f>(M3*L11)/100</f>
        <v/>
      </c>
      <c r="N11" s="92" t="n">
        <v>0</v>
      </c>
      <c r="O11" s="92">
        <f>('PI23.20_WP_Value_SP'!H9)</f>
        <v/>
      </c>
      <c r="P11" s="92">
        <f>(P3*O11)/100</f>
        <v/>
      </c>
      <c r="Q11" s="92" t="n">
        <v>0</v>
      </c>
      <c r="R11" s="92">
        <f>('PI23.20_WP_Value_SP'!I9)</f>
        <v/>
      </c>
      <c r="S11" s="92">
        <f>(S3*R11)/100</f>
        <v/>
      </c>
      <c r="T11" s="92" t="n">
        <v>0</v>
      </c>
      <c r="U11" s="92">
        <f>('PI23.20_WP_Value_SP'!J9)</f>
        <v/>
      </c>
      <c r="V11" s="92">
        <f>(V3*U11)/100</f>
        <v/>
      </c>
      <c r="W11" s="92" t="n">
        <v>0</v>
      </c>
      <c r="X11" s="92">
        <f>('PI23.20_WP_Value_SP'!K9)</f>
        <v/>
      </c>
      <c r="Y11" s="92">
        <f>(Y3*X11)/100</f>
        <v/>
      </c>
      <c r="Z11" s="92" t="n">
        <v>0</v>
      </c>
      <c r="AA11" s="92">
        <f>('PI23.20_WP_Value_SP'!L9)</f>
        <v/>
      </c>
      <c r="AB11" s="92">
        <f>(AB3*AA11)/100</f>
        <v/>
      </c>
      <c r="AC11" s="92" t="n">
        <v>0</v>
      </c>
      <c r="AD11" s="92">
        <f>('PI23.20_WP_Value_SP'!M9)</f>
        <v/>
      </c>
      <c r="AE11" s="92">
        <f>(AE3*AD11)/100</f>
        <v/>
      </c>
      <c r="AF11" s="118" t="n">
        <v>0</v>
      </c>
      <c r="AI11" s="134" t="inlineStr">
        <is>
          <t>Gajanan</t>
        </is>
      </c>
      <c r="AJ11" s="123" t="n">
        <v>2.475</v>
      </c>
    </row>
    <row customHeight="1" ht="15" r="12" thickBot="1">
      <c r="A12" s="119" t="n"/>
      <c r="B12" s="120" t="inlineStr">
        <is>
          <t>Total</t>
        </is>
      </c>
      <c r="C12" s="121">
        <f>SUM(C4:C11)</f>
        <v/>
      </c>
      <c r="D12" s="121" t="n"/>
      <c r="E12" s="121" t="n"/>
      <c r="F12" s="121">
        <f>SUM(F4:F11)</f>
        <v/>
      </c>
      <c r="G12" s="121" t="n"/>
      <c r="H12" s="121" t="n"/>
      <c r="I12" s="121">
        <f>SUM(I4:I11)</f>
        <v/>
      </c>
      <c r="J12" s="121" t="n"/>
      <c r="K12" s="121" t="n"/>
      <c r="L12" s="121">
        <f>SUM(L4:L11)</f>
        <v/>
      </c>
      <c r="M12" s="121" t="n"/>
      <c r="N12" s="121" t="n"/>
      <c r="O12" s="121">
        <f>SUM(O4:O11)</f>
        <v/>
      </c>
      <c r="P12" s="121" t="n"/>
      <c r="Q12" s="121" t="n"/>
      <c r="R12" s="121">
        <f>SUM(R4:R11)</f>
        <v/>
      </c>
      <c r="S12" s="121" t="n"/>
      <c r="T12" s="121" t="n"/>
      <c r="U12" s="121">
        <f>SUM(U4:U11)</f>
        <v/>
      </c>
      <c r="V12" s="121" t="n"/>
      <c r="W12" s="121" t="n"/>
      <c r="X12" s="121">
        <f>SUM(X4:X11)</f>
        <v/>
      </c>
      <c r="Y12" s="121" t="n"/>
      <c r="Z12" s="121" t="n"/>
      <c r="AA12" s="121">
        <f>SUM(AA4:AA11)</f>
        <v/>
      </c>
      <c r="AB12" s="121" t="n"/>
      <c r="AC12" s="121" t="n"/>
      <c r="AD12" s="121">
        <f>SUM(AD4:AD11)</f>
        <v/>
      </c>
      <c r="AE12" s="121" t="n"/>
      <c r="AF12" s="122" t="n"/>
      <c r="AI12" s="134" t="inlineStr">
        <is>
          <t xml:space="preserve">Gopika </t>
        </is>
      </c>
      <c r="AJ12" s="123" t="n">
        <v>3.375</v>
      </c>
    </row>
    <row r="13">
      <c r="A13" s="103" t="n"/>
      <c r="B13" s="104" t="n"/>
      <c r="C13" s="109" t="n"/>
      <c r="D13" s="109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n"/>
      <c r="Y13" s="109" t="n"/>
      <c r="Z13" s="109" t="n"/>
      <c r="AA13" s="109" t="n"/>
      <c r="AB13" s="109" t="n"/>
      <c r="AC13" s="109" t="n"/>
      <c r="AD13" s="109" t="n"/>
      <c r="AE13" s="109" t="n"/>
      <c r="AF13" s="109" t="n"/>
      <c r="AI13" s="134" t="inlineStr">
        <is>
          <t>Elango</t>
        </is>
      </c>
      <c r="AJ13" s="123" t="n">
        <v>3.375</v>
      </c>
    </row>
    <row customHeight="1" ht="15" r="14" thickBot="1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  <c r="AI14" s="135" t="inlineStr">
        <is>
          <t>Total capacity available</t>
        </is>
      </c>
      <c r="AJ14" s="136" t="n">
        <v>27.45</v>
      </c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</sheetData>
  <mergeCells count="10">
    <mergeCell ref="U1:W1"/>
    <mergeCell ref="F1:H1"/>
    <mergeCell ref="C1:E1"/>
    <mergeCell ref="X1:Z1"/>
    <mergeCell ref="AA1:AC1"/>
    <mergeCell ref="O1:Q1"/>
    <mergeCell ref="R1:T1"/>
    <mergeCell ref="AD1:AF1"/>
    <mergeCell ref="L1:N1"/>
    <mergeCell ref="I1:K1"/>
  </mergeCells>
  <conditionalFormatting sqref="C4:C11 F4:F11 I4:I11 L4:L11 O4:O11 R4:R11 U4:U11 X4:X11 AA4:AA11 AD4:AD11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</hyperlinks>
  <pageMargins bottom="0.75" footer="0.3" header="0.3" left="0.7" right="0.7" top="0.75"/>
  <pageSetup orientation="portrait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0"/>
  <sheetViews>
    <sheetView workbookViewId="0">
      <pane activePane="bottomRight" state="frozen" topLeftCell="C2" xSplit="2" ySplit="1"/>
      <selection activeCell="C1" pane="topRight" sqref="C1"/>
      <selection activeCell="A2" pane="bottomLeft" sqref="A2"/>
      <selection activeCell="B2" pane="bottomRight" sqref="A2:B9"/>
    </sheetView>
  </sheetViews>
  <sheetFormatPr baseColWidth="8" customHeight="1" defaultColWidth="18.44140625" defaultRowHeight="13.95"/>
  <cols>
    <col customWidth="1" max="1" min="1" width="18"/>
    <col customWidth="1" max="2" min="2" style="26" width="54.33203125"/>
    <col customWidth="1" max="4" min="3" width="8.33203125"/>
    <col customWidth="1" max="5" min="5" width="7.6640625"/>
    <col customWidth="1" max="6" min="6" width="10.6640625"/>
    <col customWidth="1" max="7" min="7" width="12.6640625"/>
    <col customWidth="1" max="8" min="8" width="9.33203125"/>
    <col customWidth="1" max="9" min="9" width="11"/>
    <col customWidth="1" max="10" min="10" width="10.6640625"/>
    <col customWidth="1" max="11" min="11" width="7.6640625"/>
    <col customWidth="1" max="12" min="12" width="10"/>
    <col customWidth="1" max="13" min="13" width="9.33203125"/>
    <col customWidth="1" max="14" min="14" width="10.6640625"/>
    <col bestFit="1" customWidth="1" max="15" min="15" width="10.44140625"/>
    <col customWidth="1" max="16" min="16" width="11.6640625"/>
    <col customWidth="1" max="17" min="17" width="8.33203125"/>
  </cols>
  <sheetData>
    <row customHeight="1" ht="13.95" r="1">
      <c r="A1" s="6" t="inlineStr">
        <is>
          <t>Key</t>
        </is>
      </c>
      <c r="B1" s="5" t="inlineStr">
        <is>
          <t>Summary</t>
        </is>
      </c>
      <c r="C1" s="10" t="inlineStr">
        <is>
          <t>Sandhya</t>
        </is>
      </c>
      <c r="D1" s="10" t="inlineStr">
        <is>
          <t>Elango</t>
        </is>
      </c>
      <c r="E1" s="10" t="inlineStr">
        <is>
          <t>Rakesh</t>
        </is>
      </c>
      <c r="F1" s="10" t="inlineStr">
        <is>
          <t>Giridhar</t>
        </is>
      </c>
      <c r="G1" s="10" t="inlineStr">
        <is>
          <t>Jay</t>
        </is>
      </c>
      <c r="H1" s="10" t="inlineStr">
        <is>
          <t>Gopika</t>
        </is>
      </c>
      <c r="I1" s="10" t="inlineStr">
        <is>
          <t>Srinivas</t>
        </is>
      </c>
      <c r="J1" s="10" t="inlineStr">
        <is>
          <t>Shweta</t>
        </is>
      </c>
      <c r="K1" s="10" t="inlineStr">
        <is>
          <t>Kiran</t>
        </is>
      </c>
      <c r="L1" s="10" t="inlineStr">
        <is>
          <t>Gajanan</t>
        </is>
      </c>
      <c r="M1" s="11" t="inlineStr">
        <is>
          <t>Abishek</t>
        </is>
      </c>
      <c r="N1" s="8" t="inlineStr">
        <is>
          <t>WP %</t>
        </is>
      </c>
      <c r="O1" s="7" t="inlineStr">
        <is>
          <t>Value %</t>
        </is>
      </c>
      <c r="P1" s="7" t="inlineStr">
        <is>
          <t>Exp WP SP</t>
        </is>
      </c>
      <c r="Q1" s="9" t="inlineStr">
        <is>
          <t>Actual WP SP</t>
        </is>
      </c>
    </row>
    <row customHeight="1" ht="13.95" r="2">
      <c r="A2" s="133" t="inlineStr">
        <is>
          <t>VWICAS23-178101</t>
        </is>
      </c>
      <c r="B2" s="3" t="inlineStr">
        <is>
          <t>[PI23.21][AAS][Automaters] Maintenance and Support</t>
        </is>
      </c>
      <c r="C2" s="12" t="n">
        <v>0</v>
      </c>
      <c r="D2" t="n">
        <v>0</v>
      </c>
      <c r="E2" t="n">
        <v>20</v>
      </c>
      <c r="F2" t="n">
        <v>0</v>
      </c>
      <c r="G2" t="n">
        <v>0</v>
      </c>
      <c r="H2" t="n">
        <v>0</v>
      </c>
      <c r="I2" s="12" t="n">
        <v>10</v>
      </c>
      <c r="J2" t="n">
        <v>0</v>
      </c>
      <c r="K2" s="12" t="n">
        <v>0</v>
      </c>
      <c r="L2" t="n">
        <v>0</v>
      </c>
      <c r="M2" t="n">
        <v>5</v>
      </c>
      <c r="N2">
        <f>SUM(Table145[[#This Row],[Sandhya]:[Abishek]])</f>
        <v/>
      </c>
      <c r="O2" t="n">
        <v>10</v>
      </c>
      <c r="P2" s="2">
        <f>$B$12*Table145[[#This Row],[Value %]]/100</f>
        <v/>
      </c>
      <c r="Q2" s="2">
        <f>$B$12/11*Table145[[#This Row],[WP %]]/100</f>
        <v/>
      </c>
    </row>
    <row customHeight="1" ht="13.95" r="3">
      <c r="A3" s="133" t="inlineStr">
        <is>
          <t>VWICAS23-179590</t>
        </is>
      </c>
      <c r="B3" s="3" t="inlineStr">
        <is>
          <t>[PI23.21][AAS][Automaters] SW Architecture Compliance Checker Pipeline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10</v>
      </c>
      <c r="L3" t="n">
        <v>0</v>
      </c>
      <c r="M3" t="n">
        <v>0</v>
      </c>
      <c r="N3">
        <f>SUM(Table145[[#This Row],[Sandhya]:[Abishek]])</f>
        <v/>
      </c>
      <c r="O3" t="n">
        <v>5</v>
      </c>
      <c r="P3" s="2">
        <f>$B$12*Table145[[#This Row],[Value %]]/100</f>
        <v/>
      </c>
      <c r="Q3" s="2">
        <f>$B$12/11*Table145[[#This Row],[WP %]]/100</f>
        <v/>
      </c>
    </row>
    <row customHeight="1" ht="13.95" r="4">
      <c r="A4" s="133" t="inlineStr">
        <is>
          <t>VWICAS23-178118</t>
        </is>
      </c>
      <c r="B4" s="3" t="inlineStr">
        <is>
          <t xml:space="preserve">[PI23.21][AAS][Automaters] Phase 8 | AIV Improvements and new features 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s="12" t="n">
        <v>30</v>
      </c>
      <c r="I4" t="n">
        <v>0</v>
      </c>
      <c r="J4" s="12" t="n">
        <v>0</v>
      </c>
      <c r="K4" t="n">
        <v>0</v>
      </c>
      <c r="L4" t="n">
        <v>0</v>
      </c>
      <c r="M4" t="n">
        <v>0</v>
      </c>
      <c r="N4">
        <f>SUM(Table145[[#This Row],[Sandhya]:[Abishek]])</f>
        <v/>
      </c>
      <c r="O4" t="n">
        <v>15</v>
      </c>
      <c r="P4" s="2">
        <f>$B$12*Table145[[#This Row],[Value %]]/100</f>
        <v/>
      </c>
      <c r="Q4" s="2">
        <f>$B$12/11*Table145[[#This Row],[WP %]]/100</f>
        <v/>
      </c>
    </row>
    <row customHeight="1" ht="13.95" r="5">
      <c r="A5" s="133" t="inlineStr">
        <is>
          <t>VWICAS23-179592</t>
        </is>
      </c>
      <c r="B5" s="3" t="inlineStr">
        <is>
          <t>[PI23.21][AAS][Automaters] PoC: Execution of Performance Benchmarks</t>
        </is>
      </c>
      <c r="C5" t="n">
        <v>0</v>
      </c>
      <c r="D5" t="n">
        <v>5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s="12" t="n">
        <v>0</v>
      </c>
      <c r="M5" t="n">
        <v>0</v>
      </c>
      <c r="N5">
        <f>SUM(Table145[[#This Row],[Sandhya]:[Abishek]])</f>
        <v/>
      </c>
      <c r="O5" t="n">
        <v>15</v>
      </c>
      <c r="P5" s="2">
        <f>$B$12*Table145[[#This Row],[Value %]]/100</f>
        <v/>
      </c>
      <c r="Q5" s="2">
        <f>$B$12/11*Table145[[#This Row],[WP %]]/100</f>
        <v/>
      </c>
    </row>
    <row customHeight="1" ht="13.95" r="6">
      <c r="A6" s="133" t="inlineStr">
        <is>
          <t>VWICAS23-179589</t>
        </is>
      </c>
      <c r="B6" s="3" t="inlineStr">
        <is>
          <t>[PI23.21][AAS][Automaters][SPT] Phase 6 | Startup Performance Measurement</t>
        </is>
      </c>
      <c r="C6" t="n">
        <v>0</v>
      </c>
      <c r="D6" s="12" t="n">
        <v>0</v>
      </c>
      <c r="E6" t="n">
        <v>0</v>
      </c>
      <c r="F6" t="n">
        <v>5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>
        <f>SUM(Table145[[#This Row],[Sandhya]:[Abishek]])</f>
        <v/>
      </c>
      <c r="O6" t="n">
        <v>10</v>
      </c>
      <c r="P6" s="2">
        <f>$B$12*Table145[[#This Row],[Value %]]/100</f>
        <v/>
      </c>
      <c r="Q6" s="2">
        <f>$B$12/11*Table145[[#This Row],[WP %]]/100</f>
        <v/>
      </c>
    </row>
    <row customHeight="1" ht="13.95" r="7">
      <c r="A7" s="133" t="inlineStr">
        <is>
          <t>VWICAS23-178106</t>
        </is>
      </c>
      <c r="B7" s="3" t="inlineStr">
        <is>
          <t>[PI23.21][AAS][Automaters] Phase 7 | PASTA Improvements and new features</t>
        </is>
      </c>
      <c r="C7" t="n">
        <v>0</v>
      </c>
      <c r="D7" t="n">
        <v>5</v>
      </c>
      <c r="E7" t="n">
        <v>0</v>
      </c>
      <c r="F7" s="12" t="n">
        <v>5</v>
      </c>
      <c r="G7" t="n">
        <v>20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>
        <f>SUM(Table145[[#This Row],[Sandhya]:[Abishek]])</f>
        <v/>
      </c>
      <c r="O7" t="n">
        <v>20</v>
      </c>
      <c r="P7" s="2">
        <f>$B$12*Table145[[#This Row],[Value %]]/100</f>
        <v/>
      </c>
      <c r="Q7" s="2">
        <f>$B$12/11*Table145[[#This Row],[WP %]]/100</f>
        <v/>
      </c>
    </row>
    <row customHeight="1" ht="13.95" r="8">
      <c r="A8" s="133" t="inlineStr">
        <is>
          <t>VWICAS23-178102</t>
        </is>
      </c>
      <c r="B8" s="3" t="inlineStr">
        <is>
          <t>Collector Epic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>
        <f>SUM(Table145[[#This Row],[Sandhya]:[Abishek]])</f>
        <v/>
      </c>
      <c r="O8" t="n">
        <v>10</v>
      </c>
      <c r="P8" s="2">
        <f>$B$12*Table145[[#This Row],[Value %]]/100</f>
        <v/>
      </c>
      <c r="Q8" s="2">
        <f>$B$12/11*Table145[[#This Row],[WP %]]/100</f>
        <v/>
      </c>
    </row>
    <row customHeight="1" ht="13.95" r="9">
      <c r="A9" s="133" t="inlineStr">
        <is>
          <t>VWICAS23-179599</t>
        </is>
      </c>
      <c r="B9" s="3" t="inlineStr">
        <is>
          <t>[PI23.21][AAS][Automaters] Evaluation: Test Farm</t>
        </is>
      </c>
      <c r="C9" s="12" t="n">
        <v>0</v>
      </c>
      <c r="L9" t="n">
        <v>10</v>
      </c>
      <c r="N9">
        <f>SUM(Table145[[#This Row],[Sandhya]:[Abishek]])</f>
        <v/>
      </c>
      <c r="O9" t="n">
        <v>5</v>
      </c>
      <c r="P9" s="2">
        <f>$B$12*Table145[[#This Row],[Value %]]/100</f>
        <v/>
      </c>
      <c r="Q9" s="2">
        <f>$B$12/11*Table145[[#This Row],[WP %]]/100</f>
        <v/>
      </c>
    </row>
    <row customHeight="1" ht="13.95" r="10">
      <c r="B10" s="1" t="inlineStr">
        <is>
          <t>Total</t>
        </is>
      </c>
      <c r="C10">
        <f>SUBTOTAL(109,Table145[Sandhya])</f>
        <v/>
      </c>
      <c r="D10">
        <f>SUBTOTAL(109,Table145[Elango])</f>
        <v/>
      </c>
      <c r="E10">
        <f>SUBTOTAL(109,Table145[Rakesh])</f>
        <v/>
      </c>
      <c r="F10">
        <f>SUBTOTAL(109,Table145[Giridhar])</f>
        <v/>
      </c>
      <c r="G10">
        <f>SUBTOTAL(109,Table145[Jay])</f>
        <v/>
      </c>
      <c r="H10">
        <f>SUBTOTAL(109,Table145[Gopika])</f>
        <v/>
      </c>
      <c r="I10">
        <f>SUBTOTAL(109,Table145[Srinivas])</f>
        <v/>
      </c>
      <c r="J10">
        <f>SUBTOTAL(109,Table145[Shweta])</f>
        <v/>
      </c>
      <c r="K10">
        <f>SUBTOTAL(109,Table145[Kiran])</f>
        <v/>
      </c>
      <c r="L10">
        <f>SUBTOTAL(109,Table145[Gajanan])</f>
        <v/>
      </c>
      <c r="M10">
        <f>SUBTOTAL(109,Table145[Abishek])</f>
        <v/>
      </c>
    </row>
    <row customHeight="1" ht="13.95" r="12">
      <c r="A12" t="inlineStr">
        <is>
          <t>Total Capacity (without IP)</t>
        </is>
      </c>
      <c r="B12" s="26" t="n">
        <v>435</v>
      </c>
      <c r="C12">
        <f>B12/11</f>
        <v/>
      </c>
    </row>
    <row customHeight="1" ht="13.95" r="13">
      <c r="B13" s="26" t="inlineStr">
        <is>
          <t>without IP = ?</t>
        </is>
      </c>
    </row>
    <row customHeight="1" ht="13.95" r="16">
      <c r="H16" t="inlineStr">
        <is>
          <t>Value Distribution %</t>
        </is>
      </c>
      <c r="I16" t="inlineStr">
        <is>
          <t>Responsible</t>
        </is>
      </c>
      <c r="J16" t="inlineStr">
        <is>
          <t>Proxy</t>
        </is>
      </c>
      <c r="K16" t="inlineStr">
        <is>
          <t>Support</t>
        </is>
      </c>
    </row>
    <row customHeight="1" ht="13.95" r="17">
      <c r="G17" t="inlineStr">
        <is>
          <t>WP01_PreIntegration_Pipeline_Development</t>
        </is>
      </c>
      <c r="H17" t="n">
        <v>2.5</v>
      </c>
      <c r="I17" t="inlineStr">
        <is>
          <t>Srinivas S</t>
        </is>
      </c>
      <c r="J17" t="inlineStr">
        <is>
          <t>Abishek YL</t>
        </is>
      </c>
      <c r="K17" t="inlineStr">
        <is>
          <t>Kiran</t>
        </is>
      </c>
    </row>
    <row customHeight="1" ht="13.95" r="18">
      <c r="G18" t="inlineStr">
        <is>
          <t>WP02_Adaptive_PC_Tester</t>
        </is>
      </c>
      <c r="H18" t="n">
        <v>2.5</v>
      </c>
      <c r="I18" t="inlineStr">
        <is>
          <t>Srinivas S</t>
        </is>
      </c>
      <c r="J18" t="inlineStr">
        <is>
          <t>Itagi, Rakesh</t>
        </is>
      </c>
      <c r="K18" t="inlineStr">
        <is>
          <t>Raghavendra</t>
        </is>
      </c>
    </row>
    <row customHeight="1" ht="13.95" r="19">
      <c r="G19" t="inlineStr">
        <is>
          <t>WP03_Adaptive_Image_Verification</t>
        </is>
      </c>
      <c r="H19" t="n">
        <v>30</v>
      </c>
      <c r="I19" t="inlineStr">
        <is>
          <t>Gopika</t>
        </is>
      </c>
      <c r="J19" t="inlineStr">
        <is>
          <t>Shwetha and Abishek YL</t>
        </is>
      </c>
      <c r="K19" t="inlineStr">
        <is>
          <t>Gajanan</t>
        </is>
      </c>
    </row>
    <row customHeight="1" ht="13.95" r="20">
      <c r="G20" t="inlineStr">
        <is>
          <t>WP04_Startup_Performance_Test</t>
        </is>
      </c>
      <c r="H20" t="n">
        <v>20</v>
      </c>
      <c r="I20" t="inlineStr">
        <is>
          <t>Jay Kanani</t>
        </is>
      </c>
      <c r="J20" t="inlineStr">
        <is>
          <t>Kini, Giridhar</t>
        </is>
      </c>
      <c r="K20" t="inlineStr">
        <is>
          <t>Jay Kanani</t>
        </is>
      </c>
    </row>
    <row customHeight="1" ht="13.95" r="21">
      <c r="G21" t="inlineStr">
        <is>
          <t>WP04_1_Startup_Performance_Measurement</t>
        </is>
      </c>
      <c r="H21" t="n">
        <v>0</v>
      </c>
      <c r="I21" t="inlineStr">
        <is>
          <t>Kini, Giridhar</t>
        </is>
      </c>
      <c r="J21" t="inlineStr">
        <is>
          <t>Kiran</t>
        </is>
      </c>
      <c r="K21" t="inlineStr">
        <is>
          <t>Jay Kanani</t>
        </is>
      </c>
    </row>
    <row customHeight="1" ht="13.95" r="22">
      <c r="G22" t="inlineStr">
        <is>
          <t>WP04_2_PASTA_Reporting</t>
        </is>
      </c>
      <c r="H22" t="n">
        <v>0</v>
      </c>
      <c r="I22" t="inlineStr">
        <is>
          <t>Jay Kanani</t>
        </is>
      </c>
      <c r="J22" t="inlineStr">
        <is>
          <t>Srinivas S</t>
        </is>
      </c>
      <c r="K22" t="inlineStr">
        <is>
          <t>Jay Kanani</t>
        </is>
      </c>
    </row>
    <row customHeight="1" ht="13.95" r="23">
      <c r="G23" t="inlineStr">
        <is>
          <t>WP05_Collector</t>
        </is>
      </c>
      <c r="H23" t="n">
        <v>10</v>
      </c>
      <c r="I23" t="inlineStr">
        <is>
          <t>Vignesh</t>
        </is>
      </c>
      <c r="J23" t="inlineStr">
        <is>
          <t>Gajanan</t>
        </is>
      </c>
    </row>
    <row customHeight="1" ht="13.95" r="24">
      <c r="G24" t="inlineStr">
        <is>
          <t>WP06_Application_Pipeline_Development</t>
        </is>
      </c>
      <c r="H24" t="n">
        <v>2.5</v>
      </c>
      <c r="I24" t="inlineStr">
        <is>
          <t>Srinivas S</t>
        </is>
      </c>
      <c r="J24" t="inlineStr">
        <is>
          <t>Gopika</t>
        </is>
      </c>
      <c r="K24" t="inlineStr">
        <is>
          <t>Jay Kanani</t>
        </is>
      </c>
    </row>
    <row customHeight="1" ht="13.95" r="25">
      <c r="G25" t="inlineStr">
        <is>
          <t>WP07_Delivery_Pipeline_Development</t>
        </is>
      </c>
      <c r="H25" t="n">
        <v>2.5</v>
      </c>
      <c r="I25" t="inlineStr">
        <is>
          <t>Srinivas S</t>
        </is>
      </c>
      <c r="J25" t="inlineStr">
        <is>
          <t>Jay Kanani</t>
        </is>
      </c>
      <c r="K25" t="inlineStr">
        <is>
          <t>Jay Kanani</t>
        </is>
      </c>
    </row>
    <row customHeight="1" ht="13.95" r="26">
      <c r="G26" t="inlineStr">
        <is>
          <t>WP08_SWA_Compliance_Checker</t>
        </is>
      </c>
      <c r="H26" t="n">
        <v>10</v>
      </c>
      <c r="I26" t="inlineStr">
        <is>
          <t>Kiran</t>
        </is>
      </c>
      <c r="J26" t="inlineStr">
        <is>
          <t>Srinivas S</t>
        </is>
      </c>
      <c r="K26" t="inlineStr">
        <is>
          <t>Gajanan</t>
        </is>
      </c>
    </row>
    <row customHeight="1" ht="13.95" r="27">
      <c r="G27" t="inlineStr">
        <is>
          <t>WP09_Test_Farm</t>
        </is>
      </c>
      <c r="H27" t="n">
        <v>10</v>
      </c>
      <c r="I27" t="inlineStr">
        <is>
          <t>Gajanan</t>
        </is>
      </c>
      <c r="J27" t="inlineStr">
        <is>
          <t>Jay Kanani</t>
        </is>
      </c>
      <c r="K27" t="inlineStr">
        <is>
          <t>Gajanan</t>
        </is>
      </c>
    </row>
    <row customHeight="1" ht="13.95" r="28">
      <c r="G28" t="inlineStr">
        <is>
          <t>WP10_Verification_Gate_Standardization</t>
        </is>
      </c>
      <c r="H28" t="n">
        <v>5</v>
      </c>
      <c r="I28" t="inlineStr">
        <is>
          <t>Elango</t>
        </is>
      </c>
      <c r="J28" t="inlineStr">
        <is>
          <t>Abishek YL</t>
        </is>
      </c>
      <c r="K28" t="inlineStr">
        <is>
          <t>Gajanan</t>
        </is>
      </c>
    </row>
    <row customHeight="1" ht="13.95" r="29">
      <c r="G29" t="inlineStr">
        <is>
          <t>WP11_Performance_Benchmark</t>
        </is>
      </c>
      <c r="H29" t="n">
        <v>5</v>
      </c>
      <c r="I29" t="inlineStr">
        <is>
          <t>Itagi, Rakesh</t>
        </is>
      </c>
      <c r="J29" t="inlineStr">
        <is>
          <t>Jay Kanani</t>
        </is>
      </c>
      <c r="K29" t="inlineStr">
        <is>
          <t>Gajanan</t>
        </is>
      </c>
    </row>
    <row customHeight="1" ht="13.95" r="30">
      <c r="H30">
        <f>SUM(H17:H29)</f>
        <v/>
      </c>
    </row>
  </sheetData>
  <hyperlinks>
    <hyperlink display="https://jira-ibs.zone2.agileci.conti.de/browse/VWICAS23-178101" ref="A2" tooltip="View this issue" r:id="rId1"/>
    <hyperlink display="https://jira-ibs.zone2.agileci.conti.de/browse/VWICAS23-179590" ref="A3" r:id="rId2"/>
    <hyperlink display="https://jira-ibs.zone2.agileci.conti.de/browse/VWICAS23-178118" ref="A4" r:id="rId3"/>
    <hyperlink display="https://jira-ibs.zone2.agileci.conti.de/browse/VWICAS23-179592" ref="A5" r:id="rId4"/>
    <hyperlink display="https://jira-ibs.zone2.agileci.conti.de/browse/VWICAS23-179589" ref="A6" r:id="rId5"/>
    <hyperlink display="https://jira-ibs.zone2.agileci.conti.de/browse/VWICAS23-178106" ref="A7" r:id="rId6"/>
    <hyperlink display="https://jira-ibs.zone2.agileci.conti.de/browse/VWICAS23-178102" ref="A8" r:id="rId7"/>
    <hyperlink display="https://jira-ibs.zone2.agileci.conti.de/browse/VWICAS23-179599" ref="A9" r:id="rId8"/>
  </hyperlinks>
  <pageMargins bottom="0.75" footer="0.3" header="0.3" left="0.7" right="0.7" top="0.75"/>
  <pageSetup orientation="portrait"/>
  <headerFooter>
    <oddHeader/>
    <oddFooter>&amp;C&amp;"Arial"&amp;8 &amp;K000000_x000d_# Internal</oddFooter>
    <evenHeader/>
    <evenFooter/>
    <firstHeader/>
    <firstFooter/>
  </headerFooter>
  <tableParts count="1">
    <tablePart r:id="rId9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17"/>
  <sheetViews>
    <sheetView workbookViewId="0" zoomScale="83" zoomScaleNormal="83">
      <selection activeCell="AC12" sqref="AC12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6" width="4.6640625"/>
    <col customWidth="1" max="4" min="4" style="27" width="4.6640625"/>
    <col customWidth="1" max="5" min="5" style="97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6" width="4.6640625"/>
    <col customWidth="1" max="10" min="10" style="27" width="4.6640625"/>
    <col customWidth="1" max="11" min="11" style="97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18" min="18" style="94" width="4.6640625"/>
    <col customWidth="1" max="19" min="19" style="27" width="4.6640625"/>
    <col customWidth="1" max="20" min="20" style="95" width="4.6640625"/>
    <col customWidth="1" max="21" min="21" style="96" width="4.6640625"/>
    <col customWidth="1" max="22" min="22" style="27" width="4.6640625"/>
    <col customWidth="1" max="23" min="23" style="97" width="4.6640625"/>
    <col customWidth="1" max="24" min="24" style="94" width="4.6640625"/>
    <col customWidth="1" max="25" min="25" style="27" width="4.6640625"/>
    <col customWidth="1" max="26" min="26" style="95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4" width="4.6640625"/>
    <col customWidth="1" max="31" min="31" style="27" width="4.6640625"/>
    <col customWidth="1" max="32" min="32" style="95" width="4.6640625"/>
  </cols>
  <sheetData>
    <row customHeight="1" ht="28.95" r="1" thickBot="1">
      <c r="A1" s="110" t="inlineStr">
        <is>
          <t>Key</t>
        </is>
      </c>
      <c r="B1" s="110" t="inlineStr">
        <is>
          <t>Summary</t>
        </is>
      </c>
      <c r="C1" s="272" t="inlineStr">
        <is>
          <t>Elango</t>
        </is>
      </c>
      <c r="D1" s="270" t="n"/>
      <c r="E1" s="271" t="n"/>
      <c r="F1" s="269" t="inlineStr">
        <is>
          <t>Rakesh</t>
        </is>
      </c>
      <c r="G1" s="270" t="n"/>
      <c r="H1" s="271" t="n"/>
      <c r="I1" s="272" t="inlineStr">
        <is>
          <t>Giridhar</t>
        </is>
      </c>
      <c r="J1" s="270" t="n"/>
      <c r="K1" s="271" t="n"/>
      <c r="L1" s="269" t="inlineStr">
        <is>
          <t>Jay</t>
        </is>
      </c>
      <c r="M1" s="270" t="n"/>
      <c r="N1" s="271" t="n"/>
      <c r="O1" s="272" t="inlineStr">
        <is>
          <t>Gopika</t>
        </is>
      </c>
      <c r="P1" s="270" t="n"/>
      <c r="Q1" s="271" t="n"/>
      <c r="R1" s="269" t="inlineStr">
        <is>
          <t>Srinivas</t>
        </is>
      </c>
      <c r="S1" s="270" t="n"/>
      <c r="T1" s="271" t="n"/>
      <c r="U1" s="272" t="inlineStr">
        <is>
          <t>Shweta/Vamshi</t>
        </is>
      </c>
      <c r="V1" s="270" t="n"/>
      <c r="W1" s="271" t="n"/>
      <c r="X1" s="269" t="inlineStr">
        <is>
          <t>Kiran</t>
        </is>
      </c>
      <c r="Y1" s="270" t="n"/>
      <c r="Z1" s="271" t="n"/>
      <c r="AA1" s="272" t="inlineStr">
        <is>
          <t>Gajanan</t>
        </is>
      </c>
      <c r="AB1" s="270" t="n"/>
      <c r="AC1" s="271" t="n"/>
      <c r="AD1" s="269" t="inlineStr">
        <is>
          <t>Abishek</t>
        </is>
      </c>
      <c r="AE1" s="270" t="n"/>
      <c r="AF1" s="271" t="n"/>
    </row>
    <row customHeight="1" ht="28.95" r="2">
      <c r="A2" s="111" t="n"/>
      <c r="B2" s="112" t="n"/>
      <c r="C2" s="113" t="inlineStr">
        <is>
          <t>%</t>
        </is>
      </c>
      <c r="D2" s="113" t="inlineStr">
        <is>
          <t>SP-A</t>
        </is>
      </c>
      <c r="E2" s="113" t="inlineStr">
        <is>
          <t>SP-P</t>
        </is>
      </c>
      <c r="F2" s="113" t="inlineStr">
        <is>
          <t>%</t>
        </is>
      </c>
      <c r="G2" s="113" t="inlineStr">
        <is>
          <t>SP-A</t>
        </is>
      </c>
      <c r="H2" s="113" t="inlineStr">
        <is>
          <t>SP-P</t>
        </is>
      </c>
      <c r="I2" s="113" t="inlineStr">
        <is>
          <t>%</t>
        </is>
      </c>
      <c r="J2" s="113" t="inlineStr">
        <is>
          <t>SP-A</t>
        </is>
      </c>
      <c r="K2" s="113" t="inlineStr">
        <is>
          <t>SP-P</t>
        </is>
      </c>
      <c r="L2" s="113" t="inlineStr">
        <is>
          <t>%</t>
        </is>
      </c>
      <c r="M2" s="113" t="inlineStr">
        <is>
          <t>SP-A</t>
        </is>
      </c>
      <c r="N2" s="113" t="inlineStr">
        <is>
          <t>SP-P</t>
        </is>
      </c>
      <c r="O2" s="113" t="inlineStr">
        <is>
          <t>%</t>
        </is>
      </c>
      <c r="P2" s="113" t="inlineStr">
        <is>
          <t>SP-A</t>
        </is>
      </c>
      <c r="Q2" s="113" t="inlineStr">
        <is>
          <t>SP-P</t>
        </is>
      </c>
      <c r="R2" s="113" t="inlineStr">
        <is>
          <t>%</t>
        </is>
      </c>
      <c r="S2" s="113" t="inlineStr">
        <is>
          <t>SP-A</t>
        </is>
      </c>
      <c r="T2" s="113" t="inlineStr">
        <is>
          <t>SP-P</t>
        </is>
      </c>
      <c r="U2" s="113" t="inlineStr">
        <is>
          <t>%</t>
        </is>
      </c>
      <c r="V2" s="113" t="inlineStr">
        <is>
          <t>SP-A</t>
        </is>
      </c>
      <c r="W2" s="113" t="inlineStr">
        <is>
          <t>SP-P</t>
        </is>
      </c>
      <c r="X2" s="113" t="inlineStr">
        <is>
          <t>%</t>
        </is>
      </c>
      <c r="Y2" s="113" t="inlineStr">
        <is>
          <t>SP-A</t>
        </is>
      </c>
      <c r="Z2" s="113" t="inlineStr">
        <is>
          <t>SP-P</t>
        </is>
      </c>
      <c r="AA2" s="113" t="inlineStr">
        <is>
          <t>%</t>
        </is>
      </c>
      <c r="AB2" s="113" t="inlineStr">
        <is>
          <t>SP-A</t>
        </is>
      </c>
      <c r="AC2" s="113" t="inlineStr">
        <is>
          <t>SP-P</t>
        </is>
      </c>
      <c r="AD2" s="113" t="inlineStr">
        <is>
          <t>%</t>
        </is>
      </c>
      <c r="AE2" s="113" t="inlineStr">
        <is>
          <t>SP-A</t>
        </is>
      </c>
      <c r="AF2" s="114" t="inlineStr">
        <is>
          <t>SP-P</t>
        </is>
      </c>
    </row>
    <row customHeight="1" ht="28.95" r="3">
      <c r="A3" s="57" t="n"/>
      <c r="B3" s="98" t="inlineStr">
        <is>
          <t>Sprint D</t>
        </is>
      </c>
      <c r="C3" s="125" t="n"/>
      <c r="D3" s="123" t="n">
        <v>7.875</v>
      </c>
      <c r="E3" s="124">
        <f>SUM(E4:E11)</f>
        <v/>
      </c>
      <c r="F3" s="125" t="n"/>
      <c r="G3" s="123" t="n">
        <v>6.075</v>
      </c>
      <c r="H3" s="124">
        <f>SUM(H4:H11)</f>
        <v/>
      </c>
      <c r="I3" s="125" t="n"/>
      <c r="J3" s="123" t="n">
        <v>6.975</v>
      </c>
      <c r="K3" s="124">
        <f>SUM(K4:K11)</f>
        <v/>
      </c>
      <c r="L3" s="125" t="n"/>
      <c r="M3" s="123" t="n">
        <v>7.88</v>
      </c>
      <c r="N3" s="124">
        <f>SUM(N4:N11)</f>
        <v/>
      </c>
      <c r="O3" s="125" t="n"/>
      <c r="P3" s="123" t="n">
        <v>6.975</v>
      </c>
      <c r="Q3" s="124">
        <f>SUM(Q4:Q11)</f>
        <v/>
      </c>
      <c r="R3" s="125" t="n"/>
      <c r="S3" s="123" t="n">
        <v>6.975</v>
      </c>
      <c r="T3" s="124">
        <f>SUM(T4:T11)</f>
        <v/>
      </c>
      <c r="U3" s="125" t="n"/>
      <c r="V3" s="123" t="n">
        <v>7.875</v>
      </c>
      <c r="W3" s="124">
        <f>SUM(W4:W11)</f>
        <v/>
      </c>
      <c r="X3" s="125" t="n"/>
      <c r="Y3" s="123" t="n">
        <v>6.975</v>
      </c>
      <c r="Z3" s="124">
        <f>SUM(Z4:Z11)</f>
        <v/>
      </c>
      <c r="AA3" s="125" t="n"/>
      <c r="AB3" s="123" t="n">
        <v>7.875</v>
      </c>
      <c r="AC3" s="124">
        <f>SUM(AC4:AC11)</f>
        <v/>
      </c>
      <c r="AD3" s="125" t="n"/>
      <c r="AE3" s="123" t="n">
        <v>6.975</v>
      </c>
      <c r="AF3" s="124">
        <f>SUM(AF4:AF11)</f>
        <v/>
      </c>
      <c r="AJ3" s="134" t="inlineStr">
        <is>
          <t>Kiran</t>
        </is>
      </c>
      <c r="AK3" s="123" t="n">
        <v>6.975</v>
      </c>
    </row>
    <row customHeight="1" ht="30" r="4">
      <c r="A4" s="133" t="inlineStr">
        <is>
          <t>VWICAS23-178101</t>
        </is>
      </c>
      <c r="B4" s="3" t="inlineStr">
        <is>
          <t>[PI23.21][AAS][Automaters] Maintenance and Support</t>
        </is>
      </c>
      <c r="C4" s="92">
        <f>('PI23.20_WP_Value_SP'!D2)</f>
        <v/>
      </c>
      <c r="D4" s="92">
        <f>(D3*C4)/100</f>
        <v/>
      </c>
      <c r="E4" s="92" t="n">
        <v>0</v>
      </c>
      <c r="F4" s="92">
        <f>('PI23.20_WP_Value_SP'!E2)</f>
        <v/>
      </c>
      <c r="G4" s="92">
        <f>(G3*F4)/100</f>
        <v/>
      </c>
      <c r="H4" s="92" t="n">
        <v>0</v>
      </c>
      <c r="I4" s="92">
        <f>('PI23.20_WP_Value_SP'!F2)</f>
        <v/>
      </c>
      <c r="J4" s="92">
        <f>(J3*I4)/100</f>
        <v/>
      </c>
      <c r="K4" s="92" t="n">
        <v>0</v>
      </c>
      <c r="L4" s="92">
        <f>('PI23.20_WP_Value_SP'!G2)</f>
        <v/>
      </c>
      <c r="M4" s="92">
        <f>(M3*L4)/100</f>
        <v/>
      </c>
      <c r="N4" s="92" t="n">
        <v>0</v>
      </c>
      <c r="O4" s="92">
        <f>('PI23.20_WP_Value_SP'!H2)</f>
        <v/>
      </c>
      <c r="P4" s="92">
        <f>(P3*O4)/100</f>
        <v/>
      </c>
      <c r="Q4" s="92" t="n">
        <v>0</v>
      </c>
      <c r="R4" s="92">
        <f>('PI23.20_WP_Value_SP'!I2)</f>
        <v/>
      </c>
      <c r="S4" s="92">
        <f>(S3*R4)/100</f>
        <v/>
      </c>
      <c r="T4" s="92" t="n">
        <v>0</v>
      </c>
      <c r="U4" s="92">
        <f>('PI23.20_WP_Value_SP'!J2)</f>
        <v/>
      </c>
      <c r="V4" s="92">
        <f>(V3*U4)/100</f>
        <v/>
      </c>
      <c r="W4" s="92" t="n">
        <v>0</v>
      </c>
      <c r="X4" s="92">
        <f>('PI23.20_WP_Value_SP'!K2)</f>
        <v/>
      </c>
      <c r="Y4" s="92">
        <f>(Y3*X4)/100</f>
        <v/>
      </c>
      <c r="Z4" s="92" t="n">
        <v>0</v>
      </c>
      <c r="AA4" s="92">
        <f>('PI23.20_WP_Value_SP'!L2)</f>
        <v/>
      </c>
      <c r="AB4" s="92">
        <f>(AB3*AA4)/100</f>
        <v/>
      </c>
      <c r="AC4" s="92" t="n">
        <v>0</v>
      </c>
      <c r="AD4" s="92">
        <f>('PI23.20_WP_Value_SP'!M2)</f>
        <v/>
      </c>
      <c r="AE4" s="92">
        <f>(AE3*AD4)/100</f>
        <v/>
      </c>
      <c r="AF4" s="118" t="n">
        <v>0</v>
      </c>
      <c r="AJ4" s="134" t="inlineStr">
        <is>
          <t>Srinivas</t>
        </is>
      </c>
      <c r="AK4" s="123" t="n">
        <v>6.975</v>
      </c>
    </row>
    <row customHeight="1" ht="30" r="5">
      <c r="A5" s="133" t="inlineStr">
        <is>
          <t>VWICAS23-179590</t>
        </is>
      </c>
      <c r="B5" s="3" t="inlineStr">
        <is>
          <t>[PI23.21][AAS][Automaters] SW Architecture Compliance Checker Pipeline</t>
        </is>
      </c>
      <c r="C5" s="92">
        <f>('PI23.20_WP_Value_SP'!D3)</f>
        <v/>
      </c>
      <c r="D5" s="92">
        <f>(D3*C5)/100</f>
        <v/>
      </c>
      <c r="E5" s="92" t="n">
        <v>0</v>
      </c>
      <c r="F5" s="92">
        <f>('PI23.20_WP_Value_SP'!E3)</f>
        <v/>
      </c>
      <c r="G5" s="92">
        <f>(G3*F5)/100</f>
        <v/>
      </c>
      <c r="H5" s="92" t="n">
        <v>0</v>
      </c>
      <c r="I5" s="92">
        <f>('PI23.20_WP_Value_SP'!F3)</f>
        <v/>
      </c>
      <c r="J5" s="92">
        <f>(J3*I5)/100</f>
        <v/>
      </c>
      <c r="K5" s="92" t="n">
        <v>0</v>
      </c>
      <c r="L5" s="92">
        <f>('PI23.20_WP_Value_SP'!G3)</f>
        <v/>
      </c>
      <c r="M5" s="92">
        <f>(M3*L5)/100</f>
        <v/>
      </c>
      <c r="N5" s="92" t="n">
        <v>0</v>
      </c>
      <c r="O5" s="92">
        <f>('PI23.20_WP_Value_SP'!H3)</f>
        <v/>
      </c>
      <c r="P5" s="92">
        <f>(P3*O5)/100</f>
        <v/>
      </c>
      <c r="Q5" s="92" t="n">
        <v>0</v>
      </c>
      <c r="R5" s="92">
        <f>('PI23.20_WP_Value_SP'!I3)</f>
        <v/>
      </c>
      <c r="S5" s="92">
        <f>(S3*R5)/100</f>
        <v/>
      </c>
      <c r="T5" s="92" t="n">
        <v>0</v>
      </c>
      <c r="U5" s="92">
        <f>('PI23.20_WP_Value_SP'!J3)</f>
        <v/>
      </c>
      <c r="V5" s="92">
        <f>(V3*U5)/100</f>
        <v/>
      </c>
      <c r="W5" s="92" t="n">
        <v>0</v>
      </c>
      <c r="X5" s="92">
        <f>('PI23.20_WP_Value_SP'!K3)</f>
        <v/>
      </c>
      <c r="Y5" s="92">
        <f>(Y3*X5)/100</f>
        <v/>
      </c>
      <c r="Z5" s="92" t="n">
        <v>6.25</v>
      </c>
      <c r="AA5" s="92">
        <f>('PI23.20_WP_Value_SP'!L3)</f>
        <v/>
      </c>
      <c r="AB5" s="92">
        <f>(AB3*AA5)/100</f>
        <v/>
      </c>
      <c r="AC5" s="92" t="n">
        <v>0</v>
      </c>
      <c r="AD5" s="92">
        <f>('PI23.20_WP_Value_SP'!M3)</f>
        <v/>
      </c>
      <c r="AE5" s="92">
        <f>(AE3*AD5)/100</f>
        <v/>
      </c>
      <c r="AF5" s="118" t="n">
        <v>0</v>
      </c>
      <c r="AJ5" s="134" t="inlineStr">
        <is>
          <t>Rakesh</t>
        </is>
      </c>
      <c r="AK5" s="123" t="n">
        <v>6.075</v>
      </c>
    </row>
    <row customHeight="1" ht="30" r="6">
      <c r="A6" s="133" t="inlineStr">
        <is>
          <t>VWICAS23-178118</t>
        </is>
      </c>
      <c r="B6" s="3" t="inlineStr">
        <is>
          <t xml:space="preserve">[PI23.21][AAS][Automaters] Phase 8 | AIV Improvements and new features </t>
        </is>
      </c>
      <c r="C6" s="92">
        <f>('PI23.20_WP_Value_SP'!D4)</f>
        <v/>
      </c>
      <c r="D6" s="92">
        <f>(D3*C6)/100</f>
        <v/>
      </c>
      <c r="E6" s="92" t="n">
        <v>1</v>
      </c>
      <c r="F6" s="92">
        <f>('PI23.20_WP_Value_SP'!E4)</f>
        <v/>
      </c>
      <c r="G6" s="92">
        <f>(G3*F6)/100</f>
        <v/>
      </c>
      <c r="H6" s="92" t="n">
        <v>0</v>
      </c>
      <c r="I6" s="92">
        <f>('PI23.20_WP_Value_SP'!F4)</f>
        <v/>
      </c>
      <c r="J6" s="92">
        <f>(J3*I6)/100</f>
        <v/>
      </c>
      <c r="K6" s="92" t="n">
        <v>0</v>
      </c>
      <c r="L6" s="92">
        <f>('PI23.20_WP_Value_SP'!G4)</f>
        <v/>
      </c>
      <c r="M6" s="92">
        <f>(M3*L6)/100</f>
        <v/>
      </c>
      <c r="N6" s="92" t="n">
        <v>0</v>
      </c>
      <c r="O6" s="92">
        <f>('PI23.20_WP_Value_SP'!H4)</f>
        <v/>
      </c>
      <c r="P6" s="92">
        <f>(P3*O6)/100</f>
        <v/>
      </c>
      <c r="Q6" s="92" t="n">
        <v>7.5</v>
      </c>
      <c r="R6" s="92">
        <f>('PI23.20_WP_Value_SP'!I4)</f>
        <v/>
      </c>
      <c r="S6" s="92">
        <f>(S3*R6)/100</f>
        <v/>
      </c>
      <c r="T6" s="92" t="n">
        <v>0</v>
      </c>
      <c r="U6" s="92">
        <f>('PI23.20_WP_Value_SP'!J4)</f>
        <v/>
      </c>
      <c r="V6" s="92">
        <f>(V3*U6)/100</f>
        <v/>
      </c>
      <c r="W6" s="92" t="n">
        <v>8</v>
      </c>
      <c r="X6" s="92">
        <f>('PI23.20_WP_Value_SP'!K4)</f>
        <v/>
      </c>
      <c r="Y6" s="92">
        <f>(Y3*X6)/100</f>
        <v/>
      </c>
      <c r="Z6" s="92" t="n">
        <v>0</v>
      </c>
      <c r="AA6" s="92">
        <f>('PI23.20_WP_Value_SP'!L4)</f>
        <v/>
      </c>
      <c r="AB6" s="92">
        <f>(AB3*AA6)/100</f>
        <v/>
      </c>
      <c r="AC6" s="92" t="n">
        <v>1.5</v>
      </c>
      <c r="AD6" s="92">
        <f>('PI23.20_WP_Value_SP'!M4)</f>
        <v/>
      </c>
      <c r="AE6" s="92">
        <f>(AE3*AD6)/100</f>
        <v/>
      </c>
      <c r="AF6" s="118" t="n">
        <v>7</v>
      </c>
      <c r="AJ6" s="291" t="inlineStr">
        <is>
          <t>Jay</t>
        </is>
      </c>
      <c r="AK6" s="123" t="n">
        <v>6.975</v>
      </c>
    </row>
    <row customHeight="1" ht="45" r="7">
      <c r="A7" s="133" t="inlineStr">
        <is>
          <t>VWICAS23-179592</t>
        </is>
      </c>
      <c r="B7" s="3" t="inlineStr">
        <is>
          <t>[PI23.21][AAS][Automaters] PoC: Execution of Performance Benchmarks</t>
        </is>
      </c>
      <c r="C7" s="92">
        <f>('PI23.20_WP_Value_SP'!D5)</f>
        <v/>
      </c>
      <c r="D7" s="92">
        <f>(D3*C7)/100</f>
        <v/>
      </c>
      <c r="E7" s="92" t="n">
        <v>4</v>
      </c>
      <c r="F7" s="92">
        <f>('PI23.20_WP_Value_SP'!E5)</f>
        <v/>
      </c>
      <c r="G7" s="92">
        <f>(G3*F7)/100</f>
        <v/>
      </c>
      <c r="H7" s="92" t="n">
        <v>6</v>
      </c>
      <c r="I7" s="92">
        <f>('PI23.20_WP_Value_SP'!F5)</f>
        <v/>
      </c>
      <c r="J7" s="92">
        <f>(J3*I7)/100</f>
        <v/>
      </c>
      <c r="K7" s="92" t="n">
        <v>0</v>
      </c>
      <c r="L7" s="92">
        <f>('PI23.20_WP_Value_SP'!G5)</f>
        <v/>
      </c>
      <c r="M7" s="92">
        <f>(M3*L7)/100</f>
        <v/>
      </c>
      <c r="N7" s="92" t="n">
        <v>0</v>
      </c>
      <c r="O7" s="92">
        <f>('PI23.20_WP_Value_SP'!H5)</f>
        <v/>
      </c>
      <c r="P7" s="92">
        <f>(P3*O7)/100</f>
        <v/>
      </c>
      <c r="Q7" s="92" t="n">
        <v>0</v>
      </c>
      <c r="R7" s="92">
        <f>('PI23.20_WP_Value_SP'!I5)</f>
        <v/>
      </c>
      <c r="S7" s="92">
        <f>(S3*R7)/100</f>
        <v/>
      </c>
      <c r="T7" s="92" t="n">
        <v>0</v>
      </c>
      <c r="U7" s="92">
        <f>('PI23.20_WP_Value_SP'!J5)</f>
        <v/>
      </c>
      <c r="V7" s="92">
        <f>(V3*U7)/100</f>
        <v/>
      </c>
      <c r="W7" s="92" t="n">
        <v>0</v>
      </c>
      <c r="X7" s="92">
        <f>('PI23.20_WP_Value_SP'!K5)</f>
        <v/>
      </c>
      <c r="Y7" s="92">
        <f>(Y3*X7)/100</f>
        <v/>
      </c>
      <c r="Z7" s="92" t="n">
        <v>0</v>
      </c>
      <c r="AA7" s="92">
        <f>('PI23.20_WP_Value_SP'!L5)</f>
        <v/>
      </c>
      <c r="AB7" s="92">
        <f>(AB3*AA7)/100</f>
        <v/>
      </c>
      <c r="AC7" s="92" t="n">
        <v>1</v>
      </c>
      <c r="AD7" s="92">
        <f>('PI23.20_WP_Value_SP'!M5)</f>
        <v/>
      </c>
      <c r="AE7" s="92">
        <f>(AE3*AD7)/100</f>
        <v/>
      </c>
      <c r="AF7" s="118" t="n">
        <v>0</v>
      </c>
      <c r="AJ7" s="134" t="inlineStr">
        <is>
          <t>Giridhar</t>
        </is>
      </c>
      <c r="AK7" s="123" t="n">
        <v>6.975</v>
      </c>
    </row>
    <row customHeight="1" ht="30" r="8">
      <c r="A8" s="133" t="inlineStr">
        <is>
          <t>VWICAS23-179589</t>
        </is>
      </c>
      <c r="B8" s="3" t="inlineStr">
        <is>
          <t>[PI23.21][AAS][Automaters][SPT] Phase 6 | Startup Performance Measurement</t>
        </is>
      </c>
      <c r="C8" s="92">
        <f>('PI23.20_WP_Value_SP'!D6)</f>
        <v/>
      </c>
      <c r="D8" s="92">
        <f>(D3*C8)/100</f>
        <v/>
      </c>
      <c r="E8" s="92" t="n">
        <v>0</v>
      </c>
      <c r="F8" s="92">
        <f>('PI23.20_WP_Value_SP'!E6)</f>
        <v/>
      </c>
      <c r="G8" s="92">
        <f>(G3*F8)/100</f>
        <v/>
      </c>
      <c r="H8" s="92" t="n">
        <v>0</v>
      </c>
      <c r="I8" s="92">
        <f>('PI23.20_WP_Value_SP'!F6)</f>
        <v/>
      </c>
      <c r="J8" s="92">
        <f>(J3*I8)/100</f>
        <v/>
      </c>
      <c r="K8" s="92" t="n">
        <v>7</v>
      </c>
      <c r="L8" s="92">
        <f>('PI23.20_WP_Value_SP'!G6)</f>
        <v/>
      </c>
      <c r="M8" s="92">
        <f>(M3*L8)/100</f>
        <v/>
      </c>
      <c r="N8" s="92" t="n">
        <v>0</v>
      </c>
      <c r="O8" s="92">
        <f>('PI23.20_WP_Value_SP'!H6)</f>
        <v/>
      </c>
      <c r="P8" s="92">
        <f>(P3*O8)/100</f>
        <v/>
      </c>
      <c r="Q8" s="92" t="n">
        <v>0</v>
      </c>
      <c r="R8" s="92">
        <f>('PI23.20_WP_Value_SP'!I6)</f>
        <v/>
      </c>
      <c r="S8" s="92">
        <f>(S3*R8)/100</f>
        <v/>
      </c>
      <c r="T8" s="92" t="n">
        <v>0</v>
      </c>
      <c r="U8" s="92">
        <f>('PI23.20_WP_Value_SP'!J6)</f>
        <v/>
      </c>
      <c r="V8" s="92">
        <f>(V3*U8)/100</f>
        <v/>
      </c>
      <c r="W8" s="92" t="n">
        <v>0</v>
      </c>
      <c r="X8" s="92">
        <f>('PI23.20_WP_Value_SP'!K6)</f>
        <v/>
      </c>
      <c r="Y8" s="92">
        <f>(Y3*X8)/100</f>
        <v/>
      </c>
      <c r="Z8" s="92" t="n">
        <v>0</v>
      </c>
      <c r="AA8" s="92">
        <f>('PI23.20_WP_Value_SP'!L6)</f>
        <v/>
      </c>
      <c r="AB8" s="92">
        <f>(AB3*AA8)/100</f>
        <v/>
      </c>
      <c r="AC8" s="92" t="n">
        <v>0.5</v>
      </c>
      <c r="AD8" s="92">
        <f>('PI23.20_WP_Value_SP'!M6)</f>
        <v/>
      </c>
      <c r="AE8" s="92">
        <f>(AE3*AD8)/100</f>
        <v/>
      </c>
      <c r="AF8" s="118" t="n">
        <v>0</v>
      </c>
      <c r="AJ8" s="134" t="inlineStr">
        <is>
          <t>Vamsi</t>
        </is>
      </c>
      <c r="AK8" s="123" t="n">
        <v>7.875</v>
      </c>
    </row>
    <row customHeight="1" ht="30" r="9">
      <c r="A9" s="133" t="inlineStr">
        <is>
          <t>VWICAS23-178106</t>
        </is>
      </c>
      <c r="B9" s="3" t="inlineStr">
        <is>
          <t>[PI23.21][AAS][Automaters] Phase 7 | PASTA Improvements and new features</t>
        </is>
      </c>
      <c r="C9" s="92">
        <f>('PI23.20_WP_Value_SP'!D7)</f>
        <v/>
      </c>
      <c r="D9" s="92">
        <f>(D3*C9)/100</f>
        <v/>
      </c>
      <c r="E9" s="92" t="n">
        <v>2.5</v>
      </c>
      <c r="F9" s="92">
        <f>('PI23.20_WP_Value_SP'!E7)</f>
        <v/>
      </c>
      <c r="G9" s="92">
        <f>(G3*F9)/100</f>
        <v/>
      </c>
      <c r="H9" s="92" t="n">
        <v>0</v>
      </c>
      <c r="I9" s="92">
        <f>('PI23.20_WP_Value_SP'!F7)</f>
        <v/>
      </c>
      <c r="J9" s="92">
        <f>(J3*I9)/100</f>
        <v/>
      </c>
      <c r="K9" s="92" t="n">
        <v>0</v>
      </c>
      <c r="L9" s="92">
        <f>('PI23.20_WP_Value_SP'!G7)</f>
        <v/>
      </c>
      <c r="M9" s="92">
        <f>(M3*L9)/100</f>
        <v/>
      </c>
      <c r="N9" s="92" t="n">
        <v>8</v>
      </c>
      <c r="O9" s="92">
        <f>('PI23.20_WP_Value_SP'!H7)</f>
        <v/>
      </c>
      <c r="P9" s="92">
        <f>(P3*O9)/100</f>
        <v/>
      </c>
      <c r="Q9" s="92" t="n">
        <v>0</v>
      </c>
      <c r="R9" s="92">
        <f>('PI23.20_WP_Value_SP'!I7)</f>
        <v/>
      </c>
      <c r="S9" s="92" t="n">
        <v>0</v>
      </c>
      <c r="T9" s="92" t="n">
        <v>3</v>
      </c>
      <c r="U9" s="92">
        <f>('PI23.20_WP_Value_SP'!J7)</f>
        <v/>
      </c>
      <c r="V9" s="92">
        <f>(V3*U9)/100</f>
        <v/>
      </c>
      <c r="W9" s="92" t="n">
        <v>0</v>
      </c>
      <c r="X9" s="92">
        <f>('PI23.20_WP_Value_SP'!K7)</f>
        <v/>
      </c>
      <c r="Y9" s="92">
        <f>(Y3*X9)/100</f>
        <v/>
      </c>
      <c r="Z9" s="92" t="n">
        <v>0</v>
      </c>
      <c r="AA9" s="92">
        <f>('PI23.20_WP_Value_SP'!L7)</f>
        <v/>
      </c>
      <c r="AB9" s="92">
        <f>(AB3*AA9)/100</f>
        <v/>
      </c>
      <c r="AC9" s="92" t="n">
        <v>0</v>
      </c>
      <c r="AD9" s="92">
        <f>('PI23.20_WP_Value_SP'!M7)</f>
        <v/>
      </c>
      <c r="AE9" s="92">
        <f>(AE3*AD9)/100</f>
        <v/>
      </c>
      <c r="AF9" s="118" t="n">
        <v>0</v>
      </c>
      <c r="AJ9" s="134" t="inlineStr">
        <is>
          <t>Abishek</t>
        </is>
      </c>
      <c r="AK9" s="123" t="n">
        <v>6.975</v>
      </c>
    </row>
    <row customHeight="1" ht="30" r="10">
      <c r="A10" s="133" t="inlineStr">
        <is>
          <t>VWICAS23-178102</t>
        </is>
      </c>
      <c r="B10" s="3" t="inlineStr">
        <is>
          <t>Collector Epic</t>
        </is>
      </c>
      <c r="C10" s="92">
        <f>('PI23.20_WP_Value_SP'!D8)</f>
        <v/>
      </c>
      <c r="D10" s="92">
        <f>(D3*C10)/100</f>
        <v/>
      </c>
      <c r="E10" s="92" t="n">
        <v>0</v>
      </c>
      <c r="F10" s="92">
        <f>('PI23.20_WP_Value_SP'!E8)</f>
        <v/>
      </c>
      <c r="G10" s="92">
        <f>(G3*F10)/100</f>
        <v/>
      </c>
      <c r="H10" s="92" t="n">
        <v>0</v>
      </c>
      <c r="I10" s="92">
        <f>('PI23.20_WP_Value_SP'!F8)</f>
        <v/>
      </c>
      <c r="J10" s="92">
        <f>(J3*I10)/100</f>
        <v/>
      </c>
      <c r="K10" s="92" t="n">
        <v>0</v>
      </c>
      <c r="L10" s="92">
        <f>('PI23.20_WP_Value_SP'!G8)</f>
        <v/>
      </c>
      <c r="M10" s="92">
        <f>(M3*L10)/100</f>
        <v/>
      </c>
      <c r="N10" s="92" t="n">
        <v>0</v>
      </c>
      <c r="O10" s="92">
        <f>('PI23.20_WP_Value_SP'!H8)</f>
        <v/>
      </c>
      <c r="P10" s="92">
        <f>(P3*O10)/100</f>
        <v/>
      </c>
      <c r="Q10" s="92" t="n">
        <v>0</v>
      </c>
      <c r="R10" s="92">
        <f>('PI23.20_WP_Value_SP'!I8)</f>
        <v/>
      </c>
      <c r="S10" s="92">
        <f>(S3*R10)/100</f>
        <v/>
      </c>
      <c r="T10" s="92" t="n">
        <v>4</v>
      </c>
      <c r="U10" s="92">
        <f>('PI23.20_WP_Value_SP'!J8)</f>
        <v/>
      </c>
      <c r="V10" s="92">
        <f>(V3*U10)/100</f>
        <v/>
      </c>
      <c r="W10" s="92" t="n">
        <v>0</v>
      </c>
      <c r="X10" s="92">
        <f>('PI23.20_WP_Value_SP'!K8)</f>
        <v/>
      </c>
      <c r="Y10" s="92">
        <f>(Y3*X10)/100</f>
        <v/>
      </c>
      <c r="Z10" s="92" t="n">
        <v>0</v>
      </c>
      <c r="AA10" s="92">
        <f>('PI23.20_WP_Value_SP'!L8)</f>
        <v/>
      </c>
      <c r="AB10" s="92">
        <f>(AB3*AA10)/100</f>
        <v/>
      </c>
      <c r="AC10" s="92" t="n">
        <v>0</v>
      </c>
      <c r="AD10" s="92">
        <f>('PI23.20_WP_Value_SP'!M8)</f>
        <v/>
      </c>
      <c r="AE10" s="92">
        <f>(AE3*AD10)/100</f>
        <v/>
      </c>
      <c r="AF10" s="118" t="n">
        <v>0</v>
      </c>
      <c r="AJ10" s="134" t="inlineStr">
        <is>
          <t>Gajananan</t>
        </is>
      </c>
      <c r="AK10" s="123" t="n">
        <v>7.875</v>
      </c>
    </row>
    <row customHeight="1" ht="30" r="11">
      <c r="A11" s="133" t="inlineStr">
        <is>
          <t>VWICAS23-179599</t>
        </is>
      </c>
      <c r="B11" s="3" t="inlineStr">
        <is>
          <t>[PI23.21][AAS][Automaters] Evaluation: Test Farm</t>
        </is>
      </c>
      <c r="C11" s="92">
        <f>('PI23.20_WP_Value_SP'!D9)</f>
        <v/>
      </c>
      <c r="D11" s="92">
        <f>(D3*C11)/100</f>
        <v/>
      </c>
      <c r="E11" s="92" t="n">
        <v>0</v>
      </c>
      <c r="F11" s="92">
        <f>('PI23.20_WP_Value_SP'!E9)</f>
        <v/>
      </c>
      <c r="G11" s="92">
        <f>(G3*F11)/100</f>
        <v/>
      </c>
      <c r="H11" s="92" t="n">
        <v>0</v>
      </c>
      <c r="I11" s="92">
        <f>('PI23.20_WP_Value_SP'!F9)</f>
        <v/>
      </c>
      <c r="J11" s="92">
        <f>(J3*I11)/100</f>
        <v/>
      </c>
      <c r="K11" s="92" t="n">
        <v>0</v>
      </c>
      <c r="L11" s="92">
        <f>('PI23.20_WP_Value_SP'!G9)</f>
        <v/>
      </c>
      <c r="M11" s="92">
        <f>(M3*L11)/100</f>
        <v/>
      </c>
      <c r="N11" s="92" t="n">
        <v>0</v>
      </c>
      <c r="O11" s="92">
        <f>('PI23.20_WP_Value_SP'!H9)</f>
        <v/>
      </c>
      <c r="P11" s="92">
        <f>(P3*O11)/100</f>
        <v/>
      </c>
      <c r="Q11" s="92" t="n">
        <v>0</v>
      </c>
      <c r="R11" s="92">
        <f>('PI23.20_WP_Value_SP'!I9)</f>
        <v/>
      </c>
      <c r="S11" s="92">
        <f>(S3*R11)/100</f>
        <v/>
      </c>
      <c r="T11" s="92" t="n">
        <v>0</v>
      </c>
      <c r="U11" s="92">
        <f>('PI23.20_WP_Value_SP'!J9)</f>
        <v/>
      </c>
      <c r="V11" s="92">
        <f>(V3*U11)/100</f>
        <v/>
      </c>
      <c r="W11" s="92" t="n">
        <v>0</v>
      </c>
      <c r="X11" s="92">
        <f>('PI23.20_WP_Value_SP'!K9)</f>
        <v/>
      </c>
      <c r="Y11" s="92">
        <f>(Y3*X11)/100</f>
        <v/>
      </c>
      <c r="Z11" s="92" t="n">
        <v>0</v>
      </c>
      <c r="AA11" s="92">
        <f>('PI23.20_WP_Value_SP'!L9)</f>
        <v/>
      </c>
      <c r="AB11" s="92">
        <f>(AB3*AA11)/100</f>
        <v/>
      </c>
      <c r="AC11" s="92" t="n">
        <v>5.5</v>
      </c>
      <c r="AD11" s="92">
        <f>('PI23.20_WP_Value_SP'!M9)</f>
        <v/>
      </c>
      <c r="AE11" s="92">
        <f>(AE3*AD11)/100</f>
        <v/>
      </c>
      <c r="AF11" s="118" t="n">
        <v>0</v>
      </c>
      <c r="AJ11" s="134" t="inlineStr">
        <is>
          <t xml:space="preserve">Gopika </t>
        </is>
      </c>
      <c r="AK11" s="123" t="n">
        <v>6.975</v>
      </c>
    </row>
    <row customHeight="1" ht="15" r="12" thickBot="1">
      <c r="A12" s="119" t="n"/>
      <c r="B12" s="120" t="inlineStr">
        <is>
          <t>Total</t>
        </is>
      </c>
      <c r="C12" s="121">
        <f>SUM(C4:C11)</f>
        <v/>
      </c>
      <c r="D12" s="121" t="n"/>
      <c r="E12" s="121" t="n"/>
      <c r="F12" s="121">
        <f>SUM(F4:F11)</f>
        <v/>
      </c>
      <c r="G12" s="121" t="n"/>
      <c r="H12" s="121" t="n"/>
      <c r="I12" s="121">
        <f>SUM(I4:I11)</f>
        <v/>
      </c>
      <c r="J12" s="121" t="n"/>
      <c r="K12" s="121" t="n"/>
      <c r="L12" s="121">
        <f>SUM(L4:L11)</f>
        <v/>
      </c>
      <c r="M12" s="121" t="n"/>
      <c r="N12" s="121" t="n"/>
      <c r="O12" s="121">
        <f>SUM(O4:O11)</f>
        <v/>
      </c>
      <c r="P12" s="121" t="n"/>
      <c r="Q12" s="121" t="n"/>
      <c r="R12" s="121">
        <f>SUM(R4:R11)</f>
        <v/>
      </c>
      <c r="S12" s="121" t="n"/>
      <c r="T12" s="121" t="n"/>
      <c r="U12" s="121">
        <f>SUM(U4:U11)</f>
        <v/>
      </c>
      <c r="V12" s="121" t="n"/>
      <c r="W12" s="121" t="n"/>
      <c r="X12" s="121">
        <f>SUM(X4:X11)</f>
        <v/>
      </c>
      <c r="Y12" s="121" t="n"/>
      <c r="Z12" s="121" t="n"/>
      <c r="AA12" s="121">
        <f>SUM(AA4:AA11)</f>
        <v/>
      </c>
      <c r="AB12" s="121" t="n"/>
      <c r="AC12" s="121" t="n"/>
      <c r="AD12" s="121">
        <f>SUM(AD4:AD11)</f>
        <v/>
      </c>
      <c r="AE12" s="121" t="n"/>
      <c r="AF12" s="122" t="n"/>
      <c r="AJ12" s="134" t="inlineStr">
        <is>
          <t>Elango</t>
        </is>
      </c>
      <c r="AK12" s="123" t="n">
        <v>7.875</v>
      </c>
    </row>
    <row customHeight="1" ht="15" r="13" thickBot="1">
      <c r="A13" s="103" t="n"/>
      <c r="B13" s="104" t="n"/>
      <c r="C13" s="109" t="n"/>
      <c r="D13" s="109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n"/>
      <c r="Y13" s="109" t="n"/>
      <c r="Z13" s="109" t="n"/>
      <c r="AA13" s="109" t="n"/>
      <c r="AB13" s="109" t="n"/>
      <c r="AC13" s="109" t="n"/>
      <c r="AD13" s="109" t="n"/>
      <c r="AE13" s="109" t="n"/>
      <c r="AF13" s="109" t="n"/>
      <c r="AJ13" s="135" t="inlineStr">
        <is>
          <t>Total capacity available</t>
        </is>
      </c>
      <c r="AK13" s="136" t="n">
        <v>71.55000000000001</v>
      </c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1 F4:F11 I4:I11 L4:L11 O4:O11 R4:R11 U4:U11 X4:X11 AA4:AA11 AD4:AD11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</hyperlinks>
  <pageMargins bottom="0.75" footer="0.3" header="0.3" left="0.7" right="0.7" top="0.75"/>
  <pageSetup orientation="portrait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301"/>
  <sheetViews>
    <sheetView topLeftCell="B11" workbookViewId="0" zoomScale="83" zoomScaleNormal="83">
      <selection activeCell="Z5" sqref="Z5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6" width="4.6640625"/>
    <col customWidth="1" max="4" min="4" style="27" width="4.6640625"/>
    <col customWidth="1" max="5" min="5" style="97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6" width="4.6640625"/>
    <col customWidth="1" max="10" min="10" style="27" width="4.6640625"/>
    <col customWidth="1" max="11" min="11" style="97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18" min="18" style="94" width="4.6640625"/>
    <col customWidth="1" max="19" min="19" style="27" width="4.6640625"/>
    <col customWidth="1" max="20" min="20" style="95" width="4.6640625"/>
    <col customWidth="1" max="21" min="21" style="96" width="4.6640625"/>
    <col customWidth="1" max="22" min="22" style="27" width="4.6640625"/>
    <col customWidth="1" max="23" min="23" style="97" width="4.6640625"/>
    <col customWidth="1" max="24" min="24" style="94" width="4.6640625"/>
    <col customWidth="1" max="25" min="25" style="27" width="4.6640625"/>
    <col customWidth="1" max="26" min="26" style="95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4" width="4.6640625"/>
    <col customWidth="1" max="31" min="31" style="27" width="4.6640625"/>
    <col customWidth="1" max="32" min="32" style="95" width="4.6640625"/>
  </cols>
  <sheetData>
    <row customHeight="1" ht="28.95" r="1">
      <c r="A1" s="57" t="inlineStr">
        <is>
          <t>Key</t>
        </is>
      </c>
      <c r="B1" s="57" t="inlineStr">
        <is>
          <t>Summary</t>
        </is>
      </c>
      <c r="C1" s="267" t="inlineStr">
        <is>
          <t>Elango</t>
        </is>
      </c>
      <c r="D1" s="265" t="n"/>
      <c r="E1" s="266" t="n"/>
      <c r="F1" s="268" t="inlineStr">
        <is>
          <t>Rakesh</t>
        </is>
      </c>
      <c r="G1" s="265" t="n"/>
      <c r="H1" s="266" t="n"/>
      <c r="I1" s="267" t="inlineStr">
        <is>
          <t>Giridhar</t>
        </is>
      </c>
      <c r="J1" s="265" t="n"/>
      <c r="K1" s="266" t="n"/>
      <c r="L1" s="268" t="inlineStr">
        <is>
          <t>Jay</t>
        </is>
      </c>
      <c r="M1" s="265" t="n"/>
      <c r="N1" s="266" t="n"/>
      <c r="O1" s="267" t="inlineStr">
        <is>
          <t>Gopika</t>
        </is>
      </c>
      <c r="P1" s="265" t="n"/>
      <c r="Q1" s="266" t="n"/>
      <c r="R1" s="268" t="inlineStr">
        <is>
          <t>Srinivas</t>
        </is>
      </c>
      <c r="S1" s="265" t="n"/>
      <c r="T1" s="266" t="n"/>
      <c r="U1" s="267" t="inlineStr">
        <is>
          <t>Shweta/Vamshi</t>
        </is>
      </c>
      <c r="V1" s="265" t="n"/>
      <c r="W1" s="266" t="n"/>
      <c r="X1" s="268" t="inlineStr">
        <is>
          <t>Kiran</t>
        </is>
      </c>
      <c r="Y1" s="265" t="n"/>
      <c r="Z1" s="266" t="n"/>
      <c r="AA1" s="267" t="inlineStr">
        <is>
          <t>Gajanan</t>
        </is>
      </c>
      <c r="AB1" s="265" t="n"/>
      <c r="AC1" s="266" t="n"/>
      <c r="AD1" s="268" t="inlineStr">
        <is>
          <t>Abishek</t>
        </is>
      </c>
      <c r="AE1" s="265" t="n"/>
      <c r="AF1" s="266" t="n"/>
    </row>
    <row customHeight="1" ht="28.95" r="2" thickBot="1">
      <c r="A2" s="57" t="n"/>
      <c r="B2" s="57" t="n"/>
      <c r="C2" s="10" t="inlineStr">
        <is>
          <t>%</t>
        </is>
      </c>
      <c r="D2" s="10" t="inlineStr">
        <is>
          <t>SP-A</t>
        </is>
      </c>
      <c r="E2" s="140" t="inlineStr">
        <is>
          <t>SP-P</t>
        </is>
      </c>
      <c r="F2" s="10" t="inlineStr">
        <is>
          <t>%</t>
        </is>
      </c>
      <c r="G2" s="10" t="inlineStr">
        <is>
          <t>SP-A</t>
        </is>
      </c>
      <c r="H2" s="10" t="inlineStr">
        <is>
          <t>SP-P</t>
        </is>
      </c>
      <c r="I2" s="10" t="inlineStr">
        <is>
          <t>%</t>
        </is>
      </c>
      <c r="J2" s="10" t="inlineStr">
        <is>
          <t>SP-A</t>
        </is>
      </c>
      <c r="K2" s="10" t="inlineStr">
        <is>
          <t>SP-P</t>
        </is>
      </c>
      <c r="L2" s="10" t="inlineStr">
        <is>
          <t>%</t>
        </is>
      </c>
      <c r="M2" s="10" t="inlineStr">
        <is>
          <t>SP-A</t>
        </is>
      </c>
      <c r="N2" s="10" t="inlineStr">
        <is>
          <t>SP-P</t>
        </is>
      </c>
      <c r="O2" s="10" t="inlineStr">
        <is>
          <t>%</t>
        </is>
      </c>
      <c r="P2" s="10" t="inlineStr">
        <is>
          <t>SP-A</t>
        </is>
      </c>
      <c r="Q2" s="10" t="inlineStr">
        <is>
          <t>SP-P</t>
        </is>
      </c>
      <c r="R2" s="10" t="inlineStr">
        <is>
          <t>%</t>
        </is>
      </c>
      <c r="S2" s="10" t="inlineStr">
        <is>
          <t>SP-A</t>
        </is>
      </c>
      <c r="T2" s="10" t="inlineStr">
        <is>
          <t>SP-P</t>
        </is>
      </c>
      <c r="U2" s="10" t="inlineStr">
        <is>
          <t>%</t>
        </is>
      </c>
      <c r="V2" s="10" t="inlineStr">
        <is>
          <t>SP-A</t>
        </is>
      </c>
      <c r="W2" s="10" t="inlineStr">
        <is>
          <t>SP-P</t>
        </is>
      </c>
      <c r="X2" s="10" t="inlineStr">
        <is>
          <t>%</t>
        </is>
      </c>
      <c r="Y2" s="10" t="inlineStr">
        <is>
          <t>SP-A</t>
        </is>
      </c>
      <c r="Z2" s="10" t="inlineStr">
        <is>
          <t>SP-P</t>
        </is>
      </c>
      <c r="AA2" s="10" t="inlineStr">
        <is>
          <t>%</t>
        </is>
      </c>
      <c r="AB2" s="10" t="inlineStr">
        <is>
          <t>SP-A</t>
        </is>
      </c>
      <c r="AC2" s="10" t="inlineStr">
        <is>
          <t>SP-P</t>
        </is>
      </c>
      <c r="AD2" s="10" t="inlineStr">
        <is>
          <t>%</t>
        </is>
      </c>
      <c r="AE2" s="10" t="inlineStr">
        <is>
          <t>SP-A</t>
        </is>
      </c>
      <c r="AF2" s="10" t="inlineStr">
        <is>
          <t>SP-P</t>
        </is>
      </c>
    </row>
    <row customHeight="1" ht="28.95" r="3">
      <c r="A3" s="57" t="n"/>
      <c r="B3" s="98" t="inlineStr">
        <is>
          <t>Sprint D</t>
        </is>
      </c>
      <c r="C3" s="125" t="n"/>
      <c r="D3" s="123" t="n">
        <v>2.475</v>
      </c>
      <c r="E3" s="142">
        <f>SUM(E4:E11)</f>
        <v/>
      </c>
      <c r="F3" s="138" t="n"/>
      <c r="G3" s="123" t="n">
        <v>6.075</v>
      </c>
      <c r="H3" s="142">
        <f>SUM(H4:H11)</f>
        <v/>
      </c>
      <c r="I3" s="125" t="n"/>
      <c r="J3" s="123" t="n">
        <v>5.175</v>
      </c>
      <c r="K3" s="142">
        <f>SUM(K4:K11)</f>
        <v/>
      </c>
      <c r="L3" s="125" t="n"/>
      <c r="M3" s="123" t="n">
        <v>6.075</v>
      </c>
      <c r="N3" s="142">
        <f>SUM(N4:N11)</f>
        <v/>
      </c>
      <c r="O3" s="125" t="n"/>
      <c r="P3" s="123" t="n">
        <v>2.475</v>
      </c>
      <c r="Q3" s="142">
        <f>SUM(Q4:Q11)</f>
        <v/>
      </c>
      <c r="R3" s="125" t="n"/>
      <c r="S3" s="123" t="n">
        <v>6.075</v>
      </c>
      <c r="T3" s="142">
        <f>SUM(T4:T11)</f>
        <v/>
      </c>
      <c r="U3" s="125" t="n"/>
      <c r="V3" s="123" t="n">
        <v>6.075</v>
      </c>
      <c r="W3" s="142">
        <f>SUM(W4:W11)</f>
        <v/>
      </c>
      <c r="X3" s="125" t="n"/>
      <c r="Y3" s="123" t="n">
        <v>5.175</v>
      </c>
      <c r="Z3" s="142">
        <f>SUM(Z4:Z11)</f>
        <v/>
      </c>
      <c r="AA3" s="125" t="n"/>
      <c r="AB3" s="123" t="n">
        <v>5.175</v>
      </c>
      <c r="AC3" s="142">
        <f>SUM(AC4:AC11)</f>
        <v/>
      </c>
      <c r="AD3" s="125" t="n"/>
      <c r="AE3" s="123" t="n">
        <v>5.175</v>
      </c>
      <c r="AF3" s="142">
        <f>SUM(AF4:AF11)</f>
        <v/>
      </c>
      <c r="AI3" s="134" t="inlineStr">
        <is>
          <t>Kiran</t>
        </is>
      </c>
      <c r="AJ3" s="145" t="n">
        <v>41.4</v>
      </c>
      <c r="AK3" s="123" t="n">
        <v>5.175</v>
      </c>
    </row>
    <row customHeight="1" ht="30" r="4">
      <c r="A4" s="137" t="inlineStr">
        <is>
          <t>VWICAS23-178101</t>
        </is>
      </c>
      <c r="B4" s="101" t="inlineStr">
        <is>
          <t>[PI23.21][AAS][Automaters] Maintenance and Support</t>
        </is>
      </c>
      <c r="C4" s="92">
        <f>('PI23.20_WP_Value_SP'!D2)</f>
        <v/>
      </c>
      <c r="D4" s="92">
        <f>(D3*C4)/100</f>
        <v/>
      </c>
      <c r="E4" s="143" t="n">
        <v>0</v>
      </c>
      <c r="F4" s="139">
        <f>('PI23.20_WP_Value_SP'!E2)</f>
        <v/>
      </c>
      <c r="G4" s="92">
        <f>(G3*F4)/100</f>
        <v/>
      </c>
      <c r="H4" s="143" t="n">
        <v>0</v>
      </c>
      <c r="I4" s="92">
        <f>('PI23.20_WP_Value_SP'!F2)</f>
        <v/>
      </c>
      <c r="J4" s="92">
        <f>(J3*I4)/100</f>
        <v/>
      </c>
      <c r="K4" s="143" t="n">
        <v>0</v>
      </c>
      <c r="L4" s="92">
        <f>('PI23.20_WP_Value_SP'!G2)</f>
        <v/>
      </c>
      <c r="M4" s="92">
        <f>(M3*L4)/100</f>
        <v/>
      </c>
      <c r="N4" s="143" t="n">
        <v>0</v>
      </c>
      <c r="O4" s="92">
        <f>('PI23.20_WP_Value_SP'!H2)</f>
        <v/>
      </c>
      <c r="P4" s="92">
        <f>(P3*O4)/100</f>
        <v/>
      </c>
      <c r="Q4" s="143" t="n">
        <v>0</v>
      </c>
      <c r="R4" s="92" t="n">
        <v>80</v>
      </c>
      <c r="S4" s="92">
        <f>(S3*R4)/100</f>
        <v/>
      </c>
      <c r="T4" s="143" t="n">
        <v>2.5</v>
      </c>
      <c r="U4" s="92">
        <f>('PI23.20_WP_Value_SP'!J2)</f>
        <v/>
      </c>
      <c r="V4" s="92">
        <f>(V3*U4)/100</f>
        <v/>
      </c>
      <c r="W4" s="143" t="n">
        <v>0</v>
      </c>
      <c r="X4" s="92" t="n">
        <v>20</v>
      </c>
      <c r="Y4" s="92">
        <f>(Y3*X4)/100</f>
        <v/>
      </c>
      <c r="Z4" s="143" t="n">
        <v>0</v>
      </c>
      <c r="AA4" s="92" t="n">
        <v>10</v>
      </c>
      <c r="AB4" s="92">
        <f>(AB3*AA4)/100</f>
        <v/>
      </c>
      <c r="AC4" s="143" t="n">
        <v>0</v>
      </c>
      <c r="AD4" s="92" t="n">
        <v>20</v>
      </c>
      <c r="AE4" s="92">
        <f>(AE3*AD4)/100</f>
        <v/>
      </c>
      <c r="AF4" s="143" t="n">
        <v>2</v>
      </c>
      <c r="AI4" s="134" t="inlineStr">
        <is>
          <t>Srinivas</t>
        </is>
      </c>
      <c r="AJ4" s="145" t="n">
        <v>48.6</v>
      </c>
      <c r="AK4" s="123" t="n">
        <v>6.075</v>
      </c>
    </row>
    <row customHeight="1" ht="30" r="5">
      <c r="A5" s="137" t="inlineStr">
        <is>
          <t>VWICAS23-179590</t>
        </is>
      </c>
      <c r="B5" s="101" t="inlineStr">
        <is>
          <t>[PI23.21][AAS][Automaters] SW Architecture Compliance Checker Pipeline</t>
        </is>
      </c>
      <c r="C5" s="92">
        <f>('PI23.20_WP_Value_SP'!D3)</f>
        <v/>
      </c>
      <c r="D5" s="92">
        <f>(D3*C5)/100</f>
        <v/>
      </c>
      <c r="E5" s="143" t="n">
        <v>0</v>
      </c>
      <c r="F5" s="139">
        <f>('PI23.20_WP_Value_SP'!E3)</f>
        <v/>
      </c>
      <c r="G5" s="92">
        <f>(G3*F5)/100</f>
        <v/>
      </c>
      <c r="H5" s="143" t="n">
        <v>0</v>
      </c>
      <c r="I5" s="92">
        <f>('PI23.20_WP_Value_SP'!F3)</f>
        <v/>
      </c>
      <c r="J5" s="92">
        <f>(J3*I5)/100</f>
        <v/>
      </c>
      <c r="K5" s="143" t="n">
        <v>0</v>
      </c>
      <c r="L5" s="92">
        <f>('PI23.20_WP_Value_SP'!G3)</f>
        <v/>
      </c>
      <c r="M5" s="92">
        <f>(M3*L5)/100</f>
        <v/>
      </c>
      <c r="N5" s="143" t="n">
        <v>0</v>
      </c>
      <c r="O5" s="92">
        <f>('PI23.20_WP_Value_SP'!H3)</f>
        <v/>
      </c>
      <c r="P5" s="92">
        <f>(P3*O5)/100</f>
        <v/>
      </c>
      <c r="Q5" s="143" t="n">
        <v>0</v>
      </c>
      <c r="R5" s="92">
        <f>('PI23.20_WP_Value_SP'!I3)</f>
        <v/>
      </c>
      <c r="S5" s="92">
        <f>(S3*R5)/100</f>
        <v/>
      </c>
      <c r="T5" s="143" t="n">
        <v>1.5</v>
      </c>
      <c r="U5" s="92">
        <f>('PI23.20_WP_Value_SP'!J3)</f>
        <v/>
      </c>
      <c r="V5" s="92">
        <f>(V3*U5)/100</f>
        <v/>
      </c>
      <c r="W5" s="143" t="n">
        <v>0</v>
      </c>
      <c r="X5" s="92" t="n">
        <v>80</v>
      </c>
      <c r="Y5" s="92">
        <f>(Y3*X5)/100</f>
        <v/>
      </c>
      <c r="Z5" s="143" t="n">
        <v>5.25</v>
      </c>
      <c r="AA5" s="92">
        <f>('PI23.20_WP_Value_SP'!L3)</f>
        <v/>
      </c>
      <c r="AB5" s="92">
        <f>(AB3*AA5)/100</f>
        <v/>
      </c>
      <c r="AC5" s="143" t="n">
        <v>1</v>
      </c>
      <c r="AD5" s="92">
        <f>('PI23.20_WP_Value_SP'!M3)</f>
        <v/>
      </c>
      <c r="AE5" s="92">
        <f>(AE3*AD5)/100</f>
        <v/>
      </c>
      <c r="AF5" s="143" t="n">
        <v>0</v>
      </c>
      <c r="AI5" s="134" t="inlineStr">
        <is>
          <t>Rakesh</t>
        </is>
      </c>
      <c r="AJ5" s="145" t="n">
        <v>48.6</v>
      </c>
      <c r="AK5" s="123" t="n">
        <v>6.075</v>
      </c>
    </row>
    <row customHeight="1" ht="30" r="6">
      <c r="A6" s="137" t="inlineStr">
        <is>
          <t>VWICAS23-178118</t>
        </is>
      </c>
      <c r="B6" s="101" t="inlineStr">
        <is>
          <t xml:space="preserve">[PI23.21][AAS][Automaters] Phase 8 | AIV Improvements and new features </t>
        </is>
      </c>
      <c r="C6" s="92">
        <f>('PI23.20_WP_Value_SP'!D4)</f>
        <v/>
      </c>
      <c r="D6" s="92">
        <f>(D3*C6)/100</f>
        <v/>
      </c>
      <c r="E6" s="143" t="n">
        <v>0</v>
      </c>
      <c r="F6" s="139">
        <f>('PI23.20_WP_Value_SP'!E4)</f>
        <v/>
      </c>
      <c r="G6" s="92">
        <f>(G3*F6)/100</f>
        <v/>
      </c>
      <c r="H6" s="143" t="n">
        <v>0</v>
      </c>
      <c r="I6" s="92">
        <f>('PI23.20_WP_Value_SP'!F4)</f>
        <v/>
      </c>
      <c r="J6" s="92">
        <f>(J3*I6)/100</f>
        <v/>
      </c>
      <c r="K6" s="143" t="n">
        <v>0</v>
      </c>
      <c r="L6" s="92" t="n">
        <v>0</v>
      </c>
      <c r="M6" s="92">
        <f>(M3*L6)/100</f>
        <v/>
      </c>
      <c r="N6" s="143" t="n">
        <v>0</v>
      </c>
      <c r="O6" s="92" t="n">
        <v>100</v>
      </c>
      <c r="P6" s="92">
        <f>(P3*O6)/100</f>
        <v/>
      </c>
      <c r="Q6" s="143" t="n">
        <v>0</v>
      </c>
      <c r="R6" s="92">
        <f>('PI23.20_WP_Value_SP'!I4)</f>
        <v/>
      </c>
      <c r="S6" s="92">
        <f>(S3*R6)/100</f>
        <v/>
      </c>
      <c r="T6" s="143" t="n">
        <v>0</v>
      </c>
      <c r="U6" s="92" t="n">
        <v>100</v>
      </c>
      <c r="V6" s="92">
        <f>(V3*U6)/100</f>
        <v/>
      </c>
      <c r="W6" s="143" t="n">
        <v>6.5</v>
      </c>
      <c r="X6" s="92">
        <f>('PI23.20_WP_Value_SP'!K4)</f>
        <v/>
      </c>
      <c r="Y6" s="92">
        <f>(Y3*X6)/100</f>
        <v/>
      </c>
      <c r="Z6" s="143" t="n">
        <v>0</v>
      </c>
      <c r="AA6" s="92">
        <f>('PI23.20_WP_Value_SP'!L4)</f>
        <v/>
      </c>
      <c r="AB6" s="92">
        <f>(AB3*AA6)/100</f>
        <v/>
      </c>
      <c r="AC6" s="143" t="n">
        <v>1</v>
      </c>
      <c r="AD6" s="92" t="n">
        <v>50</v>
      </c>
      <c r="AE6" s="92">
        <f>(AE3*AD6)/100</f>
        <v/>
      </c>
      <c r="AF6" s="143" t="n">
        <v>3</v>
      </c>
      <c r="AI6" s="291" t="inlineStr">
        <is>
          <t>Jay</t>
        </is>
      </c>
      <c r="AJ6" s="145" t="n">
        <v>48.6</v>
      </c>
      <c r="AK6" s="123" t="n">
        <v>6.075</v>
      </c>
    </row>
    <row customHeight="1" ht="45" r="7">
      <c r="A7" s="137" t="inlineStr">
        <is>
          <t>VWICAS23-179592</t>
        </is>
      </c>
      <c r="B7" s="101" t="inlineStr">
        <is>
          <t>[PI23.21][AAS][Automaters] PoC: Execution of Performance Benchmarks</t>
        </is>
      </c>
      <c r="C7" s="92" t="n">
        <v>40</v>
      </c>
      <c r="D7" s="92">
        <f>(D3*C7)/100</f>
        <v/>
      </c>
      <c r="E7" s="143" t="n">
        <v>0</v>
      </c>
      <c r="F7" s="139" t="n">
        <v>80</v>
      </c>
      <c r="G7" s="92">
        <f>(G3*F7)/100</f>
        <v/>
      </c>
      <c r="H7" s="143" t="n">
        <v>6</v>
      </c>
      <c r="I7" s="92">
        <f>('PI23.20_WP_Value_SP'!F5)</f>
        <v/>
      </c>
      <c r="J7" s="92">
        <f>(J3*I7)/100</f>
        <v/>
      </c>
      <c r="K7" s="143" t="n">
        <v>1</v>
      </c>
      <c r="L7" s="92" t="n">
        <v>10</v>
      </c>
      <c r="M7" s="92">
        <f>(M3*L7)/100</f>
        <v/>
      </c>
      <c r="N7" s="143" t="n">
        <v>1</v>
      </c>
      <c r="O7" s="92">
        <f>('PI23.20_WP_Value_SP'!H5)</f>
        <v/>
      </c>
      <c r="P7" s="92">
        <f>(P3*O7)/100</f>
        <v/>
      </c>
      <c r="Q7" s="143" t="n">
        <v>0</v>
      </c>
      <c r="R7" s="92" t="n">
        <v>10</v>
      </c>
      <c r="S7" s="92">
        <f>(S3*R7)/100</f>
        <v/>
      </c>
      <c r="T7" s="143" t="n">
        <v>0</v>
      </c>
      <c r="U7" s="92">
        <f>('PI23.20_WP_Value_SP'!J5)</f>
        <v/>
      </c>
      <c r="V7" s="92">
        <f>(V3*U7)/100</f>
        <v/>
      </c>
      <c r="W7" s="143" t="n">
        <v>0</v>
      </c>
      <c r="X7" s="92">
        <f>('PI23.20_WP_Value_SP'!K5)</f>
        <v/>
      </c>
      <c r="Y7" s="92">
        <f>(Y3*X7)/100</f>
        <v/>
      </c>
      <c r="Z7" s="143" t="n">
        <v>0</v>
      </c>
      <c r="AA7" s="92">
        <f>('PI23.20_WP_Value_SP'!L5)</f>
        <v/>
      </c>
      <c r="AB7" s="92">
        <f>(AB3*AA7)/100</f>
        <v/>
      </c>
      <c r="AC7" s="143" t="n">
        <v>1</v>
      </c>
      <c r="AD7" s="92">
        <f>('PI23.20_WP_Value_SP'!M5)</f>
        <v/>
      </c>
      <c r="AE7" s="92">
        <f>(AE3*AD7)/100</f>
        <v/>
      </c>
      <c r="AF7" s="143" t="n">
        <v>0</v>
      </c>
      <c r="AI7" s="134" t="inlineStr">
        <is>
          <t>Giridhar</t>
        </is>
      </c>
      <c r="AJ7" s="145" t="n">
        <v>41.4</v>
      </c>
      <c r="AK7" s="123" t="n">
        <v>5.175</v>
      </c>
    </row>
    <row customHeight="1" ht="30" r="8">
      <c r="A8" s="137" t="inlineStr">
        <is>
          <t>VWICAS23-179589</t>
        </is>
      </c>
      <c r="B8" s="101" t="inlineStr">
        <is>
          <t>[PI23.21][AAS][Automaters][SPT] Phase 6 | Startup Performance Measurement</t>
        </is>
      </c>
      <c r="C8" s="92">
        <f>('PI23.20_WP_Value_SP'!D6)</f>
        <v/>
      </c>
      <c r="D8" s="92">
        <f>(D3*C8)/100</f>
        <v/>
      </c>
      <c r="E8" s="143" t="n">
        <v>0</v>
      </c>
      <c r="F8" s="139">
        <f>('PI23.20_WP_Value_SP'!E6)</f>
        <v/>
      </c>
      <c r="G8" s="92">
        <f>(G3*F8)/100</f>
        <v/>
      </c>
      <c r="H8" s="143" t="n">
        <v>0</v>
      </c>
      <c r="I8" s="92" t="n">
        <v>50</v>
      </c>
      <c r="J8" s="92">
        <f>(J3*I8)/100</f>
        <v/>
      </c>
      <c r="K8" s="143" t="n">
        <v>1</v>
      </c>
      <c r="L8" s="92" t="n">
        <v>10</v>
      </c>
      <c r="M8" s="92">
        <f>(M3*L8)/100</f>
        <v/>
      </c>
      <c r="N8" s="143" t="n">
        <v>0</v>
      </c>
      <c r="O8" s="92" t="n">
        <v>0</v>
      </c>
      <c r="P8" s="92">
        <f>(P3*O8)/100</f>
        <v/>
      </c>
      <c r="Q8" s="143" t="n">
        <v>0</v>
      </c>
      <c r="R8" s="92" t="n">
        <v>10</v>
      </c>
      <c r="S8" s="92">
        <f>(S3*R8)/100</f>
        <v/>
      </c>
      <c r="T8" s="143" t="n">
        <v>0</v>
      </c>
      <c r="U8" s="92" t="n">
        <v>0</v>
      </c>
      <c r="V8" s="92">
        <f>(V3*U8)/100</f>
        <v/>
      </c>
      <c r="W8" s="143" t="n">
        <v>0</v>
      </c>
      <c r="X8" s="92" t="n">
        <v>0</v>
      </c>
      <c r="Y8" s="92">
        <f>(Y3*X8)/100</f>
        <v/>
      </c>
      <c r="Z8" s="143" t="n">
        <v>0</v>
      </c>
      <c r="AA8" s="92">
        <f>('PI23.20_WP_Value_SP'!L6)</f>
        <v/>
      </c>
      <c r="AB8" s="92">
        <f>(AB3*AA8)/100</f>
        <v/>
      </c>
      <c r="AC8" s="143" t="n">
        <v>1</v>
      </c>
      <c r="AD8" s="92" t="n">
        <v>0</v>
      </c>
      <c r="AE8" s="92">
        <f>(AE3*AD8)/100</f>
        <v/>
      </c>
      <c r="AF8" s="143" t="n">
        <v>0</v>
      </c>
      <c r="AI8" s="134" t="inlineStr">
        <is>
          <t>Vamsi</t>
        </is>
      </c>
      <c r="AJ8" s="145" t="n">
        <v>48.6</v>
      </c>
      <c r="AK8" s="123" t="n">
        <v>6.075</v>
      </c>
    </row>
    <row customHeight="1" ht="30" r="9">
      <c r="A9" s="137" t="inlineStr">
        <is>
          <t>VWICAS23-178106</t>
        </is>
      </c>
      <c r="B9" s="101" t="inlineStr">
        <is>
          <t>[PI23.21][AAS][Automaters] Phase 7 | PASTA Improvements and new features</t>
        </is>
      </c>
      <c r="C9" s="92" t="n">
        <v>30</v>
      </c>
      <c r="D9" s="92">
        <f>(D3*C9)/100</f>
        <v/>
      </c>
      <c r="E9" s="143" t="n">
        <v>0</v>
      </c>
      <c r="F9" s="139">
        <f>('PI23.20_WP_Value_SP'!E7)</f>
        <v/>
      </c>
      <c r="G9" s="92">
        <f>(G3*F9)/100</f>
        <v/>
      </c>
      <c r="H9" s="143" t="n">
        <v>0</v>
      </c>
      <c r="I9" s="92" t="n">
        <v>50</v>
      </c>
      <c r="J9" s="92">
        <f>(J3*I9)/100</f>
        <v/>
      </c>
      <c r="K9" s="143" t="n">
        <v>0</v>
      </c>
      <c r="L9" s="92" t="n">
        <v>70</v>
      </c>
      <c r="M9" s="92">
        <f>(M3*L9)/100</f>
        <v/>
      </c>
      <c r="N9" s="143" t="n">
        <v>5</v>
      </c>
      <c r="O9" s="92" t="n">
        <v>0</v>
      </c>
      <c r="P9" s="92">
        <f>(P3*O9)/100</f>
        <v/>
      </c>
      <c r="Q9" s="143" t="n">
        <v>0</v>
      </c>
      <c r="R9" s="92">
        <f>('PI23.20_WP_Value_SP'!I7)</f>
        <v/>
      </c>
      <c r="S9" s="92" t="n">
        <v>0</v>
      </c>
      <c r="T9" s="143" t="n">
        <v>0</v>
      </c>
      <c r="U9" s="92" t="n">
        <v>0</v>
      </c>
      <c r="V9" s="92">
        <f>(V3*U9)/100</f>
        <v/>
      </c>
      <c r="W9" s="143" t="n">
        <v>0</v>
      </c>
      <c r="X9" s="92" t="n">
        <v>0</v>
      </c>
      <c r="Y9" s="92">
        <f>(Y3*X9)/100</f>
        <v/>
      </c>
      <c r="Z9" s="143" t="n">
        <v>0</v>
      </c>
      <c r="AA9" s="92">
        <f>('PI23.20_WP_Value_SP'!L7)</f>
        <v/>
      </c>
      <c r="AB9" s="92">
        <f>(AB3*AA9)/100</f>
        <v/>
      </c>
      <c r="AC9" s="143" t="n">
        <v>1</v>
      </c>
      <c r="AD9" s="92">
        <f>('PI23.20_WP_Value_SP'!M7)</f>
        <v/>
      </c>
      <c r="AE9" s="92">
        <f>(AE3*AD9)/100</f>
        <v/>
      </c>
      <c r="AF9" s="143" t="n">
        <v>0</v>
      </c>
      <c r="AI9" s="134" t="inlineStr">
        <is>
          <t>Abishek</t>
        </is>
      </c>
      <c r="AJ9" s="145" t="n">
        <v>41.4</v>
      </c>
      <c r="AK9" s="123" t="n">
        <v>5.175</v>
      </c>
    </row>
    <row customHeight="1" ht="30" r="10">
      <c r="A10" s="137" t="inlineStr">
        <is>
          <t>VWICAS23-178102</t>
        </is>
      </c>
      <c r="B10" s="101" t="inlineStr">
        <is>
          <t>Collector Epic</t>
        </is>
      </c>
      <c r="C10" s="92" t="n">
        <v>30</v>
      </c>
      <c r="D10" s="92">
        <f>(D3*C10)/100</f>
        <v/>
      </c>
      <c r="E10" s="143" t="n">
        <v>3</v>
      </c>
      <c r="F10" s="139">
        <f>('PI23.20_WP_Value_SP'!E8)</f>
        <v/>
      </c>
      <c r="G10" s="92">
        <f>(G3*F10)/100</f>
        <v/>
      </c>
      <c r="H10" s="143" t="n">
        <v>0</v>
      </c>
      <c r="I10" s="92" t="n">
        <v>0</v>
      </c>
      <c r="J10" s="92">
        <f>(J3*I10)/100</f>
        <v/>
      </c>
      <c r="K10" s="143" t="n">
        <v>3</v>
      </c>
      <c r="L10" s="92" t="n">
        <v>10</v>
      </c>
      <c r="M10" s="92">
        <f>(M3*L10)/100</f>
        <v/>
      </c>
      <c r="N10" s="143" t="n">
        <v>0</v>
      </c>
      <c r="O10" s="92">
        <f>('PI23.20_WP_Value_SP'!H8)</f>
        <v/>
      </c>
      <c r="P10" s="92">
        <f>(P3*O10)/100</f>
        <v/>
      </c>
      <c r="Q10" s="143" t="n">
        <v>3</v>
      </c>
      <c r="R10" s="92">
        <f>('PI23.20_WP_Value_SP'!I8)</f>
        <v/>
      </c>
      <c r="S10" s="92">
        <f>(S3*R10)/100</f>
        <v/>
      </c>
      <c r="T10" s="143" t="n">
        <v>0</v>
      </c>
      <c r="U10" s="92">
        <f>('PI23.20_WP_Value_SP'!J8)</f>
        <v/>
      </c>
      <c r="V10" s="92">
        <f>(V3*U10)/100</f>
        <v/>
      </c>
      <c r="W10" s="143" t="n">
        <v>0</v>
      </c>
      <c r="X10" s="92">
        <f>('PI23.20_WP_Value_SP'!K8)</f>
        <v/>
      </c>
      <c r="Y10" s="92">
        <f>(Y3*X10)/100</f>
        <v/>
      </c>
      <c r="Z10" s="143" t="n">
        <v>0</v>
      </c>
      <c r="AA10" s="92">
        <f>('PI23.20_WP_Value_SP'!L8)</f>
        <v/>
      </c>
      <c r="AB10" s="92">
        <f>(AB3*AA10)/100</f>
        <v/>
      </c>
      <c r="AC10" s="143" t="n">
        <v>0</v>
      </c>
      <c r="AD10" s="92" t="n">
        <v>30</v>
      </c>
      <c r="AE10" s="92">
        <f>(AE3*AD10)/100</f>
        <v/>
      </c>
      <c r="AF10" s="143" t="n">
        <v>0</v>
      </c>
      <c r="AI10" s="134" t="inlineStr">
        <is>
          <t>Gajananan</t>
        </is>
      </c>
      <c r="AJ10" s="145" t="n">
        <v>41.4</v>
      </c>
      <c r="AK10" s="123" t="n">
        <v>5.175</v>
      </c>
    </row>
    <row customHeight="1" ht="30" r="11" thickBot="1">
      <c r="A11" s="137" t="inlineStr">
        <is>
          <t>VWICAS23-179599</t>
        </is>
      </c>
      <c r="B11" s="101" t="inlineStr">
        <is>
          <t>[PI23.21][AAS][Automaters] Evaluation: Test Farm</t>
        </is>
      </c>
      <c r="C11" s="92" t="n">
        <v>0</v>
      </c>
      <c r="D11" s="92">
        <f>(D3*C11)/100</f>
        <v/>
      </c>
      <c r="E11" s="144" t="n">
        <v>0</v>
      </c>
      <c r="F11" s="139">
        <f>('PI23.20_WP_Value_SP'!E9)</f>
        <v/>
      </c>
      <c r="G11" s="92">
        <f>(G3*F11)/100</f>
        <v/>
      </c>
      <c r="H11" s="144" t="n">
        <v>0</v>
      </c>
      <c r="I11" s="92" t="n">
        <v>0</v>
      </c>
      <c r="J11" s="92">
        <f>(J3*I11)/100</f>
        <v/>
      </c>
      <c r="K11" s="144" t="n">
        <v>0</v>
      </c>
      <c r="L11" s="92" t="n">
        <v>0</v>
      </c>
      <c r="M11" s="92">
        <f>(M3*L11)/100</f>
        <v/>
      </c>
      <c r="N11" s="144" t="n">
        <v>0</v>
      </c>
      <c r="O11" s="92">
        <f>('PI23.20_WP_Value_SP'!H9)</f>
        <v/>
      </c>
      <c r="P11" s="92">
        <f>(P3*O11)/100</f>
        <v/>
      </c>
      <c r="Q11" s="144" t="n">
        <v>0</v>
      </c>
      <c r="R11" s="92">
        <f>('PI23.20_WP_Value_SP'!I9)</f>
        <v/>
      </c>
      <c r="S11" s="92">
        <f>(S3*R11)/100</f>
        <v/>
      </c>
      <c r="T11" s="144" t="n">
        <v>2</v>
      </c>
      <c r="U11" s="92">
        <f>('PI23.20_WP_Value_SP'!J9)</f>
        <v/>
      </c>
      <c r="V11" s="92">
        <f>(V3*U11)/100</f>
        <v/>
      </c>
      <c r="W11" s="144" t="n">
        <v>0</v>
      </c>
      <c r="X11" s="92">
        <f>('PI23.20_WP_Value_SP'!K9)</f>
        <v/>
      </c>
      <c r="Y11" s="92">
        <f>(Y3*X11)/100</f>
        <v/>
      </c>
      <c r="Z11" s="144" t="n">
        <v>0</v>
      </c>
      <c r="AA11" s="92" t="n">
        <v>25</v>
      </c>
      <c r="AB11" s="92">
        <f>(AB3*AA11)/100</f>
        <v/>
      </c>
      <c r="AC11" s="144" t="n">
        <v>1</v>
      </c>
      <c r="AD11" s="92">
        <f>('PI23.20_WP_Value_SP'!M9)</f>
        <v/>
      </c>
      <c r="AE11" s="92">
        <f>(AE3*AD11)/100</f>
        <v/>
      </c>
      <c r="AF11" s="144" t="n">
        <v>0</v>
      </c>
      <c r="AI11" s="134" t="inlineStr">
        <is>
          <t xml:space="preserve">Gopika </t>
        </is>
      </c>
      <c r="AJ11" s="145" t="n">
        <v>19.8</v>
      </c>
      <c r="AK11" s="123" t="n">
        <v>2.475</v>
      </c>
    </row>
    <row r="12">
      <c r="A12" s="79" t="n"/>
      <c r="B12" s="102" t="inlineStr">
        <is>
          <t>Total</t>
        </is>
      </c>
      <c r="C12" s="93">
        <f>SUM(C4:C11)</f>
        <v/>
      </c>
      <c r="D12" s="93" t="n"/>
      <c r="E12" s="141" t="n"/>
      <c r="F12" s="93">
        <f>SUM(F4:F11)</f>
        <v/>
      </c>
      <c r="G12" s="93" t="n"/>
      <c r="H12" s="93" t="n"/>
      <c r="I12" s="93">
        <f>SUM(I4:I11)</f>
        <v/>
      </c>
      <c r="J12" s="93" t="n"/>
      <c r="K12" s="93" t="n"/>
      <c r="L12" s="93">
        <f>SUM(L4:L11)</f>
        <v/>
      </c>
      <c r="M12" s="93" t="n"/>
      <c r="N12" s="93" t="n"/>
      <c r="O12" s="93">
        <f>SUM(O4:O11)</f>
        <v/>
      </c>
      <c r="P12" s="93" t="n"/>
      <c r="Q12" s="93" t="n"/>
      <c r="R12" s="93">
        <f>SUM(R4:R11)</f>
        <v/>
      </c>
      <c r="S12" s="93" t="n"/>
      <c r="T12" s="93" t="n"/>
      <c r="U12" s="93">
        <f>SUM(U4:U11)</f>
        <v/>
      </c>
      <c r="V12" s="93" t="n"/>
      <c r="W12" s="93" t="n"/>
      <c r="X12" s="93">
        <f>SUM(X4:X11)</f>
        <v/>
      </c>
      <c r="Y12" s="93" t="n"/>
      <c r="Z12" s="93" t="n"/>
      <c r="AA12" s="93">
        <f>SUM(AA4:AA11)</f>
        <v/>
      </c>
      <c r="AB12" s="93" t="n"/>
      <c r="AC12" s="93" t="n"/>
      <c r="AD12" s="93">
        <f>SUM(AD4:AD11)</f>
        <v/>
      </c>
      <c r="AE12" s="93" t="n"/>
      <c r="AF12" s="93" t="n"/>
      <c r="AI12" s="134" t="inlineStr">
        <is>
          <t>Elango</t>
        </is>
      </c>
      <c r="AJ12" s="145" t="n">
        <v>19.8</v>
      </c>
      <c r="AK12" s="123" t="n">
        <v>2.475</v>
      </c>
    </row>
    <row customHeight="1" ht="15" r="13" thickBot="1">
      <c r="A13" s="103" t="n"/>
      <c r="B13" s="104" t="n"/>
      <c r="C13" s="109" t="n"/>
      <c r="D13" s="109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n"/>
      <c r="Y13" s="109" t="n"/>
      <c r="Z13" s="109" t="n"/>
      <c r="AA13" s="109" t="n"/>
      <c r="AB13" s="109" t="n"/>
      <c r="AC13" s="109" t="n"/>
      <c r="AD13" s="109" t="n"/>
      <c r="AE13" s="109" t="n"/>
      <c r="AF13" s="109" t="n"/>
      <c r="AI13" s="135" t="inlineStr">
        <is>
          <t>Total capacity available</t>
        </is>
      </c>
      <c r="AJ13" s="146" t="n">
        <v>399.6</v>
      </c>
      <c r="AK13" s="136" t="n">
        <v>49.95</v>
      </c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6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6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6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6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6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6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6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6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6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6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6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6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6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6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6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6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6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6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6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6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6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6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6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6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6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6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6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6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6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6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6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6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6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6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6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6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6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6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6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6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6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6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6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6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6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6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6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6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6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6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6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6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6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6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6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6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6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6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6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6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6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6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6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6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6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6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6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6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6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6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6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6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6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6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6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6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6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6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6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6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6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6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6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6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6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6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6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6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6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6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6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6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6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6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6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6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6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6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6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6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6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6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6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6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6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6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6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6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6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6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6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6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6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6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6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6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6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6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6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6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6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1 F4:F11 I4:I11 L4:L11 O4:O11 R4:R11 U4:U11 X4:X11 AA4:AA11 AD4:AD11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</hyperlinks>
  <pageMargins bottom="0.75" footer="0.3" header="0.3" left="0.7" right="0.7" top="0.75"/>
  <pageSetup orientation="portrait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301"/>
  <sheetViews>
    <sheetView topLeftCell="B7" workbookViewId="0" zoomScale="83" zoomScaleNormal="83">
      <selection activeCell="K6" sqref="K6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6" width="4.6640625"/>
    <col customWidth="1" max="4" min="4" style="27" width="4.6640625"/>
    <col customWidth="1" max="5" min="5" style="97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6" width="4.6640625"/>
    <col customWidth="1" max="10" min="10" style="27" width="4.6640625"/>
    <col customWidth="1" max="11" min="11" style="97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18" min="18" style="94" width="4.6640625"/>
    <col customWidth="1" max="19" min="19" style="27" width="4.6640625"/>
    <col customWidth="1" max="20" min="20" style="95" width="4.6640625"/>
    <col customWidth="1" max="21" min="21" style="96" width="4.6640625"/>
    <col customWidth="1" max="22" min="22" style="27" width="4.6640625"/>
    <col customWidth="1" max="23" min="23" style="97" width="4.6640625"/>
    <col customWidth="1" max="24" min="24" style="94" width="4.6640625"/>
    <col customWidth="1" max="25" min="25" style="27" width="4.6640625"/>
    <col customWidth="1" max="26" min="26" style="95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4" width="4.6640625"/>
    <col customWidth="1" max="31" min="31" style="27" width="4.6640625"/>
    <col customWidth="1" max="32" min="32" style="95" width="4.6640625"/>
  </cols>
  <sheetData>
    <row customHeight="1" ht="28.95" r="1">
      <c r="A1" s="57" t="inlineStr">
        <is>
          <t>Key</t>
        </is>
      </c>
      <c r="B1" s="57" t="inlineStr">
        <is>
          <t>Summary</t>
        </is>
      </c>
      <c r="C1" s="267" t="inlineStr">
        <is>
          <t>Elango</t>
        </is>
      </c>
      <c r="D1" s="265" t="n"/>
      <c r="E1" s="266" t="n"/>
      <c r="F1" s="268" t="inlineStr">
        <is>
          <t>Rakesh</t>
        </is>
      </c>
      <c r="G1" s="265" t="n"/>
      <c r="H1" s="266" t="n"/>
      <c r="I1" s="267" t="inlineStr">
        <is>
          <t>Giridhar</t>
        </is>
      </c>
      <c r="J1" s="265" t="n"/>
      <c r="K1" s="266" t="n"/>
      <c r="L1" s="268" t="inlineStr">
        <is>
          <t>Jay</t>
        </is>
      </c>
      <c r="M1" s="265" t="n"/>
      <c r="N1" s="266" t="n"/>
      <c r="O1" s="267" t="inlineStr">
        <is>
          <t>Gopika</t>
        </is>
      </c>
      <c r="P1" s="265" t="n"/>
      <c r="Q1" s="266" t="n"/>
      <c r="R1" s="268" t="inlineStr">
        <is>
          <t>Srinivas</t>
        </is>
      </c>
      <c r="S1" s="265" t="n"/>
      <c r="T1" s="266" t="n"/>
      <c r="U1" s="267" t="inlineStr">
        <is>
          <t>Shweta/Vamshi</t>
        </is>
      </c>
      <c r="V1" s="265" t="n"/>
      <c r="W1" s="266" t="n"/>
      <c r="X1" s="268" t="inlineStr">
        <is>
          <t>Kiran</t>
        </is>
      </c>
      <c r="Y1" s="265" t="n"/>
      <c r="Z1" s="266" t="n"/>
      <c r="AA1" s="267" t="inlineStr">
        <is>
          <t>Gajanan</t>
        </is>
      </c>
      <c r="AB1" s="265" t="n"/>
      <c r="AC1" s="266" t="n"/>
      <c r="AD1" s="268" t="inlineStr">
        <is>
          <t>Abishek</t>
        </is>
      </c>
      <c r="AE1" s="265" t="n"/>
      <c r="AF1" s="266" t="n"/>
      <c r="AI1" s="147" t="inlineStr">
        <is>
          <t>Team Member</t>
        </is>
      </c>
      <c r="AJ1" s="148" t="inlineStr">
        <is>
          <t>Sprint availability [hrs]</t>
        </is>
      </c>
      <c r="AK1" s="149" t="inlineStr">
        <is>
          <t>Total [SP]</t>
        </is>
      </c>
    </row>
    <row customHeight="1" ht="28.95" r="2" thickBot="1">
      <c r="A2" s="57" t="n"/>
      <c r="B2" s="57" t="n"/>
      <c r="C2" s="10" t="inlineStr">
        <is>
          <t>%</t>
        </is>
      </c>
      <c r="D2" s="10" t="inlineStr">
        <is>
          <t>SP-A</t>
        </is>
      </c>
      <c r="E2" s="140" t="inlineStr">
        <is>
          <t>SP-P</t>
        </is>
      </c>
      <c r="F2" s="10" t="inlineStr">
        <is>
          <t>%</t>
        </is>
      </c>
      <c r="G2" s="10" t="inlineStr">
        <is>
          <t>SP-A</t>
        </is>
      </c>
      <c r="H2" s="10" t="inlineStr">
        <is>
          <t>SP-P</t>
        </is>
      </c>
      <c r="I2" s="10" t="inlineStr">
        <is>
          <t>%</t>
        </is>
      </c>
      <c r="J2" s="10" t="inlineStr">
        <is>
          <t>SP-A</t>
        </is>
      </c>
      <c r="K2" s="10" t="inlineStr">
        <is>
          <t>SP-P</t>
        </is>
      </c>
      <c r="L2" s="10" t="inlineStr">
        <is>
          <t>%</t>
        </is>
      </c>
      <c r="M2" s="10" t="inlineStr">
        <is>
          <t>SP-A</t>
        </is>
      </c>
      <c r="N2" s="10" t="inlineStr">
        <is>
          <t>SP-P</t>
        </is>
      </c>
      <c r="O2" s="10" t="inlineStr">
        <is>
          <t>%</t>
        </is>
      </c>
      <c r="P2" s="10" t="inlineStr">
        <is>
          <t>SP-A</t>
        </is>
      </c>
      <c r="Q2" s="10" t="inlineStr">
        <is>
          <t>SP-P</t>
        </is>
      </c>
      <c r="R2" s="10" t="inlineStr">
        <is>
          <t>%</t>
        </is>
      </c>
      <c r="S2" s="10" t="inlineStr">
        <is>
          <t>SP-A</t>
        </is>
      </c>
      <c r="T2" s="10" t="inlineStr">
        <is>
          <t>SP-P</t>
        </is>
      </c>
      <c r="U2" s="10" t="inlineStr">
        <is>
          <t>%</t>
        </is>
      </c>
      <c r="V2" s="10" t="inlineStr">
        <is>
          <t>SP-A</t>
        </is>
      </c>
      <c r="W2" s="10" t="inlineStr">
        <is>
          <t>SP-P</t>
        </is>
      </c>
      <c r="X2" s="10" t="inlineStr">
        <is>
          <t>%</t>
        </is>
      </c>
      <c r="Y2" s="10" t="inlineStr">
        <is>
          <t>SP-A</t>
        </is>
      </c>
      <c r="Z2" s="10" t="inlineStr">
        <is>
          <t>SP-P</t>
        </is>
      </c>
      <c r="AA2" s="10" t="inlineStr">
        <is>
          <t>%</t>
        </is>
      </c>
      <c r="AB2" s="10" t="inlineStr">
        <is>
          <t>SP-A</t>
        </is>
      </c>
      <c r="AC2" s="10" t="inlineStr">
        <is>
          <t>SP-P</t>
        </is>
      </c>
      <c r="AD2" s="10" t="inlineStr">
        <is>
          <t>%</t>
        </is>
      </c>
      <c r="AE2" s="10" t="inlineStr">
        <is>
          <t>SP-A</t>
        </is>
      </c>
      <c r="AF2" s="10" t="inlineStr">
        <is>
          <t>SP-P</t>
        </is>
      </c>
      <c r="AI2" s="134" t="inlineStr">
        <is>
          <t>Kiran</t>
        </is>
      </c>
      <c r="AJ2" s="145" t="n">
        <v>55.8</v>
      </c>
      <c r="AK2" s="123" t="n">
        <v>6.975</v>
      </c>
    </row>
    <row customHeight="1" ht="28.95" r="3">
      <c r="A3" s="57" t="n"/>
      <c r="B3" s="98" t="inlineStr">
        <is>
          <t>Sprint D</t>
        </is>
      </c>
      <c r="C3" s="125" t="n"/>
      <c r="D3" s="123">
        <f>AK11</f>
        <v/>
      </c>
      <c r="E3" s="142">
        <f>SUM(E4:E11)</f>
        <v/>
      </c>
      <c r="F3" s="138" t="n"/>
      <c r="G3" s="123">
        <f>AK4</f>
        <v/>
      </c>
      <c r="H3" s="142">
        <f>SUM(H4:H11)</f>
        <v/>
      </c>
      <c r="I3" s="125" t="n"/>
      <c r="J3" s="123">
        <f>AK6</f>
        <v/>
      </c>
      <c r="K3" s="142">
        <f>SUM(K4:K11)</f>
        <v/>
      </c>
      <c r="L3" s="125" t="n"/>
      <c r="M3" s="123">
        <f>AK5</f>
        <v/>
      </c>
      <c r="N3" s="142">
        <f>SUM(N4:N11)</f>
        <v/>
      </c>
      <c r="O3" s="125" t="n"/>
      <c r="P3" s="123">
        <f>AK10</f>
        <v/>
      </c>
      <c r="Q3" s="142">
        <f>SUM(Q4:Q11)</f>
        <v/>
      </c>
      <c r="R3" s="125" t="n"/>
      <c r="S3" s="123">
        <f>AK3</f>
        <v/>
      </c>
      <c r="T3" s="142">
        <f>SUM(T4:T11)</f>
        <v/>
      </c>
      <c r="U3" s="125" t="n"/>
      <c r="V3" s="123">
        <f>AK7</f>
        <v/>
      </c>
      <c r="W3" s="142">
        <f>SUM(W4:W11)</f>
        <v/>
      </c>
      <c r="X3" s="125" t="n"/>
      <c r="Y3" s="123">
        <f>AK2</f>
        <v/>
      </c>
      <c r="Z3" s="142">
        <f>SUM(Z4:Z11)</f>
        <v/>
      </c>
      <c r="AA3" s="125" t="n"/>
      <c r="AB3" s="123">
        <f>AK9</f>
        <v/>
      </c>
      <c r="AC3" s="142">
        <f>SUM(AC4:AC11)</f>
        <v/>
      </c>
      <c r="AD3" s="125" t="n"/>
      <c r="AE3" s="123">
        <f>AK8</f>
        <v/>
      </c>
      <c r="AF3" s="142">
        <f>SUM(AF4:AF11)</f>
        <v/>
      </c>
      <c r="AI3" s="134" t="inlineStr">
        <is>
          <t>Srinivas</t>
        </is>
      </c>
      <c r="AJ3" s="145" t="n">
        <v>55.8</v>
      </c>
      <c r="AK3" s="123" t="n">
        <v>6.975</v>
      </c>
    </row>
    <row customHeight="1" ht="30" r="4">
      <c r="A4" s="137" t="inlineStr">
        <is>
          <t>VWICAS23-178101</t>
        </is>
      </c>
      <c r="B4" s="101" t="inlineStr">
        <is>
          <t>[PI23.21][AAS][Automaters] Maintenance and Support</t>
        </is>
      </c>
      <c r="C4" s="92">
        <f>('PI23.20_WP_Value_SP'!D2)</f>
        <v/>
      </c>
      <c r="D4" s="92">
        <f>(D3*C4)/100</f>
        <v/>
      </c>
      <c r="E4" s="143" t="n">
        <v>0</v>
      </c>
      <c r="F4" s="139">
        <f>('PI23.20_WP_Value_SP'!E2)</f>
        <v/>
      </c>
      <c r="G4" s="92">
        <f>(G3*F4)/100</f>
        <v/>
      </c>
      <c r="H4" s="143" t="n">
        <v>0</v>
      </c>
      <c r="I4" s="92">
        <f>('PI23.20_WP_Value_SP'!F2)</f>
        <v/>
      </c>
      <c r="J4" s="92">
        <f>(J3*I4)/100</f>
        <v/>
      </c>
      <c r="K4" s="143" t="n">
        <v>0</v>
      </c>
      <c r="L4" s="92">
        <f>('PI23.20_WP_Value_SP'!G2)</f>
        <v/>
      </c>
      <c r="M4" s="92">
        <f>(M3*L4)/100</f>
        <v/>
      </c>
      <c r="N4" s="143" t="n">
        <v>0</v>
      </c>
      <c r="O4" s="92">
        <f>('PI23.20_WP_Value_SP'!H2)</f>
        <v/>
      </c>
      <c r="P4" s="92">
        <f>(P3*O4)/100</f>
        <v/>
      </c>
      <c r="Q4" s="143" t="n">
        <v>0</v>
      </c>
      <c r="R4" s="92" t="n">
        <v>80</v>
      </c>
      <c r="S4" s="92">
        <f>(S3*R4)/100</f>
        <v/>
      </c>
      <c r="T4" s="143" t="n">
        <v>6.75</v>
      </c>
      <c r="U4" s="92">
        <f>('PI23.20_WP_Value_SP'!J2)</f>
        <v/>
      </c>
      <c r="V4" s="92">
        <f>(V3*U4)/100</f>
        <v/>
      </c>
      <c r="W4" s="143" t="n">
        <v>0</v>
      </c>
      <c r="X4" s="92" t="n">
        <v>20</v>
      </c>
      <c r="Y4" s="92">
        <f>(Y3*X4)/100</f>
        <v/>
      </c>
      <c r="Z4" s="143" t="n">
        <v>0</v>
      </c>
      <c r="AA4" s="92" t="n">
        <v>10</v>
      </c>
      <c r="AB4" s="92">
        <f>(AB3*AA4)/100</f>
        <v/>
      </c>
      <c r="AC4" s="143" t="n">
        <v>0.5</v>
      </c>
      <c r="AD4" s="92" t="n">
        <v>20</v>
      </c>
      <c r="AE4" s="92">
        <f>(AE3*AD4)/100</f>
        <v/>
      </c>
      <c r="AF4" s="143" t="n">
        <v>0</v>
      </c>
      <c r="AI4" s="134" t="inlineStr">
        <is>
          <t>Rakesh</t>
        </is>
      </c>
      <c r="AJ4" s="145" t="n">
        <v>63</v>
      </c>
      <c r="AK4" s="123" t="n">
        <v>7.875</v>
      </c>
    </row>
    <row customHeight="1" ht="30" r="5">
      <c r="A5" s="137" t="inlineStr">
        <is>
          <t>VWICAS23-179590</t>
        </is>
      </c>
      <c r="B5" s="101" t="inlineStr">
        <is>
          <t>[PI23.21][AAS][Automaters] SW Architecture Compliance Checker Pipeline</t>
        </is>
      </c>
      <c r="C5" s="92">
        <f>('PI23.20_WP_Value_SP'!D3)</f>
        <v/>
      </c>
      <c r="D5" s="92">
        <f>(D3*C5)/100</f>
        <v/>
      </c>
      <c r="E5" s="143" t="n">
        <v>0</v>
      </c>
      <c r="F5" s="139">
        <f>('PI23.20_WP_Value_SP'!E3)</f>
        <v/>
      </c>
      <c r="G5" s="92">
        <f>(G3*F5)/100</f>
        <v/>
      </c>
      <c r="H5" s="143" t="n">
        <v>0</v>
      </c>
      <c r="I5" s="92">
        <f>('PI23.20_WP_Value_SP'!F3)</f>
        <v/>
      </c>
      <c r="J5" s="92">
        <f>(J3*I5)/100</f>
        <v/>
      </c>
      <c r="K5" s="143" t="n">
        <v>0</v>
      </c>
      <c r="L5" s="92">
        <f>('PI23.20_WP_Value_SP'!G3)</f>
        <v/>
      </c>
      <c r="M5" s="92">
        <f>(M3*L5)/100</f>
        <v/>
      </c>
      <c r="N5" s="143" t="n">
        <v>0</v>
      </c>
      <c r="O5" s="92">
        <f>('PI23.20_WP_Value_SP'!H3)</f>
        <v/>
      </c>
      <c r="P5" s="92">
        <f>(P3*O5)/100</f>
        <v/>
      </c>
      <c r="Q5" s="143" t="n">
        <v>0</v>
      </c>
      <c r="R5" s="92">
        <f>('PI23.20_WP_Value_SP'!I3)</f>
        <v/>
      </c>
      <c r="S5" s="92">
        <f>(S3*R5)/100</f>
        <v/>
      </c>
      <c r="T5" s="143" t="n">
        <v>0</v>
      </c>
      <c r="U5" s="92">
        <f>('PI23.20_WP_Value_SP'!J3)</f>
        <v/>
      </c>
      <c r="V5" s="92">
        <f>(V3*U5)/100</f>
        <v/>
      </c>
      <c r="W5" s="143" t="n">
        <v>0</v>
      </c>
      <c r="X5" s="92" t="n">
        <v>80</v>
      </c>
      <c r="Y5" s="92">
        <f>(Y3*X5)/100</f>
        <v/>
      </c>
      <c r="Z5" s="143" t="n">
        <v>5</v>
      </c>
      <c r="AA5" s="92">
        <f>('PI23.20_WP_Value_SP'!L3)</f>
        <v/>
      </c>
      <c r="AB5" s="92">
        <f>(AB3*AA5)/100</f>
        <v/>
      </c>
      <c r="AC5" s="143" t="n">
        <v>1</v>
      </c>
      <c r="AD5" s="92">
        <f>('PI23.20_WP_Value_SP'!M3)</f>
        <v/>
      </c>
      <c r="AE5" s="92">
        <f>(AE3*AD5)/100</f>
        <v/>
      </c>
      <c r="AF5" s="143" t="n">
        <v>0</v>
      </c>
      <c r="AI5" s="291" t="inlineStr">
        <is>
          <t>Jay</t>
        </is>
      </c>
      <c r="AJ5" s="145" t="n">
        <v>63</v>
      </c>
      <c r="AK5" s="123" t="n">
        <v>7.875</v>
      </c>
    </row>
    <row customHeight="1" ht="30" r="6">
      <c r="A6" s="137" t="inlineStr">
        <is>
          <t>VWICAS23-178118</t>
        </is>
      </c>
      <c r="B6" s="101" t="inlineStr">
        <is>
          <t xml:space="preserve">[PI23.21][AAS][Automaters] Phase 8 | AIV Improvements and new features </t>
        </is>
      </c>
      <c r="C6" s="92">
        <f>('PI23.20_WP_Value_SP'!D4)</f>
        <v/>
      </c>
      <c r="D6" s="92">
        <f>(D3*C6)/100</f>
        <v/>
      </c>
      <c r="E6" s="143" t="n">
        <v>1</v>
      </c>
      <c r="F6" s="139">
        <f>('PI23.20_WP_Value_SP'!E4)</f>
        <v/>
      </c>
      <c r="G6" s="92">
        <f>(G3*F6)/100</f>
        <v/>
      </c>
      <c r="H6" s="143" t="n">
        <v>0.25</v>
      </c>
      <c r="I6" s="92">
        <f>('PI23.20_WP_Value_SP'!F4)</f>
        <v/>
      </c>
      <c r="J6" s="92">
        <f>(J3*I6)/100</f>
        <v/>
      </c>
      <c r="K6" s="143" t="n">
        <v>0.5</v>
      </c>
      <c r="L6" s="92" t="n">
        <v>0</v>
      </c>
      <c r="M6" s="92">
        <f>(M3*L6)/100</f>
        <v/>
      </c>
      <c r="N6" s="143" t="n">
        <v>0</v>
      </c>
      <c r="O6" s="92" t="n">
        <v>100</v>
      </c>
      <c r="P6" s="92">
        <f>(P3*O6)/100</f>
        <v/>
      </c>
      <c r="Q6" s="143" t="n">
        <v>8.75</v>
      </c>
      <c r="R6" s="92">
        <f>('PI23.20_WP_Value_SP'!I4)</f>
        <v/>
      </c>
      <c r="S6" s="92">
        <f>(S3*R6)/100</f>
        <v/>
      </c>
      <c r="T6" s="143" t="n">
        <v>0</v>
      </c>
      <c r="U6" s="92" t="n">
        <v>100</v>
      </c>
      <c r="V6" s="92">
        <f>(V3*U6)/100</f>
        <v/>
      </c>
      <c r="W6" s="143" t="n">
        <v>7</v>
      </c>
      <c r="X6" s="92">
        <f>('PI23.20_WP_Value_SP'!K4)</f>
        <v/>
      </c>
      <c r="Y6" s="92">
        <f>(Y3*X6)/100</f>
        <v/>
      </c>
      <c r="Z6" s="143" t="n">
        <v>0.5</v>
      </c>
      <c r="AA6" s="92">
        <f>('PI23.20_WP_Value_SP'!L4)</f>
        <v/>
      </c>
      <c r="AB6" s="92">
        <f>(AB3*AA6)/100</f>
        <v/>
      </c>
      <c r="AC6" s="143" t="n">
        <v>0.5</v>
      </c>
      <c r="AD6" s="92" t="n">
        <v>50</v>
      </c>
      <c r="AE6" s="92">
        <f>(AE3*AD6)/100</f>
        <v/>
      </c>
      <c r="AF6" s="143" t="n">
        <v>0</v>
      </c>
      <c r="AI6" s="134" t="inlineStr">
        <is>
          <t>Giridhar</t>
        </is>
      </c>
      <c r="AJ6" s="145" t="n">
        <v>55.8</v>
      </c>
      <c r="AK6" s="123" t="n">
        <v>6.975</v>
      </c>
    </row>
    <row customHeight="1" ht="45" r="7">
      <c r="A7" s="137" t="inlineStr">
        <is>
          <t>VWICAS23-179592</t>
        </is>
      </c>
      <c r="B7" s="101" t="inlineStr">
        <is>
          <t>[PI23.21][AAS][Automaters] PoC: Execution of Performance Benchmarks</t>
        </is>
      </c>
      <c r="C7" s="92" t="n">
        <v>40</v>
      </c>
      <c r="D7" s="92">
        <f>(D3*C7)/100</f>
        <v/>
      </c>
      <c r="E7" s="143" t="n">
        <v>6</v>
      </c>
      <c r="F7" s="139" t="n">
        <v>80</v>
      </c>
      <c r="G7" s="92">
        <f>(G3*F7)/100</f>
        <v/>
      </c>
      <c r="H7" s="143" t="n">
        <v>7</v>
      </c>
      <c r="I7" s="92">
        <f>('PI23.20_WP_Value_SP'!F5)</f>
        <v/>
      </c>
      <c r="J7" s="92">
        <f>(J3*I7)/100</f>
        <v/>
      </c>
      <c r="K7" s="143" t="n">
        <v>0</v>
      </c>
      <c r="L7" s="92" t="n">
        <v>10</v>
      </c>
      <c r="M7" s="92">
        <f>(M3*L7)/100</f>
        <v/>
      </c>
      <c r="N7" s="143" t="n">
        <v>0</v>
      </c>
      <c r="O7" s="92">
        <f>('PI23.20_WP_Value_SP'!H5)</f>
        <v/>
      </c>
      <c r="P7" s="92">
        <f>(P3*O7)/100</f>
        <v/>
      </c>
      <c r="Q7" s="143" t="n">
        <v>0</v>
      </c>
      <c r="R7" s="92" t="n">
        <v>10</v>
      </c>
      <c r="S7" s="92">
        <f>(S3*R7)/100</f>
        <v/>
      </c>
      <c r="T7" s="143" t="n">
        <v>0</v>
      </c>
      <c r="U7" s="92">
        <f>('PI23.20_WP_Value_SP'!J5)</f>
        <v/>
      </c>
      <c r="V7" s="92">
        <f>(V3*U7)/100</f>
        <v/>
      </c>
      <c r="W7" s="143" t="n">
        <v>0</v>
      </c>
      <c r="X7" s="92">
        <f>('PI23.20_WP_Value_SP'!K5)</f>
        <v/>
      </c>
      <c r="Y7" s="92">
        <f>(Y3*X7)/100</f>
        <v/>
      </c>
      <c r="Z7" s="143" t="n">
        <v>0</v>
      </c>
      <c r="AA7" s="92">
        <f>('PI23.20_WP_Value_SP'!L5)</f>
        <v/>
      </c>
      <c r="AB7" s="92">
        <f>(AB3*AA7)/100</f>
        <v/>
      </c>
      <c r="AC7" s="143" t="n">
        <v>1</v>
      </c>
      <c r="AD7" s="92">
        <f>('PI23.20_WP_Value_SP'!M5)</f>
        <v/>
      </c>
      <c r="AE7" s="92">
        <f>(AE3*AD7)/100</f>
        <v/>
      </c>
      <c r="AF7" s="143" t="n">
        <v>0</v>
      </c>
      <c r="AI7" s="134" t="inlineStr">
        <is>
          <t>Vamsi</t>
        </is>
      </c>
      <c r="AJ7" s="145" t="n">
        <v>55.8</v>
      </c>
      <c r="AK7" s="123" t="n">
        <v>6.975</v>
      </c>
    </row>
    <row customHeight="1" ht="30" r="8">
      <c r="A8" s="137" t="inlineStr">
        <is>
          <t>VWICAS23-179589</t>
        </is>
      </c>
      <c r="B8" s="101" t="inlineStr">
        <is>
          <t>[PI23.21][AAS][Automaters][SPT] Phase 6 | Startup Performance Measurement</t>
        </is>
      </c>
      <c r="C8" s="92">
        <f>('PI23.20_WP_Value_SP'!D6)</f>
        <v/>
      </c>
      <c r="D8" s="92">
        <f>(D3*C8)/100</f>
        <v/>
      </c>
      <c r="E8" s="143" t="n">
        <v>0</v>
      </c>
      <c r="F8" s="139">
        <f>('PI23.20_WP_Value_SP'!E6)</f>
        <v/>
      </c>
      <c r="G8" s="92">
        <f>(G3*F8)/100</f>
        <v/>
      </c>
      <c r="H8" s="143" t="n">
        <v>0.5</v>
      </c>
      <c r="I8" s="92" t="n">
        <v>50</v>
      </c>
      <c r="J8" s="92">
        <f>(J3*I8)/100</f>
        <v/>
      </c>
      <c r="K8" s="143" t="n">
        <v>6</v>
      </c>
      <c r="L8" s="92" t="n">
        <v>10</v>
      </c>
      <c r="M8" s="92">
        <f>(M3*L8)/100</f>
        <v/>
      </c>
      <c r="N8" s="143" t="n">
        <v>0</v>
      </c>
      <c r="O8" s="92" t="n">
        <v>0</v>
      </c>
      <c r="P8" s="92">
        <f>(P3*O8)/100</f>
        <v/>
      </c>
      <c r="Q8" s="143" t="n">
        <v>0</v>
      </c>
      <c r="R8" s="92" t="n">
        <v>10</v>
      </c>
      <c r="S8" s="92">
        <f>(S3*R8)/100</f>
        <v/>
      </c>
      <c r="T8" s="143" t="n">
        <v>0</v>
      </c>
      <c r="U8" s="92" t="n">
        <v>0</v>
      </c>
      <c r="V8" s="92">
        <f>(V3*U8)/100</f>
        <v/>
      </c>
      <c r="W8" s="143" t="n">
        <v>0</v>
      </c>
      <c r="X8" s="92" t="n">
        <v>0</v>
      </c>
      <c r="Y8" s="92">
        <f>(Y3*X8)/100</f>
        <v/>
      </c>
      <c r="Z8" s="143" t="n">
        <v>0</v>
      </c>
      <c r="AA8" s="92">
        <f>('PI23.20_WP_Value_SP'!L6)</f>
        <v/>
      </c>
      <c r="AB8" s="92">
        <f>(AB3*AA8)/100</f>
        <v/>
      </c>
      <c r="AC8" s="143" t="n">
        <v>0.5</v>
      </c>
      <c r="AD8" s="92" t="n">
        <v>0</v>
      </c>
      <c r="AE8" s="92">
        <f>(AE3*AD8)/100</f>
        <v/>
      </c>
      <c r="AF8" s="143" t="n">
        <v>0</v>
      </c>
      <c r="AI8" s="134" t="inlineStr">
        <is>
          <t>Abishek</t>
        </is>
      </c>
      <c r="AJ8" s="145" t="n">
        <v>63</v>
      </c>
      <c r="AK8" s="123" t="n">
        <v>0</v>
      </c>
    </row>
    <row customHeight="1" ht="30" r="9">
      <c r="A9" s="137" t="inlineStr">
        <is>
          <t>VWICAS23-178106</t>
        </is>
      </c>
      <c r="B9" s="101" t="inlineStr">
        <is>
          <t>[PI23.21][AAS][Automaters] Phase 7 | PASTA Improvements and new features</t>
        </is>
      </c>
      <c r="C9" s="92" t="n">
        <v>30</v>
      </c>
      <c r="D9" s="92">
        <f>(D3*C9)/100</f>
        <v/>
      </c>
      <c r="E9" s="143" t="n">
        <v>0.25</v>
      </c>
      <c r="F9" s="139">
        <f>('PI23.20_WP_Value_SP'!E7)</f>
        <v/>
      </c>
      <c r="G9" s="92">
        <f>(G3*F9)/100</f>
        <v/>
      </c>
      <c r="H9" s="143" t="n">
        <v>0</v>
      </c>
      <c r="I9" s="92" t="n">
        <v>50</v>
      </c>
      <c r="J9" s="92">
        <f>(J3*I9)/100</f>
        <v/>
      </c>
      <c r="K9" s="143" t="n">
        <v>0.5</v>
      </c>
      <c r="L9" s="92" t="n">
        <v>70</v>
      </c>
      <c r="M9" s="92">
        <f>(M3*L9)/100</f>
        <v/>
      </c>
      <c r="N9" s="143" t="n">
        <v>4</v>
      </c>
      <c r="O9" s="92" t="n">
        <v>0</v>
      </c>
      <c r="P9" s="92">
        <f>(P3*O9)/100</f>
        <v/>
      </c>
      <c r="Q9" s="143" t="n">
        <v>0</v>
      </c>
      <c r="R9" s="92">
        <f>('PI23.20_WP_Value_SP'!I7)</f>
        <v/>
      </c>
      <c r="S9" s="92" t="n">
        <v>0</v>
      </c>
      <c r="T9" s="143" t="n">
        <v>0</v>
      </c>
      <c r="U9" s="92" t="n">
        <v>0</v>
      </c>
      <c r="V9" s="92">
        <f>(V3*U9)/100</f>
        <v/>
      </c>
      <c r="W9" s="143" t="n">
        <v>0</v>
      </c>
      <c r="X9" s="92" t="n">
        <v>0</v>
      </c>
      <c r="Y9" s="92">
        <f>(Y3*X9)/100</f>
        <v/>
      </c>
      <c r="Z9" s="143" t="n">
        <v>0</v>
      </c>
      <c r="AA9" s="92">
        <f>('PI23.20_WP_Value_SP'!L7)</f>
        <v/>
      </c>
      <c r="AB9" s="92">
        <f>(AB3*AA9)/100</f>
        <v/>
      </c>
      <c r="AC9" s="143" t="n">
        <v>0.5</v>
      </c>
      <c r="AD9" s="92">
        <f>('PI23.20_WP_Value_SP'!M7)</f>
        <v/>
      </c>
      <c r="AE9" s="92">
        <f>(AE3*AD9)/100</f>
        <v/>
      </c>
      <c r="AF9" s="143" t="n">
        <v>0</v>
      </c>
      <c r="AI9" s="134" t="inlineStr">
        <is>
          <t>Gajananan</t>
        </is>
      </c>
      <c r="AJ9" s="145" t="n">
        <v>63</v>
      </c>
      <c r="AK9" s="123" t="n">
        <v>7.875</v>
      </c>
    </row>
    <row customHeight="1" ht="30" r="10">
      <c r="A10" s="137" t="inlineStr">
        <is>
          <t>VWICAS23-178102</t>
        </is>
      </c>
      <c r="B10" s="101" t="inlineStr">
        <is>
          <t>Collector Epic</t>
        </is>
      </c>
      <c r="C10" s="92" t="n">
        <v>30</v>
      </c>
      <c r="D10" s="92">
        <f>(D3*C10)/100</f>
        <v/>
      </c>
      <c r="E10" s="143" t="n">
        <v>0</v>
      </c>
      <c r="F10" s="139">
        <f>('PI23.20_WP_Value_SP'!E8)</f>
        <v/>
      </c>
      <c r="G10" s="92">
        <f>(G3*F10)/100</f>
        <v/>
      </c>
      <c r="H10" s="143" t="n">
        <v>0</v>
      </c>
      <c r="I10" s="92" t="n">
        <v>0</v>
      </c>
      <c r="J10" s="92">
        <f>(J3*I10)/100</f>
        <v/>
      </c>
      <c r="K10" s="143" t="n">
        <v>0</v>
      </c>
      <c r="L10" s="92" t="n">
        <v>10</v>
      </c>
      <c r="M10" s="92">
        <f>(M3*L10)/100</f>
        <v/>
      </c>
      <c r="N10" s="143" t="n">
        <v>4</v>
      </c>
      <c r="O10" s="92">
        <f>('PI23.20_WP_Value_SP'!H8)</f>
        <v/>
      </c>
      <c r="P10" s="92">
        <f>(P3*O10)/100</f>
        <v/>
      </c>
      <c r="Q10" s="143" t="n">
        <v>0</v>
      </c>
      <c r="R10" s="92">
        <f>('PI23.20_WP_Value_SP'!I8)</f>
        <v/>
      </c>
      <c r="S10" s="92">
        <f>(S3*R10)/100</f>
        <v/>
      </c>
      <c r="T10" s="143" t="n">
        <v>0</v>
      </c>
      <c r="U10" s="92">
        <f>('PI23.20_WP_Value_SP'!J8)</f>
        <v/>
      </c>
      <c r="V10" s="92">
        <f>(V3*U10)/100</f>
        <v/>
      </c>
      <c r="W10" s="143" t="n">
        <v>0</v>
      </c>
      <c r="X10" s="92">
        <f>('PI23.20_WP_Value_SP'!K8)</f>
        <v/>
      </c>
      <c r="Y10" s="92">
        <f>(Y3*X10)/100</f>
        <v/>
      </c>
      <c r="Z10" s="143" t="n">
        <v>0</v>
      </c>
      <c r="AA10" s="92">
        <f>('PI23.20_WP_Value_SP'!L8)</f>
        <v/>
      </c>
      <c r="AB10" s="92">
        <f>(AB3*AA10)/100</f>
        <v/>
      </c>
      <c r="AC10" s="143" t="n">
        <v>0.75</v>
      </c>
      <c r="AD10" s="92" t="n">
        <v>30</v>
      </c>
      <c r="AE10" s="92">
        <f>(AE3*AD10)/100</f>
        <v/>
      </c>
      <c r="AF10" s="143" t="n">
        <v>0</v>
      </c>
      <c r="AI10" s="134" t="inlineStr">
        <is>
          <t xml:space="preserve">Gopika </t>
        </is>
      </c>
      <c r="AJ10" s="145" t="n">
        <v>63</v>
      </c>
      <c r="AK10" s="123" t="n">
        <v>7.875</v>
      </c>
    </row>
    <row customHeight="1" ht="30" r="11" thickBot="1">
      <c r="A11" s="137" t="inlineStr">
        <is>
          <t>VWICAS23-179599</t>
        </is>
      </c>
      <c r="B11" s="101" t="inlineStr">
        <is>
          <t>[PI23.21][AAS][Automaters] Evaluation: Test Farm</t>
        </is>
      </c>
      <c r="C11" s="92" t="n">
        <v>0</v>
      </c>
      <c r="D11" s="92">
        <f>(D3*C11)/100</f>
        <v/>
      </c>
      <c r="E11" s="144" t="n">
        <v>0</v>
      </c>
      <c r="F11" s="139">
        <f>('PI23.20_WP_Value_SP'!E9)</f>
        <v/>
      </c>
      <c r="G11" s="92">
        <f>(G3*F11)/100</f>
        <v/>
      </c>
      <c r="H11" s="144" t="n">
        <v>0</v>
      </c>
      <c r="I11" s="92" t="n">
        <v>0</v>
      </c>
      <c r="J11" s="92">
        <f>(J3*I11)/100</f>
        <v/>
      </c>
      <c r="K11" s="144" t="n">
        <v>0</v>
      </c>
      <c r="L11" s="92" t="n">
        <v>0</v>
      </c>
      <c r="M11" s="92">
        <f>(M3*L11)/100</f>
        <v/>
      </c>
      <c r="N11" s="144" t="n">
        <v>0</v>
      </c>
      <c r="O11" s="92">
        <f>('PI23.20_WP_Value_SP'!H9)</f>
        <v/>
      </c>
      <c r="P11" s="92">
        <f>(P3*O11)/100</f>
        <v/>
      </c>
      <c r="Q11" s="144" t="n">
        <v>0</v>
      </c>
      <c r="R11" s="92">
        <f>('PI23.20_WP_Value_SP'!I9)</f>
        <v/>
      </c>
      <c r="S11" s="92">
        <f>(S3*R11)/100</f>
        <v/>
      </c>
      <c r="T11" s="144" t="n">
        <v>0</v>
      </c>
      <c r="U11" s="92">
        <f>('PI23.20_WP_Value_SP'!J9)</f>
        <v/>
      </c>
      <c r="V11" s="92">
        <f>(V3*U11)/100</f>
        <v/>
      </c>
      <c r="W11" s="144" t="n">
        <v>0</v>
      </c>
      <c r="X11" s="92">
        <f>('PI23.20_WP_Value_SP'!K9)</f>
        <v/>
      </c>
      <c r="Y11" s="92">
        <f>(Y3*X11)/100</f>
        <v/>
      </c>
      <c r="Z11" s="144" t="n">
        <v>0</v>
      </c>
      <c r="AA11" s="92" t="n">
        <v>25</v>
      </c>
      <c r="AB11" s="92">
        <f>(AB3*AA11)/100</f>
        <v/>
      </c>
      <c r="AC11" s="144" t="n">
        <v>3.5</v>
      </c>
      <c r="AD11" s="92">
        <f>('PI23.20_WP_Value_SP'!M9)</f>
        <v/>
      </c>
      <c r="AE11" s="92">
        <f>(AE3*AD11)/100</f>
        <v/>
      </c>
      <c r="AF11" s="144" t="n">
        <v>0</v>
      </c>
      <c r="AI11" s="134" t="inlineStr">
        <is>
          <t>Elango</t>
        </is>
      </c>
      <c r="AJ11" s="145" t="n">
        <v>63</v>
      </c>
      <c r="AK11" s="123" t="n">
        <v>7.875</v>
      </c>
    </row>
    <row customHeight="1" ht="15" r="12" thickBot="1">
      <c r="A12" s="79" t="n"/>
      <c r="B12" s="102" t="inlineStr">
        <is>
          <t>Total</t>
        </is>
      </c>
      <c r="C12" s="93">
        <f>SUM(C4:C11)</f>
        <v/>
      </c>
      <c r="D12" s="93" t="n"/>
      <c r="E12" s="141" t="n"/>
      <c r="F12" s="93">
        <f>SUM(F4:F11)</f>
        <v/>
      </c>
      <c r="G12" s="93" t="n"/>
      <c r="H12" s="93" t="n"/>
      <c r="I12" s="93">
        <f>SUM(I4:I11)</f>
        <v/>
      </c>
      <c r="J12" s="93" t="n"/>
      <c r="K12" s="93" t="n"/>
      <c r="L12" s="93">
        <f>SUM(L4:L11)</f>
        <v/>
      </c>
      <c r="M12" s="93" t="n"/>
      <c r="N12" s="93" t="n"/>
      <c r="O12" s="93">
        <f>SUM(O4:O11)</f>
        <v/>
      </c>
      <c r="P12" s="93" t="n"/>
      <c r="Q12" s="93" t="n"/>
      <c r="R12" s="93">
        <f>SUM(R4:R11)</f>
        <v/>
      </c>
      <c r="S12" s="93" t="n"/>
      <c r="T12" s="93" t="n"/>
      <c r="U12" s="93">
        <f>SUM(U4:U11)</f>
        <v/>
      </c>
      <c r="V12" s="93" t="n"/>
      <c r="W12" s="93" t="n"/>
      <c r="X12" s="93">
        <f>SUM(X4:X11)</f>
        <v/>
      </c>
      <c r="Y12" s="93" t="n"/>
      <c r="Z12" s="93" t="n"/>
      <c r="AA12" s="93">
        <f>SUM(AA4:AA11)</f>
        <v/>
      </c>
      <c r="AB12" s="93" t="n"/>
      <c r="AC12" s="93" t="n"/>
      <c r="AD12" s="93">
        <f>SUM(AD4:AD11)</f>
        <v/>
      </c>
      <c r="AE12" s="93" t="n"/>
      <c r="AF12" s="93" t="n"/>
      <c r="AI12" s="135" t="inlineStr">
        <is>
          <t>Total capacity available</t>
        </is>
      </c>
      <c r="AJ12" s="146" t="n">
        <v>601.2</v>
      </c>
      <c r="AK12" s="123">
        <f>SUM(AK2:AK11)</f>
        <v/>
      </c>
    </row>
    <row r="13">
      <c r="A13" s="103" t="n"/>
      <c r="B13" s="104" t="n"/>
      <c r="C13" s="109" t="n"/>
      <c r="D13" s="109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n"/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6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6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6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6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6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6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6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6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6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6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6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6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6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6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6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6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6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6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6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6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6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6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6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6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6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6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6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6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6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6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6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6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6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6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6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6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6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6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6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6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6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6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6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6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6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6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6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6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6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6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6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6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6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6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6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6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6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6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6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6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6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6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6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6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6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6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6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6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6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6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6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6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6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6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6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6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6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6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6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6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6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6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6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6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6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6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6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6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6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6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6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6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6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6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6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6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6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6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6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6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6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6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6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6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6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6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6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6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6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6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6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6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6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6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6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6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6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6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6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6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6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1 F4:F11 I4:I11 L4:L11 O4:O11 R4:R11 U4:U11 X4:X11 AA4:AA11 AD4:AD11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</hyperlinks>
  <pageMargins bottom="0.75" footer="0.3" header="0.3" left="0.7" right="0.7" top="0.75"/>
  <pageSetup orientation="portrait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301"/>
  <sheetViews>
    <sheetView topLeftCell="B1" workbookViewId="0" zoomScale="83" zoomScaleNormal="83">
      <selection activeCell="AC9" sqref="AC9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6" width="4.6640625"/>
    <col customWidth="1" max="4" min="4" style="27" width="4.6640625"/>
    <col customWidth="1" max="5" min="5" style="97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6" width="4.6640625"/>
    <col customWidth="1" max="10" min="10" style="27" width="4.6640625"/>
    <col customWidth="1" max="11" min="11" style="97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18" min="18" style="94" width="4.6640625"/>
    <col customWidth="1" max="19" min="19" style="27" width="4.6640625"/>
    <col customWidth="1" max="20" min="20" style="95" width="4.6640625"/>
    <col customWidth="1" max="21" min="21" style="96" width="4.6640625"/>
    <col customWidth="1" max="22" min="22" style="27" width="4.6640625"/>
    <col customWidth="1" max="23" min="23" style="97" width="4.6640625"/>
    <col customWidth="1" max="24" min="24" style="94" width="4.6640625"/>
    <col customWidth="1" max="25" min="25" style="27" width="4.6640625"/>
    <col customWidth="1" max="26" min="26" style="95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4" width="4.6640625"/>
    <col customWidth="1" max="31" min="31" style="27" width="4.6640625"/>
    <col customWidth="1" max="32" min="32" style="95" width="4.6640625"/>
  </cols>
  <sheetData>
    <row customHeight="1" ht="28.95" r="1">
      <c r="A1" s="57" t="inlineStr">
        <is>
          <t>Key</t>
        </is>
      </c>
      <c r="B1" s="156" t="inlineStr">
        <is>
          <t>Summary</t>
        </is>
      </c>
      <c r="C1" s="267" t="inlineStr">
        <is>
          <t>Elango</t>
        </is>
      </c>
      <c r="D1" s="265" t="n"/>
      <c r="E1" s="266" t="n"/>
      <c r="F1" s="268" t="inlineStr">
        <is>
          <t>Rakesh</t>
        </is>
      </c>
      <c r="G1" s="265" t="n"/>
      <c r="H1" s="266" t="n"/>
      <c r="I1" s="267" t="inlineStr">
        <is>
          <t>Giridhar</t>
        </is>
      </c>
      <c r="J1" s="265" t="n"/>
      <c r="K1" s="266" t="n"/>
      <c r="L1" s="268" t="inlineStr">
        <is>
          <t>Jay</t>
        </is>
      </c>
      <c r="M1" s="265" t="n"/>
      <c r="N1" s="266" t="n"/>
      <c r="O1" s="267" t="inlineStr">
        <is>
          <t>Gopika</t>
        </is>
      </c>
      <c r="P1" s="265" t="n"/>
      <c r="Q1" s="266" t="n"/>
      <c r="R1" s="268" t="inlineStr">
        <is>
          <t>Srinivas</t>
        </is>
      </c>
      <c r="S1" s="265" t="n"/>
      <c r="T1" s="266" t="n"/>
      <c r="U1" s="267" t="inlineStr">
        <is>
          <t>Shweta/Vamshi</t>
        </is>
      </c>
      <c r="V1" s="265" t="n"/>
      <c r="W1" s="266" t="n"/>
      <c r="X1" s="268" t="inlineStr">
        <is>
          <t>Kiran</t>
        </is>
      </c>
      <c r="Y1" s="265" t="n"/>
      <c r="Z1" s="266" t="n"/>
      <c r="AA1" s="267" t="inlineStr">
        <is>
          <t>Gajanan</t>
        </is>
      </c>
      <c r="AB1" s="265" t="n"/>
      <c r="AC1" s="266" t="n"/>
      <c r="AD1" s="268" t="inlineStr">
        <is>
          <t>Abishek</t>
        </is>
      </c>
      <c r="AE1" s="265" t="n"/>
      <c r="AF1" s="266" t="n"/>
      <c r="AI1" s="153" t="inlineStr">
        <is>
          <t>Team Member</t>
        </is>
      </c>
      <c r="AJ1" s="154" t="inlineStr">
        <is>
          <t>Sprint availability [hrs]</t>
        </is>
      </c>
      <c r="AK1" s="155" t="inlineStr">
        <is>
          <t>Total [SP]</t>
        </is>
      </c>
    </row>
    <row customHeight="1" ht="28.95" r="2" thickBot="1">
      <c r="A2" s="57" t="n"/>
      <c r="B2" s="156" t="n"/>
      <c r="C2" s="10" t="inlineStr">
        <is>
          <t>%</t>
        </is>
      </c>
      <c r="D2" s="10" t="inlineStr">
        <is>
          <t>SP-A</t>
        </is>
      </c>
      <c r="E2" s="140" t="inlineStr">
        <is>
          <t>SP-P</t>
        </is>
      </c>
      <c r="F2" s="10" t="inlineStr">
        <is>
          <t>%</t>
        </is>
      </c>
      <c r="G2" s="10" t="inlineStr">
        <is>
          <t>SP-A</t>
        </is>
      </c>
      <c r="H2" s="10" t="inlineStr">
        <is>
          <t>SP-P</t>
        </is>
      </c>
      <c r="I2" s="10" t="inlineStr">
        <is>
          <t>%</t>
        </is>
      </c>
      <c r="J2" s="10" t="inlineStr">
        <is>
          <t>SP-A</t>
        </is>
      </c>
      <c r="K2" s="10" t="inlineStr">
        <is>
          <t>SP-P</t>
        </is>
      </c>
      <c r="L2" s="10" t="inlineStr">
        <is>
          <t>%</t>
        </is>
      </c>
      <c r="M2" s="10" t="inlineStr">
        <is>
          <t>SP-A</t>
        </is>
      </c>
      <c r="N2" s="10" t="inlineStr">
        <is>
          <t>SP-P</t>
        </is>
      </c>
      <c r="O2" s="10" t="inlineStr">
        <is>
          <t>%</t>
        </is>
      </c>
      <c r="P2" s="10" t="inlineStr">
        <is>
          <t>SP-A</t>
        </is>
      </c>
      <c r="Q2" s="10" t="inlineStr">
        <is>
          <t>SP-P</t>
        </is>
      </c>
      <c r="R2" s="10" t="inlineStr">
        <is>
          <t>%</t>
        </is>
      </c>
      <c r="S2" s="10" t="inlineStr">
        <is>
          <t>SP-A</t>
        </is>
      </c>
      <c r="T2" s="10" t="inlineStr">
        <is>
          <t>SP-P</t>
        </is>
      </c>
      <c r="U2" s="10" t="inlineStr">
        <is>
          <t>%</t>
        </is>
      </c>
      <c r="V2" s="10" t="inlineStr">
        <is>
          <t>SP-A</t>
        </is>
      </c>
      <c r="W2" s="10" t="inlineStr">
        <is>
          <t>SP-P</t>
        </is>
      </c>
      <c r="X2" s="10" t="inlineStr">
        <is>
          <t>%</t>
        </is>
      </c>
      <c r="Y2" s="10" t="inlineStr">
        <is>
          <t>SP-A</t>
        </is>
      </c>
      <c r="Z2" s="10" t="inlineStr">
        <is>
          <t>SP-P</t>
        </is>
      </c>
      <c r="AA2" s="10" t="inlineStr">
        <is>
          <t>%</t>
        </is>
      </c>
      <c r="AB2" s="10" t="inlineStr">
        <is>
          <t>SP-A</t>
        </is>
      </c>
      <c r="AC2" s="10" t="inlineStr">
        <is>
          <t>SP-P</t>
        </is>
      </c>
      <c r="AD2" s="10" t="inlineStr">
        <is>
          <t>%</t>
        </is>
      </c>
      <c r="AE2" s="10" t="inlineStr">
        <is>
          <t>SP-A</t>
        </is>
      </c>
      <c r="AF2" s="10" t="inlineStr">
        <is>
          <t>SP-P</t>
        </is>
      </c>
      <c r="AI2" s="134" t="inlineStr">
        <is>
          <t>Kiran</t>
        </is>
      </c>
      <c r="AJ2" s="145" t="n">
        <v>55.8</v>
      </c>
      <c r="AK2" s="123" t="n">
        <v>6.975</v>
      </c>
    </row>
    <row customHeight="1" ht="28.95" r="3">
      <c r="A3" s="57" t="n"/>
      <c r="B3" s="157" t="inlineStr">
        <is>
          <t>Sprint E</t>
        </is>
      </c>
      <c r="C3" s="125" t="n"/>
      <c r="D3" s="123">
        <f>AK11</f>
        <v/>
      </c>
      <c r="E3" s="150">
        <f>SUM(E4:E11)</f>
        <v/>
      </c>
      <c r="F3" s="138" t="n"/>
      <c r="G3" s="123">
        <f>AK4</f>
        <v/>
      </c>
      <c r="H3" s="150">
        <f>SUM(H4:H11)</f>
        <v/>
      </c>
      <c r="I3" s="125" t="n"/>
      <c r="J3" s="123">
        <f>AK6</f>
        <v/>
      </c>
      <c r="K3" s="150">
        <f>SUM(K4:K11)</f>
        <v/>
      </c>
      <c r="L3" s="125" t="n"/>
      <c r="M3" s="123">
        <f>AK5</f>
        <v/>
      </c>
      <c r="N3" s="150">
        <f>SUM(N4:N11)</f>
        <v/>
      </c>
      <c r="O3" s="125" t="n"/>
      <c r="P3" s="123">
        <f>AK10</f>
        <v/>
      </c>
      <c r="Q3" s="150">
        <f>SUM(Q4:Q11)</f>
        <v/>
      </c>
      <c r="R3" s="125" t="n"/>
      <c r="S3" s="123">
        <f>AK3</f>
        <v/>
      </c>
      <c r="T3" s="150">
        <f>SUM(T4:T11)</f>
        <v/>
      </c>
      <c r="U3" s="125" t="n"/>
      <c r="V3" s="123">
        <f>AK7</f>
        <v/>
      </c>
      <c r="W3" s="150">
        <f>SUM(W4:W11)</f>
        <v/>
      </c>
      <c r="X3" s="125" t="n"/>
      <c r="Y3" s="123">
        <f>AK2</f>
        <v/>
      </c>
      <c r="Z3" s="150">
        <f>SUM(Z4:Z11)</f>
        <v/>
      </c>
      <c r="AA3" s="125" t="n"/>
      <c r="AB3" s="123">
        <f>AK9</f>
        <v/>
      </c>
      <c r="AC3" s="150">
        <f>SUM(AC4:AC11)</f>
        <v/>
      </c>
      <c r="AD3" s="125" t="n"/>
      <c r="AE3" s="123">
        <f>AK8</f>
        <v/>
      </c>
      <c r="AF3" s="150">
        <f>SUM(AF4:AF11)</f>
        <v/>
      </c>
      <c r="AI3" s="134" t="inlineStr">
        <is>
          <t>Srinivas</t>
        </is>
      </c>
      <c r="AJ3" s="145" t="n">
        <v>63</v>
      </c>
      <c r="AK3" s="123" t="n">
        <v>7.875</v>
      </c>
    </row>
    <row customHeight="1" ht="30" r="4">
      <c r="A4" s="137" t="inlineStr">
        <is>
          <t>VWICAS23-178101</t>
        </is>
      </c>
      <c r="B4" s="158" t="inlineStr">
        <is>
          <t>[PI23.21][AAS][Automaters] Maintenance and Support</t>
        </is>
      </c>
      <c r="C4" s="92">
        <f>('PI23.20_WP_Value_SP'!D2)</f>
        <v/>
      </c>
      <c r="D4" s="92">
        <f>(D3*C4)/100</f>
        <v/>
      </c>
      <c r="E4" s="151" t="n">
        <v>0</v>
      </c>
      <c r="F4" s="139">
        <f>('PI23.20_WP_Value_SP'!E2)</f>
        <v/>
      </c>
      <c r="G4" s="92">
        <f>(G3*F4)/100</f>
        <v/>
      </c>
      <c r="H4" s="151" t="n">
        <v>0</v>
      </c>
      <c r="I4" s="92">
        <f>('PI23.20_WP_Value_SP'!F2)</f>
        <v/>
      </c>
      <c r="J4" s="92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92">
        <f>('PI23.20_WP_Value_SP'!H2)</f>
        <v/>
      </c>
      <c r="P4" s="92">
        <f>(P3*O4)/100</f>
        <v/>
      </c>
      <c r="Q4" s="151" t="n">
        <v>0</v>
      </c>
      <c r="R4" s="92" t="n">
        <v>80</v>
      </c>
      <c r="S4" s="92">
        <f>(S3*R4)/100</f>
        <v/>
      </c>
      <c r="T4" s="151" t="n">
        <v>0</v>
      </c>
      <c r="U4" s="92">
        <f>('PI23.20_WP_Value_SP'!J2)</f>
        <v/>
      </c>
      <c r="V4" s="92">
        <f>(V3*U4)/100</f>
        <v/>
      </c>
      <c r="W4" s="151" t="n">
        <v>0</v>
      </c>
      <c r="X4" s="92" t="n">
        <v>20</v>
      </c>
      <c r="Y4" s="92">
        <f>(Y3*X4)/100</f>
        <v/>
      </c>
      <c r="Z4" s="151" t="n">
        <v>0</v>
      </c>
      <c r="AA4" s="92" t="n">
        <v>10</v>
      </c>
      <c r="AB4" s="92">
        <f>(AB3*AA4)/100</f>
        <v/>
      </c>
      <c r="AC4" s="151" t="n">
        <v>1</v>
      </c>
      <c r="AD4" s="92" t="n">
        <v>20</v>
      </c>
      <c r="AE4" s="92">
        <f>(AE3*AD4)/100</f>
        <v/>
      </c>
      <c r="AF4" s="151" t="n">
        <v>0</v>
      </c>
      <c r="AI4" s="134" t="inlineStr">
        <is>
          <t>Rakesh</t>
        </is>
      </c>
      <c r="AJ4" s="145" t="n">
        <v>63</v>
      </c>
      <c r="AK4" s="123" t="n">
        <v>7.875</v>
      </c>
    </row>
    <row customHeight="1" ht="47.7" r="5">
      <c r="A5" s="137" t="inlineStr">
        <is>
          <t>VWICAS23-179590</t>
        </is>
      </c>
      <c r="B5" s="158" t="inlineStr">
        <is>
          <t>[PI23.21][AAS][Automaters] SW Architecture Compliance Checker Pipeline</t>
        </is>
      </c>
      <c r="C5" s="92">
        <f>('PI23.20_WP_Value_SP'!D3)</f>
        <v/>
      </c>
      <c r="D5" s="92">
        <f>(D3*C5)/100</f>
        <v/>
      </c>
      <c r="E5" s="151" t="n">
        <v>0</v>
      </c>
      <c r="F5" s="139">
        <f>('PI23.20_WP_Value_SP'!E3)</f>
        <v/>
      </c>
      <c r="G5" s="92">
        <f>(G3*F5)/100</f>
        <v/>
      </c>
      <c r="H5" s="151" t="n">
        <v>0</v>
      </c>
      <c r="I5" s="92">
        <f>('PI23.20_WP_Value_SP'!F3)</f>
        <v/>
      </c>
      <c r="J5" s="92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92">
        <f>('PI23.20_WP_Value_SP'!H3)</f>
        <v/>
      </c>
      <c r="P5" s="92">
        <f>(P3*O5)/100</f>
        <v/>
      </c>
      <c r="Q5" s="151" t="n">
        <v>0</v>
      </c>
      <c r="R5" s="92">
        <f>('PI23.20_WP_Value_SP'!I3)</f>
        <v/>
      </c>
      <c r="S5" s="92">
        <f>(S3*R5)/100</f>
        <v/>
      </c>
      <c r="T5" s="151" t="n">
        <v>0</v>
      </c>
      <c r="U5" s="92">
        <f>('PI23.20_WP_Value_SP'!J3)</f>
        <v/>
      </c>
      <c r="V5" s="92">
        <f>(V3*U5)/100</f>
        <v/>
      </c>
      <c r="W5" s="151" t="n">
        <v>0</v>
      </c>
      <c r="X5" s="92" t="n">
        <v>80</v>
      </c>
      <c r="Y5" s="92">
        <f>(Y3*X5)/100</f>
        <v/>
      </c>
      <c r="Z5" s="151" t="n">
        <v>5</v>
      </c>
      <c r="AA5" s="92">
        <f>('PI23.20_WP_Value_SP'!L3)</f>
        <v/>
      </c>
      <c r="AB5" s="92">
        <f>(AB3*AA5)/100</f>
        <v/>
      </c>
      <c r="AC5" s="151" t="n">
        <v>1</v>
      </c>
      <c r="AD5" s="92">
        <f>('PI23.20_WP_Value_SP'!M3)</f>
        <v/>
      </c>
      <c r="AE5" s="92">
        <f>(AE3*AD5)/100</f>
        <v/>
      </c>
      <c r="AF5" s="151" t="n">
        <v>0</v>
      </c>
      <c r="AI5" s="291" t="inlineStr">
        <is>
          <t>Jay</t>
        </is>
      </c>
      <c r="AJ5" s="145" t="n">
        <v>5.4</v>
      </c>
      <c r="AK5" s="123" t="n">
        <v>0.675</v>
      </c>
    </row>
    <row customHeight="1" ht="43.95" r="6">
      <c r="A6" s="137" t="inlineStr">
        <is>
          <t>VWICAS23-178118</t>
        </is>
      </c>
      <c r="B6" s="158" t="inlineStr">
        <is>
          <t xml:space="preserve">[PI23.21][AAS][Automaters] Phase 8 | AIV Improvements and new features </t>
        </is>
      </c>
      <c r="C6" s="92">
        <f>('PI23.20_WP_Value_SP'!D4)</f>
        <v/>
      </c>
      <c r="D6" s="92">
        <f>(D3*C6)/100</f>
        <v/>
      </c>
      <c r="E6" s="151" t="n">
        <v>1</v>
      </c>
      <c r="F6" s="139">
        <f>('PI23.20_WP_Value_SP'!E4)</f>
        <v/>
      </c>
      <c r="G6" s="92">
        <f>(G3*F6)/100</f>
        <v/>
      </c>
      <c r="H6" s="151" t="n">
        <v>0</v>
      </c>
      <c r="I6" s="92">
        <f>('PI23.20_WP_Value_SP'!F4)</f>
        <v/>
      </c>
      <c r="J6" s="92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92" t="n">
        <v>100</v>
      </c>
      <c r="P6" s="92">
        <f>(P3*O6)/100</f>
        <v/>
      </c>
      <c r="Q6" s="151" t="n">
        <v>9</v>
      </c>
      <c r="R6" s="92">
        <f>('PI23.20_WP_Value_SP'!I4)</f>
        <v/>
      </c>
      <c r="S6" s="92">
        <f>(S3*R6)/100</f>
        <v/>
      </c>
      <c r="T6" s="151" t="n">
        <v>7</v>
      </c>
      <c r="U6" s="92" t="n">
        <v>100</v>
      </c>
      <c r="V6" s="92">
        <f>(V3*U6)/100</f>
        <v/>
      </c>
      <c r="W6" s="151" t="n">
        <v>9</v>
      </c>
      <c r="X6" s="92">
        <f>('PI23.20_WP_Value_SP'!K4)</f>
        <v/>
      </c>
      <c r="Y6" s="92">
        <f>(Y3*X6)/100</f>
        <v/>
      </c>
      <c r="Z6" s="151" t="n"/>
      <c r="AA6" s="92">
        <f>('PI23.20_WP_Value_SP'!L4)</f>
        <v/>
      </c>
      <c r="AB6" s="92">
        <f>(AB3*AA6)/100</f>
        <v/>
      </c>
      <c r="AC6" s="151" t="n">
        <v>2</v>
      </c>
      <c r="AD6" s="92" t="n">
        <v>50</v>
      </c>
      <c r="AE6" s="92">
        <f>(AE3*AD6)/100</f>
        <v/>
      </c>
      <c r="AF6" s="151" t="n">
        <v>4.5</v>
      </c>
      <c r="AI6" s="134" t="inlineStr">
        <is>
          <t>Giridhar</t>
        </is>
      </c>
      <c r="AJ6" s="145" t="n">
        <v>63</v>
      </c>
      <c r="AK6" s="123" t="n">
        <v>7.875</v>
      </c>
    </row>
    <row customHeight="1" ht="45" r="7">
      <c r="A7" s="137" t="inlineStr">
        <is>
          <t>VWICAS23-179592</t>
        </is>
      </c>
      <c r="B7" s="158" t="inlineStr">
        <is>
          <t>[PI23.21][AAS][Automaters] PoC: Execution of Performance Benchmarks</t>
        </is>
      </c>
      <c r="C7" s="92" t="n">
        <v>40</v>
      </c>
      <c r="D7" s="92">
        <f>(D3*C7)/100</f>
        <v/>
      </c>
      <c r="E7" s="151" t="n">
        <v>6.5</v>
      </c>
      <c r="F7" s="139" t="n">
        <v>80</v>
      </c>
      <c r="G7" s="92">
        <f>(G3*F7)/100</f>
        <v/>
      </c>
      <c r="H7" s="151" t="n">
        <v>6</v>
      </c>
      <c r="I7" s="92">
        <f>('PI23.20_WP_Value_SP'!F5)</f>
        <v/>
      </c>
      <c r="J7" s="92">
        <f>(J3*I7)/100</f>
        <v/>
      </c>
      <c r="K7" s="151" t="n">
        <v>0</v>
      </c>
      <c r="L7" s="92" t="n">
        <v>10</v>
      </c>
      <c r="M7" s="92">
        <f>(M3*L7)/100</f>
        <v/>
      </c>
      <c r="N7" s="151" t="n">
        <v>0</v>
      </c>
      <c r="O7" s="92">
        <f>('PI23.20_WP_Value_SP'!H5)</f>
        <v/>
      </c>
      <c r="P7" s="92">
        <f>(P3*O7)/100</f>
        <v/>
      </c>
      <c r="Q7" s="151" t="n">
        <v>0</v>
      </c>
      <c r="R7" s="92" t="n">
        <v>10</v>
      </c>
      <c r="S7" s="92">
        <f>(S3*R7)/100</f>
        <v/>
      </c>
      <c r="T7" s="151" t="n">
        <v>0</v>
      </c>
      <c r="U7" s="92">
        <f>('PI23.20_WP_Value_SP'!J5)</f>
        <v/>
      </c>
      <c r="V7" s="92">
        <f>(V3*U7)/100</f>
        <v/>
      </c>
      <c r="W7" s="151" t="n">
        <v>0</v>
      </c>
      <c r="X7" s="92">
        <f>('PI23.20_WP_Value_SP'!K5)</f>
        <v/>
      </c>
      <c r="Y7" s="92">
        <f>(Y3*X7)/100</f>
        <v/>
      </c>
      <c r="Z7" s="151" t="n">
        <v>2</v>
      </c>
      <c r="AA7" s="92">
        <f>('PI23.20_WP_Value_SP'!L5)</f>
        <v/>
      </c>
      <c r="AB7" s="92">
        <f>(AB3*AA7)/100</f>
        <v/>
      </c>
      <c r="AC7" s="151" t="n">
        <v>1</v>
      </c>
      <c r="AD7" s="92">
        <f>('PI23.20_WP_Value_SP'!M5)</f>
        <v/>
      </c>
      <c r="AE7" s="92">
        <f>(AE3*AD7)/100</f>
        <v/>
      </c>
      <c r="AF7" s="151" t="n">
        <v>0</v>
      </c>
      <c r="AI7" s="134" t="inlineStr">
        <is>
          <t>Vamsi</t>
        </is>
      </c>
      <c r="AJ7" s="145" t="n">
        <v>63</v>
      </c>
      <c r="AK7" s="123" t="n">
        <v>7.875</v>
      </c>
    </row>
    <row customHeight="1" ht="46.95" r="8">
      <c r="A8" s="137" t="inlineStr">
        <is>
          <t>VWICAS23-179589</t>
        </is>
      </c>
      <c r="B8" s="158" t="inlineStr">
        <is>
          <t>[PI23.21][AAS][Automaters][SPT] Phase 6 | Startup Performance Measurement</t>
        </is>
      </c>
      <c r="C8" s="92">
        <f>('PI23.20_WP_Value_SP'!D6)</f>
        <v/>
      </c>
      <c r="D8" s="92">
        <f>(D3*C8)/100</f>
        <v/>
      </c>
      <c r="E8" s="151" t="n">
        <v>0</v>
      </c>
      <c r="F8" s="139">
        <f>('PI23.20_WP_Value_SP'!E6)</f>
        <v/>
      </c>
      <c r="G8" s="92">
        <f>(G3*F8)/100</f>
        <v/>
      </c>
      <c r="H8" s="151" t="n">
        <v>0</v>
      </c>
      <c r="I8" s="92" t="n">
        <v>50</v>
      </c>
      <c r="J8" s="92">
        <f>(J3*I8)/100</f>
        <v/>
      </c>
      <c r="K8" s="151" t="n">
        <v>5.5</v>
      </c>
      <c r="L8" s="92" t="n">
        <v>10</v>
      </c>
      <c r="M8" s="92">
        <f>(M3*L8)/100</f>
        <v/>
      </c>
      <c r="N8" s="151" t="n">
        <v>1</v>
      </c>
      <c r="O8" s="92" t="n">
        <v>0</v>
      </c>
      <c r="P8" s="92">
        <f>(P3*O8)/100</f>
        <v/>
      </c>
      <c r="Q8" s="151" t="n">
        <v>0</v>
      </c>
      <c r="R8" s="92" t="n">
        <v>10</v>
      </c>
      <c r="S8" s="92">
        <f>(S3*R8)/100</f>
        <v/>
      </c>
      <c r="T8" s="151" t="n">
        <v>0</v>
      </c>
      <c r="U8" s="92" t="n">
        <v>0</v>
      </c>
      <c r="V8" s="92">
        <f>(V3*U8)/100</f>
        <v/>
      </c>
      <c r="W8" s="151" t="n">
        <v>0</v>
      </c>
      <c r="X8" s="92" t="n">
        <v>0</v>
      </c>
      <c r="Y8" s="92">
        <f>(Y3*X8)/100</f>
        <v/>
      </c>
      <c r="Z8" s="151" t="n">
        <v>0.75</v>
      </c>
      <c r="AA8" s="92">
        <f>('PI23.20_WP_Value_SP'!L6)</f>
        <v/>
      </c>
      <c r="AB8" s="92">
        <f>(AB3*AA8)/100</f>
        <v/>
      </c>
      <c r="AC8" s="151" t="n">
        <v>0</v>
      </c>
      <c r="AD8" s="92" t="n">
        <v>0</v>
      </c>
      <c r="AE8" s="92">
        <f>(AE3*AD8)/100</f>
        <v/>
      </c>
      <c r="AF8" s="151" t="n">
        <v>0</v>
      </c>
      <c r="AI8" s="134" t="inlineStr">
        <is>
          <t>Abishek</t>
        </is>
      </c>
      <c r="AJ8" s="145" t="n">
        <v>27</v>
      </c>
      <c r="AK8" s="123" t="n">
        <v>3.375</v>
      </c>
    </row>
    <row customHeight="1" ht="45.6" r="9">
      <c r="A9" s="137" t="inlineStr">
        <is>
          <t>VWICAS23-178106</t>
        </is>
      </c>
      <c r="B9" s="158" t="inlineStr">
        <is>
          <t>[PI23.21][AAS][Automaters] Phase 7 | PASTA Improvements and new features</t>
        </is>
      </c>
      <c r="C9" s="92" t="n">
        <v>30</v>
      </c>
      <c r="D9" s="92">
        <f>(D3*C9)/100</f>
        <v/>
      </c>
      <c r="E9" s="151" t="n">
        <v>0</v>
      </c>
      <c r="F9" s="139">
        <f>('PI23.20_WP_Value_SP'!E7)</f>
        <v/>
      </c>
      <c r="G9" s="92">
        <f>(G3*F9)/100</f>
        <v/>
      </c>
      <c r="H9" s="151" t="n">
        <v>0</v>
      </c>
      <c r="I9" s="92" t="n">
        <v>50</v>
      </c>
      <c r="J9" s="92">
        <f>(J3*I9)/100</f>
        <v/>
      </c>
      <c r="K9" s="151" t="n">
        <v>3</v>
      </c>
      <c r="L9" s="92" t="n">
        <v>70</v>
      </c>
      <c r="M9" s="92">
        <f>(M3*L9)/100</f>
        <v/>
      </c>
      <c r="N9" s="151" t="n">
        <v>3</v>
      </c>
      <c r="O9" s="92" t="n">
        <v>0</v>
      </c>
      <c r="P9" s="92">
        <f>(P3*O9)/100</f>
        <v/>
      </c>
      <c r="Q9" s="151" t="n">
        <v>0</v>
      </c>
      <c r="R9" s="92">
        <f>('PI23.20_WP_Value_SP'!I7)</f>
        <v/>
      </c>
      <c r="S9" s="92" t="n">
        <v>0</v>
      </c>
      <c r="T9" s="151" t="n">
        <v>0</v>
      </c>
      <c r="U9" s="92" t="n">
        <v>0</v>
      </c>
      <c r="V9" s="92">
        <f>(V3*U9)/100</f>
        <v/>
      </c>
      <c r="W9" s="151" t="n">
        <v>0</v>
      </c>
      <c r="X9" s="92" t="n">
        <v>0</v>
      </c>
      <c r="Y9" s="92">
        <f>(Y3*X9)/100</f>
        <v/>
      </c>
      <c r="Z9" s="151" t="n">
        <v>0</v>
      </c>
      <c r="AA9" s="92">
        <f>('PI23.20_WP_Value_SP'!L7)</f>
        <v/>
      </c>
      <c r="AB9" s="92">
        <f>(AB3*AA9)/100</f>
        <v/>
      </c>
      <c r="AC9" s="151" t="n">
        <v>0.5</v>
      </c>
      <c r="AD9" s="92">
        <f>('PI23.20_WP_Value_SP'!M7)</f>
        <v/>
      </c>
      <c r="AE9" s="92">
        <f>(AE3*AD9)/100</f>
        <v/>
      </c>
      <c r="AF9" s="151" t="n">
        <v>0</v>
      </c>
      <c r="AI9" s="134" t="inlineStr">
        <is>
          <t>Gajananan</t>
        </is>
      </c>
      <c r="AJ9" s="145" t="n">
        <v>41.4</v>
      </c>
      <c r="AK9" s="123" t="n">
        <v>5.175</v>
      </c>
    </row>
    <row customHeight="1" ht="30" r="10">
      <c r="A10" s="137" t="inlineStr">
        <is>
          <t>VWICAS23-178102</t>
        </is>
      </c>
      <c r="B10" s="158" t="inlineStr">
        <is>
          <t>Collector Epic</t>
        </is>
      </c>
      <c r="C10" s="92" t="n">
        <v>30</v>
      </c>
      <c r="D10" s="92">
        <f>(D3*C10)/100</f>
        <v/>
      </c>
      <c r="E10" s="151" t="n">
        <v>0</v>
      </c>
      <c r="F10" s="139">
        <f>('PI23.20_WP_Value_SP'!E8)</f>
        <v/>
      </c>
      <c r="G10" s="92">
        <f>(G3*F10)/100</f>
        <v/>
      </c>
      <c r="H10" s="151" t="n">
        <v>1.5</v>
      </c>
      <c r="I10" s="92" t="n">
        <v>0</v>
      </c>
      <c r="J10" s="92">
        <f>(J3*I10)/100</f>
        <v/>
      </c>
      <c r="K10" s="151" t="n">
        <v>0</v>
      </c>
      <c r="L10" s="92" t="n">
        <v>10</v>
      </c>
      <c r="M10" s="92">
        <f>(M3*L10)/100</f>
        <v/>
      </c>
      <c r="N10" s="151" t="n">
        <v>0</v>
      </c>
      <c r="O10" s="92">
        <f>('PI23.20_WP_Value_SP'!H8)</f>
        <v/>
      </c>
      <c r="P10" s="92">
        <f>(P3*O10)/100</f>
        <v/>
      </c>
      <c r="Q10" s="151" t="n">
        <v>0</v>
      </c>
      <c r="R10" s="92">
        <f>('PI23.20_WP_Value_SP'!I8)</f>
        <v/>
      </c>
      <c r="S10" s="92">
        <f>(S3*R10)/100</f>
        <v/>
      </c>
      <c r="T10" s="151" t="n">
        <v>0</v>
      </c>
      <c r="U10" s="92">
        <f>('PI23.20_WP_Value_SP'!J8)</f>
        <v/>
      </c>
      <c r="V10" s="92">
        <f>(V3*U10)/100</f>
        <v/>
      </c>
      <c r="W10" s="151" t="n">
        <v>0</v>
      </c>
      <c r="X10" s="92">
        <f>('PI23.20_WP_Value_SP'!K8)</f>
        <v/>
      </c>
      <c r="Y10" s="92">
        <f>(Y3*X10)/100</f>
        <v/>
      </c>
      <c r="Z10" s="151" t="n">
        <v>1</v>
      </c>
      <c r="AA10" s="92">
        <f>('PI23.20_WP_Value_SP'!L8)</f>
        <v/>
      </c>
      <c r="AB10" s="92">
        <f>(AB3*AA10)/100</f>
        <v/>
      </c>
      <c r="AC10" s="151" t="n">
        <v>0</v>
      </c>
      <c r="AD10" s="92" t="n">
        <v>30</v>
      </c>
      <c r="AE10" s="92">
        <f>(AE3*AD10)/100</f>
        <v/>
      </c>
      <c r="AF10" s="151" t="n">
        <v>0</v>
      </c>
      <c r="AI10" s="134" t="inlineStr">
        <is>
          <t xml:space="preserve">Gopika </t>
        </is>
      </c>
      <c r="AJ10" s="145" t="n">
        <v>63</v>
      </c>
      <c r="AK10" s="123" t="n">
        <v>7.875</v>
      </c>
    </row>
    <row customHeight="1" ht="36" r="11" thickBot="1">
      <c r="A11" s="137" t="inlineStr">
        <is>
          <t>VWICAS23-179599</t>
        </is>
      </c>
      <c r="B11" s="158" t="inlineStr">
        <is>
          <t>[PI23.21][AAS][Automaters] Evaluation: Test Farm</t>
        </is>
      </c>
      <c r="C11" s="92" t="n">
        <v>0</v>
      </c>
      <c r="D11" s="92">
        <f>(D3*C11)/100</f>
        <v/>
      </c>
      <c r="E11" s="152" t="n">
        <v>0</v>
      </c>
      <c r="F11" s="139">
        <f>('PI23.20_WP_Value_SP'!E9)</f>
        <v/>
      </c>
      <c r="G11" s="92">
        <f>(G3*F11)/100</f>
        <v/>
      </c>
      <c r="H11" s="152" t="n">
        <v>0</v>
      </c>
      <c r="I11" s="92" t="n">
        <v>0</v>
      </c>
      <c r="J11" s="92">
        <f>(J3*I11)/100</f>
        <v/>
      </c>
      <c r="K11" s="152" t="n">
        <v>0</v>
      </c>
      <c r="L11" s="92" t="n">
        <v>0</v>
      </c>
      <c r="M11" s="92">
        <f>(M3*L11)/100</f>
        <v/>
      </c>
      <c r="N11" s="152" t="n">
        <v>0</v>
      </c>
      <c r="O11" s="92">
        <f>('PI23.20_WP_Value_SP'!H9)</f>
        <v/>
      </c>
      <c r="P11" s="92">
        <f>(P3*O11)/100</f>
        <v/>
      </c>
      <c r="Q11" s="152" t="n">
        <v>0</v>
      </c>
      <c r="R11" s="92">
        <f>('PI23.20_WP_Value_SP'!I9)</f>
        <v/>
      </c>
      <c r="S11" s="92">
        <f>(S3*R11)/100</f>
        <v/>
      </c>
      <c r="T11" s="152" t="n">
        <v>0</v>
      </c>
      <c r="U11" s="92">
        <f>('PI23.20_WP_Value_SP'!J9)</f>
        <v/>
      </c>
      <c r="V11" s="92">
        <f>(V3*U11)/100</f>
        <v/>
      </c>
      <c r="W11" s="152" t="n">
        <v>0</v>
      </c>
      <c r="X11" s="92">
        <f>('PI23.20_WP_Value_SP'!K9)</f>
        <v/>
      </c>
      <c r="Y11" s="92">
        <f>(Y3*X11)/100</f>
        <v/>
      </c>
      <c r="Z11" s="152" t="n">
        <v>0</v>
      </c>
      <c r="AA11" s="92" t="n">
        <v>25</v>
      </c>
      <c r="AB11" s="92">
        <f>(AB3*AA11)/100</f>
        <v/>
      </c>
      <c r="AC11" s="152" t="n">
        <v>2</v>
      </c>
      <c r="AD11" s="92">
        <f>('PI23.20_WP_Value_SP'!M9)</f>
        <v/>
      </c>
      <c r="AE11" s="92">
        <f>(AE3*AD11)/100</f>
        <v/>
      </c>
      <c r="AF11" s="152" t="n">
        <v>0</v>
      </c>
      <c r="AI11" s="134" t="inlineStr">
        <is>
          <t>Elango</t>
        </is>
      </c>
      <c r="AJ11" s="145" t="n">
        <v>63</v>
      </c>
      <c r="AK11" s="123" t="n">
        <v>7.875</v>
      </c>
    </row>
    <row customHeight="1" ht="15" r="12" thickBot="1">
      <c r="A12" s="79" t="n"/>
      <c r="B12" s="156" t="inlineStr">
        <is>
          <t>Total</t>
        </is>
      </c>
      <c r="C12" s="93">
        <f>SUM(C4:C11)</f>
        <v/>
      </c>
      <c r="D12" s="93" t="n"/>
      <c r="E12" s="141" t="n"/>
      <c r="F12" s="93">
        <f>SUM(F4:F11)</f>
        <v/>
      </c>
      <c r="G12" s="93" t="n"/>
      <c r="H12" s="93" t="n"/>
      <c r="I12" s="93">
        <f>SUM(I4:I11)</f>
        <v/>
      </c>
      <c r="J12" s="93" t="n"/>
      <c r="K12" s="93" t="n"/>
      <c r="L12" s="93">
        <f>SUM(L4:L11)</f>
        <v/>
      </c>
      <c r="M12" s="93" t="n"/>
      <c r="N12" s="93" t="n"/>
      <c r="O12" s="93">
        <f>SUM(O4:O11)</f>
        <v/>
      </c>
      <c r="P12" s="93" t="n"/>
      <c r="Q12" s="93" t="n"/>
      <c r="R12" s="93">
        <f>SUM(R4:R11)</f>
        <v/>
      </c>
      <c r="S12" s="93" t="n"/>
      <c r="T12" s="93" t="n"/>
      <c r="U12" s="93">
        <f>SUM(U4:U11)</f>
        <v/>
      </c>
      <c r="V12" s="93" t="n"/>
      <c r="W12" s="93" t="n"/>
      <c r="X12" s="93">
        <f>SUM(X4:X11)</f>
        <v/>
      </c>
      <c r="Y12" s="93" t="n"/>
      <c r="Z12" s="93" t="n"/>
      <c r="AA12" s="93">
        <f>SUM(AA4:AA11)</f>
        <v/>
      </c>
      <c r="AB12" s="93" t="n"/>
      <c r="AC12" s="93" t="n"/>
      <c r="AD12" s="93">
        <f>SUM(AD4:AD11)</f>
        <v/>
      </c>
      <c r="AE12" s="93" t="n"/>
      <c r="AF12" s="93" t="n"/>
      <c r="AI12" s="135" t="inlineStr">
        <is>
          <t>Total capacity available</t>
        </is>
      </c>
      <c r="AJ12" s="146" t="n">
        <v>514.8</v>
      </c>
      <c r="AK12" s="136" t="n">
        <v>64.34999999999999</v>
      </c>
    </row>
    <row r="13">
      <c r="A13" s="103" t="n"/>
      <c r="B13" s="104" t="n"/>
      <c r="C13" s="109" t="n"/>
      <c r="D13" s="109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n"/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6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6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6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6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6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6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6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6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6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6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6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6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6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6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6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6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6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6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6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6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6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6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6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6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6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6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6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6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6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6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6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6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6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6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6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6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6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6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6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6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6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6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6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6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6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6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6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6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6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6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6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6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6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6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6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6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6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6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6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6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6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6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6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6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6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6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6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6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6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6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6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6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6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6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6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6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6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6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6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6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6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6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6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6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6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6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6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6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6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6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6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6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6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6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6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6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6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6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6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6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6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6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6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6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6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6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6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6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6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6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6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6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6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6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6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6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6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6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6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6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6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1 F4:F11 I4:I11 L4:L11 O4:O11 R4:R11 U4:U11 X4:X11 AA4:AA11 AD4:AD11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</hyperlinks>
  <pageMargins bottom="0.75" footer="0.3" header="0.3" left="0.7" right="0.7" top="0.75"/>
  <pageSetup orientation="portrait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301"/>
  <sheetViews>
    <sheetView topLeftCell="B1" workbookViewId="0" zoomScale="83" zoomScaleNormal="83">
      <selection activeCell="AJ10" sqref="AJ10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6" width="4.6640625"/>
    <col customWidth="1" max="4" min="4" style="27" width="4.6640625"/>
    <col customWidth="1" max="5" min="5" style="97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6" width="4.6640625"/>
    <col customWidth="1" max="10" min="10" style="27" width="4.6640625"/>
    <col customWidth="1" max="11" min="11" style="97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18" min="18" style="94" width="4.6640625"/>
    <col customWidth="1" max="19" min="19" style="27" width="4.6640625"/>
    <col customWidth="1" max="20" min="20" style="95" width="4.6640625"/>
    <col customWidth="1" max="21" min="21" style="96" width="4.6640625"/>
    <col customWidth="1" max="22" min="22" style="27" width="4.6640625"/>
    <col customWidth="1" max="23" min="23" style="97" width="4.6640625"/>
    <col customWidth="1" max="24" min="24" style="94" width="4.6640625"/>
    <col customWidth="1" max="25" min="25" style="27" width="4.6640625"/>
    <col customWidth="1" max="26" min="26" style="95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4" width="4.6640625"/>
    <col customWidth="1" max="31" min="31" style="27" width="4.6640625"/>
    <col customWidth="1" max="32" min="32" style="95" width="4.6640625"/>
  </cols>
  <sheetData>
    <row customHeight="1" ht="28.95" r="1">
      <c r="A1" s="57" t="inlineStr">
        <is>
          <t>Key</t>
        </is>
      </c>
      <c r="B1" s="156" t="inlineStr">
        <is>
          <t>Summary</t>
        </is>
      </c>
      <c r="C1" s="267" t="inlineStr">
        <is>
          <t>Elango</t>
        </is>
      </c>
      <c r="D1" s="265" t="n"/>
      <c r="E1" s="266" t="n"/>
      <c r="F1" s="268" t="inlineStr">
        <is>
          <t>Rakesh</t>
        </is>
      </c>
      <c r="G1" s="265" t="n"/>
      <c r="H1" s="266" t="n"/>
      <c r="I1" s="267" t="inlineStr">
        <is>
          <t>Giridhar</t>
        </is>
      </c>
      <c r="J1" s="265" t="n"/>
      <c r="K1" s="266" t="n"/>
      <c r="L1" s="268" t="inlineStr">
        <is>
          <t>Jay</t>
        </is>
      </c>
      <c r="M1" s="265" t="n"/>
      <c r="N1" s="266" t="n"/>
      <c r="O1" s="267" t="inlineStr">
        <is>
          <t>Gopika</t>
        </is>
      </c>
      <c r="P1" s="265" t="n"/>
      <c r="Q1" s="266" t="n"/>
      <c r="R1" s="268" t="inlineStr">
        <is>
          <t>Srinivas</t>
        </is>
      </c>
      <c r="S1" s="265" t="n"/>
      <c r="T1" s="266" t="n"/>
      <c r="U1" s="267" t="inlineStr">
        <is>
          <t>Shweta/Vamshi</t>
        </is>
      </c>
      <c r="V1" s="265" t="n"/>
      <c r="W1" s="266" t="n"/>
      <c r="X1" s="268" t="inlineStr">
        <is>
          <t>Kiran</t>
        </is>
      </c>
      <c r="Y1" s="265" t="n"/>
      <c r="Z1" s="266" t="n"/>
      <c r="AA1" s="267" t="inlineStr">
        <is>
          <t>Gajanan</t>
        </is>
      </c>
      <c r="AB1" s="265" t="n"/>
      <c r="AC1" s="266" t="n"/>
      <c r="AD1" s="268" t="inlineStr">
        <is>
          <t>Abishek</t>
        </is>
      </c>
      <c r="AE1" s="265" t="n"/>
      <c r="AF1" s="266" t="n"/>
      <c r="AI1" s="147" t="inlineStr">
        <is>
          <t>Team Member</t>
        </is>
      </c>
      <c r="AJ1" s="148" t="inlineStr">
        <is>
          <t>Sprint availability [hrs]</t>
        </is>
      </c>
      <c r="AK1" s="149" t="inlineStr">
        <is>
          <t>Total [SP]</t>
        </is>
      </c>
    </row>
    <row customHeight="1" ht="28.95" r="2" thickBot="1">
      <c r="A2" s="57" t="n"/>
      <c r="B2" s="156" t="n"/>
      <c r="C2" s="10" t="inlineStr">
        <is>
          <t>%</t>
        </is>
      </c>
      <c r="D2" s="10" t="inlineStr">
        <is>
          <t>SP-A</t>
        </is>
      </c>
      <c r="E2" s="140" t="inlineStr">
        <is>
          <t>SP-P</t>
        </is>
      </c>
      <c r="F2" s="10" t="inlineStr">
        <is>
          <t>%</t>
        </is>
      </c>
      <c r="G2" s="10" t="inlineStr">
        <is>
          <t>SP-A</t>
        </is>
      </c>
      <c r="H2" s="10" t="inlineStr">
        <is>
          <t>SP-P</t>
        </is>
      </c>
      <c r="I2" s="10" t="inlineStr">
        <is>
          <t>%</t>
        </is>
      </c>
      <c r="J2" s="10" t="inlineStr">
        <is>
          <t>SP-A</t>
        </is>
      </c>
      <c r="K2" s="10" t="inlineStr">
        <is>
          <t>SP-P</t>
        </is>
      </c>
      <c r="L2" s="10" t="inlineStr">
        <is>
          <t>%</t>
        </is>
      </c>
      <c r="M2" s="10" t="inlineStr">
        <is>
          <t>SP-A</t>
        </is>
      </c>
      <c r="N2" s="10" t="inlineStr">
        <is>
          <t>SP-P</t>
        </is>
      </c>
      <c r="O2" s="10" t="inlineStr">
        <is>
          <t>%</t>
        </is>
      </c>
      <c r="P2" s="10" t="inlineStr">
        <is>
          <t>SP-A</t>
        </is>
      </c>
      <c r="Q2" s="10" t="inlineStr">
        <is>
          <t>SP-P</t>
        </is>
      </c>
      <c r="R2" s="10" t="inlineStr">
        <is>
          <t>%</t>
        </is>
      </c>
      <c r="S2" s="10" t="inlineStr">
        <is>
          <t>SP-A</t>
        </is>
      </c>
      <c r="T2" s="10" t="inlineStr">
        <is>
          <t>SP-P</t>
        </is>
      </c>
      <c r="U2" s="10" t="inlineStr">
        <is>
          <t>%</t>
        </is>
      </c>
      <c r="V2" s="10" t="inlineStr">
        <is>
          <t>SP-A</t>
        </is>
      </c>
      <c r="W2" s="10" t="inlineStr">
        <is>
          <t>SP-P</t>
        </is>
      </c>
      <c r="X2" s="10" t="inlineStr">
        <is>
          <t>%</t>
        </is>
      </c>
      <c r="Y2" s="10" t="inlineStr">
        <is>
          <t>SP-A</t>
        </is>
      </c>
      <c r="Z2" s="10" t="inlineStr">
        <is>
          <t>SP-P</t>
        </is>
      </c>
      <c r="AA2" s="10" t="inlineStr">
        <is>
          <t>%</t>
        </is>
      </c>
      <c r="AB2" s="10" t="inlineStr">
        <is>
          <t>SP-A</t>
        </is>
      </c>
      <c r="AC2" s="10" t="inlineStr">
        <is>
          <t>SP-P</t>
        </is>
      </c>
      <c r="AD2" s="10" t="inlineStr">
        <is>
          <t>%</t>
        </is>
      </c>
      <c r="AE2" s="10" t="inlineStr">
        <is>
          <t>SP-A</t>
        </is>
      </c>
      <c r="AF2" s="10" t="inlineStr">
        <is>
          <t>SP-P</t>
        </is>
      </c>
      <c r="AI2" s="134" t="inlineStr">
        <is>
          <t>Kiran</t>
        </is>
      </c>
      <c r="AJ2" s="145" t="n">
        <v>56.8</v>
      </c>
      <c r="AK2" s="123" t="n">
        <v>7.1</v>
      </c>
    </row>
    <row customHeight="1" ht="28.95" r="3">
      <c r="A3" s="57" t="n"/>
      <c r="B3" s="157" t="inlineStr">
        <is>
          <t>Sprint E</t>
        </is>
      </c>
      <c r="C3" s="125" t="n"/>
      <c r="D3" s="123">
        <f>AK11</f>
        <v/>
      </c>
      <c r="E3" s="150">
        <f>SUM(E4:E11)</f>
        <v/>
      </c>
      <c r="F3" s="138" t="n"/>
      <c r="G3" s="123">
        <f>AK4</f>
        <v/>
      </c>
      <c r="H3" s="150">
        <f>SUM(H4:H11)</f>
        <v/>
      </c>
      <c r="I3" s="125" t="n"/>
      <c r="J3" s="123">
        <f>AK6</f>
        <v/>
      </c>
      <c r="K3" s="150">
        <f>SUM(K4:K11)</f>
        <v/>
      </c>
      <c r="L3" s="125" t="n"/>
      <c r="M3" s="123">
        <f>AK5</f>
        <v/>
      </c>
      <c r="N3" s="150">
        <f>SUM(N4:N11)</f>
        <v/>
      </c>
      <c r="O3" s="125" t="n"/>
      <c r="P3" s="123">
        <f>AK10</f>
        <v/>
      </c>
      <c r="Q3" s="150">
        <f>SUM(Q4:Q11)</f>
        <v/>
      </c>
      <c r="R3" s="125" t="n"/>
      <c r="S3" s="123">
        <f>AK3</f>
        <v/>
      </c>
      <c r="T3" s="150">
        <f>SUM(T4:T11)</f>
        <v/>
      </c>
      <c r="U3" s="125" t="n"/>
      <c r="V3" s="123">
        <f>AK7</f>
        <v/>
      </c>
      <c r="W3" s="150">
        <f>SUM(W4:W11)</f>
        <v/>
      </c>
      <c r="X3" s="125" t="n"/>
      <c r="Y3" s="123">
        <f>AK2</f>
        <v/>
      </c>
      <c r="Z3" s="150">
        <f>SUM(Z4:Z11)</f>
        <v/>
      </c>
      <c r="AA3" s="125" t="n"/>
      <c r="AB3" s="123">
        <f>AK9</f>
        <v/>
      </c>
      <c r="AC3" s="150">
        <f>SUM(AC4:AC11)</f>
        <v/>
      </c>
      <c r="AD3" s="125" t="n"/>
      <c r="AE3" s="123">
        <f>AK8</f>
        <v/>
      </c>
      <c r="AF3" s="150">
        <f>SUM(AF4:AF11)</f>
        <v/>
      </c>
      <c r="AI3" s="134" t="inlineStr">
        <is>
          <t>Srinivas</t>
        </is>
      </c>
      <c r="AJ3" s="145" t="n">
        <v>56.8</v>
      </c>
      <c r="AK3" s="123" t="n">
        <v>7.1</v>
      </c>
    </row>
    <row customHeight="1" ht="30" r="4">
      <c r="A4" s="137" t="inlineStr">
        <is>
          <t>VWICAS23-178101</t>
        </is>
      </c>
      <c r="B4" s="158" t="inlineStr">
        <is>
          <t>[PI23.21][AAS][Automaters] Maintenance and Support</t>
        </is>
      </c>
      <c r="C4" s="92">
        <f>('PI23.20_WP_Value_SP'!D2)</f>
        <v/>
      </c>
      <c r="D4" s="92">
        <f>(D3*C4)/100</f>
        <v/>
      </c>
      <c r="E4" s="151" t="n">
        <v>0</v>
      </c>
      <c r="F4" s="139">
        <f>('PI23.20_WP_Value_SP'!E2)</f>
        <v/>
      </c>
      <c r="G4" s="92">
        <f>(G3*F4)/100</f>
        <v/>
      </c>
      <c r="H4" s="151" t="n">
        <v>0</v>
      </c>
      <c r="I4" s="92">
        <f>('PI23.20_WP_Value_SP'!F2)</f>
        <v/>
      </c>
      <c r="J4" s="92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92">
        <f>('PI23.20_WP_Value_SP'!H2)</f>
        <v/>
      </c>
      <c r="P4" s="92">
        <f>(P3*O4)/100</f>
        <v/>
      </c>
      <c r="Q4" s="151" t="n">
        <v>0</v>
      </c>
      <c r="R4" s="92" t="n">
        <v>80</v>
      </c>
      <c r="S4" s="92">
        <f>(S3*R4)/100</f>
        <v/>
      </c>
      <c r="T4" s="151" t="n">
        <v>0</v>
      </c>
      <c r="U4" s="92">
        <f>('PI23.20_WP_Value_SP'!J2)</f>
        <v/>
      </c>
      <c r="V4" s="92">
        <f>(V3*U4)/100</f>
        <v/>
      </c>
      <c r="W4" s="151" t="n">
        <v>0</v>
      </c>
      <c r="X4" s="92" t="n">
        <v>20</v>
      </c>
      <c r="Y4" s="92">
        <f>(Y3*X4)/100</f>
        <v/>
      </c>
      <c r="Z4" s="151" t="n">
        <v>0</v>
      </c>
      <c r="AA4" s="92" t="n">
        <v>10</v>
      </c>
      <c r="AB4" s="92">
        <f>(AB3*AA4)/100</f>
        <v/>
      </c>
      <c r="AC4" s="151" t="n">
        <v>0</v>
      </c>
      <c r="AD4" s="92" t="n">
        <v>20</v>
      </c>
      <c r="AE4" s="92">
        <f>(AE3*AD4)/100</f>
        <v/>
      </c>
      <c r="AF4" s="151" t="n">
        <v>0</v>
      </c>
      <c r="AI4" s="134" t="inlineStr">
        <is>
          <t>Rakesh</t>
        </is>
      </c>
      <c r="AJ4" s="145" t="n">
        <v>42.4</v>
      </c>
      <c r="AK4" s="123" t="n">
        <v>5.3</v>
      </c>
    </row>
    <row customHeight="1" ht="47.7" r="5">
      <c r="A5" s="137" t="inlineStr">
        <is>
          <t>VWICAS23-179590</t>
        </is>
      </c>
      <c r="B5" s="158" t="inlineStr">
        <is>
          <t>[PI23.21][AAS][Automaters] SW Architecture Compliance Checker Pipeline</t>
        </is>
      </c>
      <c r="C5" s="92">
        <f>('PI23.20_WP_Value_SP'!D3)</f>
        <v/>
      </c>
      <c r="D5" s="92">
        <f>(D3*C5)/100</f>
        <v/>
      </c>
      <c r="E5" s="151" t="n">
        <v>0</v>
      </c>
      <c r="F5" s="139">
        <f>('PI23.20_WP_Value_SP'!E3)</f>
        <v/>
      </c>
      <c r="G5" s="92">
        <f>(G3*F5)/100</f>
        <v/>
      </c>
      <c r="H5" s="151" t="n">
        <v>0</v>
      </c>
      <c r="I5" s="92">
        <f>('PI23.20_WP_Value_SP'!F3)</f>
        <v/>
      </c>
      <c r="J5" s="92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92">
        <f>('PI23.20_WP_Value_SP'!H3)</f>
        <v/>
      </c>
      <c r="P5" s="92">
        <f>(P3*O5)/100</f>
        <v/>
      </c>
      <c r="Q5" s="151" t="n">
        <v>0</v>
      </c>
      <c r="R5" s="92">
        <f>('PI23.20_WP_Value_SP'!I3)</f>
        <v/>
      </c>
      <c r="S5" s="92">
        <f>(S3*R5)/100</f>
        <v/>
      </c>
      <c r="T5" s="151" t="n">
        <v>0</v>
      </c>
      <c r="U5" s="92">
        <f>('PI23.20_WP_Value_SP'!J3)</f>
        <v/>
      </c>
      <c r="V5" s="92">
        <f>(V3*U5)/100</f>
        <v/>
      </c>
      <c r="W5" s="151" t="n">
        <v>0</v>
      </c>
      <c r="X5" s="92" t="n">
        <v>80</v>
      </c>
      <c r="Y5" s="92">
        <f>(Y3*X5)/100</f>
        <v/>
      </c>
      <c r="Z5" s="151" t="n">
        <v>5</v>
      </c>
      <c r="AA5" s="92">
        <f>('PI23.20_WP_Value_SP'!L3)</f>
        <v/>
      </c>
      <c r="AB5" s="92">
        <f>(AB3*AA5)/100</f>
        <v/>
      </c>
      <c r="AC5" s="151" t="n">
        <v>1</v>
      </c>
      <c r="AD5" s="92">
        <f>('PI23.20_WP_Value_SP'!M3)</f>
        <v/>
      </c>
      <c r="AE5" s="92">
        <f>(AE3*AD5)/100</f>
        <v/>
      </c>
      <c r="AF5" s="151" t="n">
        <v>0</v>
      </c>
      <c r="AI5" s="291" t="inlineStr">
        <is>
          <t>Jay</t>
        </is>
      </c>
      <c r="AJ5" s="145" t="n">
        <v>64</v>
      </c>
      <c r="AK5" s="123" t="n">
        <v>8</v>
      </c>
    </row>
    <row customHeight="1" ht="43.95" r="6">
      <c r="A6" s="137" t="inlineStr">
        <is>
          <t>VWICAS23-178118</t>
        </is>
      </c>
      <c r="B6" s="158" t="inlineStr">
        <is>
          <t xml:space="preserve">[PI23.21][AAS][Automaters] Phase 8 | AIV Improvements and new features </t>
        </is>
      </c>
      <c r="C6" s="92">
        <f>('PI23.20_WP_Value_SP'!D4)</f>
        <v/>
      </c>
      <c r="D6" s="92">
        <f>(D3*C6)/100</f>
        <v/>
      </c>
      <c r="E6" s="151" t="n">
        <v>0</v>
      </c>
      <c r="F6" s="139">
        <f>('PI23.20_WP_Value_SP'!E4)</f>
        <v/>
      </c>
      <c r="G6" s="92">
        <f>(G3*F6)/100</f>
        <v/>
      </c>
      <c r="H6" s="151" t="n">
        <v>0</v>
      </c>
      <c r="I6" s="92">
        <f>('PI23.20_WP_Value_SP'!F4)</f>
        <v/>
      </c>
      <c r="J6" s="92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92" t="n">
        <v>100</v>
      </c>
      <c r="P6" s="92">
        <f>(P3*O6)/100</f>
        <v/>
      </c>
      <c r="Q6" s="151" t="n">
        <v>8</v>
      </c>
      <c r="R6" s="92">
        <f>('PI23.20_WP_Value_SP'!I4)</f>
        <v/>
      </c>
      <c r="S6" s="92">
        <f>(S3*R6)/100</f>
        <v/>
      </c>
      <c r="T6" s="151" t="n">
        <v>0</v>
      </c>
      <c r="U6" s="92" t="n">
        <v>100</v>
      </c>
      <c r="V6" s="92">
        <f>(V3*U6)/100</f>
        <v/>
      </c>
      <c r="W6" s="151" t="n">
        <v>7.75</v>
      </c>
      <c r="X6" s="92">
        <f>('PI23.20_WP_Value_SP'!K4)</f>
        <v/>
      </c>
      <c r="Y6" s="92">
        <f>(Y3*X6)/100</f>
        <v/>
      </c>
      <c r="Z6" s="151" t="n">
        <v>0</v>
      </c>
      <c r="AA6" s="92">
        <f>('PI23.20_WP_Value_SP'!L4)</f>
        <v/>
      </c>
      <c r="AB6" s="92">
        <f>(AB3*AA6)/100</f>
        <v/>
      </c>
      <c r="AC6" s="151" t="n">
        <v>0.5</v>
      </c>
      <c r="AD6" s="92" t="n">
        <v>50</v>
      </c>
      <c r="AE6" s="92">
        <f>(AE3*AD6)/100</f>
        <v/>
      </c>
      <c r="AF6" s="151" t="n">
        <v>4.75</v>
      </c>
      <c r="AI6" s="134" t="inlineStr">
        <is>
          <t>Giridhar</t>
        </is>
      </c>
      <c r="AJ6" s="145" t="n">
        <v>56.8</v>
      </c>
      <c r="AK6" s="123" t="n">
        <v>7.1</v>
      </c>
    </row>
    <row customHeight="1" ht="45" r="7">
      <c r="A7" s="137" t="inlineStr">
        <is>
          <t>VWICAS23-179592</t>
        </is>
      </c>
      <c r="B7" s="158" t="inlineStr">
        <is>
          <t>[PI23.21][AAS][Automaters] PoC: Execution of Performance Benchmarks</t>
        </is>
      </c>
      <c r="C7" s="92" t="n">
        <v>40</v>
      </c>
      <c r="D7" s="92">
        <f>(D3*C7)/100</f>
        <v/>
      </c>
      <c r="E7" s="151" t="n">
        <v>7.5</v>
      </c>
      <c r="F7" s="139" t="n">
        <v>80</v>
      </c>
      <c r="G7" s="92">
        <f>(G3*F7)/100</f>
        <v/>
      </c>
      <c r="H7" s="151" t="n">
        <v>6.75</v>
      </c>
      <c r="I7" s="92">
        <f>('PI23.20_WP_Value_SP'!F5)</f>
        <v/>
      </c>
      <c r="J7" s="92">
        <f>(J3*I7)/100</f>
        <v/>
      </c>
      <c r="K7" s="151" t="n">
        <v>0</v>
      </c>
      <c r="L7" s="92" t="n">
        <v>10</v>
      </c>
      <c r="M7" s="92">
        <f>(M3*L7)/100</f>
        <v/>
      </c>
      <c r="N7" s="151" t="n">
        <v>0</v>
      </c>
      <c r="O7" s="92">
        <f>('PI23.20_WP_Value_SP'!H5)</f>
        <v/>
      </c>
      <c r="P7" s="92">
        <f>(P3*O7)/100</f>
        <v/>
      </c>
      <c r="Q7" s="151" t="n">
        <v>0</v>
      </c>
      <c r="R7" s="92" t="n">
        <v>10</v>
      </c>
      <c r="S7" s="92">
        <f>(S3*R7)/100</f>
        <v/>
      </c>
      <c r="T7" s="151" t="n">
        <v>0</v>
      </c>
      <c r="U7" s="92">
        <f>('PI23.20_WP_Value_SP'!J5)</f>
        <v/>
      </c>
      <c r="V7" s="92">
        <f>(V3*U7)/100</f>
        <v/>
      </c>
      <c r="W7" s="151" t="n">
        <v>0</v>
      </c>
      <c r="X7" s="92">
        <f>('PI23.20_WP_Value_SP'!K5)</f>
        <v/>
      </c>
      <c r="Y7" s="92">
        <f>(Y3*X7)/100</f>
        <v/>
      </c>
      <c r="Z7" s="151" t="n">
        <v>0</v>
      </c>
      <c r="AA7" s="92">
        <f>('PI23.20_WP_Value_SP'!L5)</f>
        <v/>
      </c>
      <c r="AB7" s="92">
        <f>(AB3*AA7)/100</f>
        <v/>
      </c>
      <c r="AC7" s="151" t="n">
        <v>1</v>
      </c>
      <c r="AD7" s="92">
        <f>('PI23.20_WP_Value_SP'!M5)</f>
        <v/>
      </c>
      <c r="AE7" s="92">
        <f>(AE3*AD7)/100</f>
        <v/>
      </c>
      <c r="AF7" s="151" t="n">
        <v>0</v>
      </c>
      <c r="AI7" s="134" t="inlineStr">
        <is>
          <t>Vamsi</t>
        </is>
      </c>
      <c r="AJ7" s="145" t="n">
        <v>56.8</v>
      </c>
      <c r="AK7" s="123" t="n">
        <v>7.1</v>
      </c>
    </row>
    <row customHeight="1" ht="46.95" r="8">
      <c r="A8" s="137" t="inlineStr">
        <is>
          <t>VWICAS23-179589</t>
        </is>
      </c>
      <c r="B8" s="158" t="inlineStr">
        <is>
          <t>[PI23.21][AAS][Automaters][SPT] Phase 6 | Startup Performance Measurement</t>
        </is>
      </c>
      <c r="C8" s="92">
        <f>('PI23.20_WP_Value_SP'!D6)</f>
        <v/>
      </c>
      <c r="D8" s="92">
        <f>(D3*C8)/100</f>
        <v/>
      </c>
      <c r="E8" s="151" t="n">
        <v>0</v>
      </c>
      <c r="F8" s="139">
        <f>('PI23.20_WP_Value_SP'!E6)</f>
        <v/>
      </c>
      <c r="G8" s="92">
        <f>(G3*F8)/100</f>
        <v/>
      </c>
      <c r="H8" s="151" t="n">
        <v>0</v>
      </c>
      <c r="I8" s="92" t="n">
        <v>50</v>
      </c>
      <c r="J8" s="92">
        <f>(J3*I8)/100</f>
        <v/>
      </c>
      <c r="K8" s="151" t="n">
        <v>7.25</v>
      </c>
      <c r="L8" s="92" t="n">
        <v>10</v>
      </c>
      <c r="M8" s="92">
        <f>(M3*L8)/100</f>
        <v/>
      </c>
      <c r="N8" s="151" t="n">
        <v>0</v>
      </c>
      <c r="O8" s="92" t="n">
        <v>0</v>
      </c>
      <c r="P8" s="92">
        <f>(P3*O8)/100</f>
        <v/>
      </c>
      <c r="Q8" s="151" t="n">
        <v>0</v>
      </c>
      <c r="R8" s="92" t="n">
        <v>10</v>
      </c>
      <c r="S8" s="92">
        <f>(S3*R8)/100</f>
        <v/>
      </c>
      <c r="T8" s="151" t="n">
        <v>1.25</v>
      </c>
      <c r="U8" s="92" t="n">
        <v>0</v>
      </c>
      <c r="V8" s="92">
        <f>(V3*U8)/100</f>
        <v/>
      </c>
      <c r="W8" s="151" t="n">
        <v>0</v>
      </c>
      <c r="X8" s="92" t="n">
        <v>0</v>
      </c>
      <c r="Y8" s="92">
        <f>(Y3*X8)/100</f>
        <v/>
      </c>
      <c r="Z8" s="151" t="n">
        <v>1.5</v>
      </c>
      <c r="AA8" s="92">
        <f>('PI23.20_WP_Value_SP'!L6)</f>
        <v/>
      </c>
      <c r="AB8" s="92">
        <f>(AB3*AA8)/100</f>
        <v/>
      </c>
      <c r="AC8" s="151" t="n">
        <v>1</v>
      </c>
      <c r="AD8" s="92" t="n">
        <v>0</v>
      </c>
      <c r="AE8" s="92">
        <f>(AE3*AD8)/100</f>
        <v/>
      </c>
      <c r="AF8" s="151" t="n">
        <v>0</v>
      </c>
      <c r="AI8" s="134" t="inlineStr">
        <is>
          <t>Abishek</t>
        </is>
      </c>
      <c r="AJ8" s="145" t="n">
        <v>49.6</v>
      </c>
      <c r="AK8" s="123" t="n">
        <v>6.2</v>
      </c>
    </row>
    <row customHeight="1" ht="45.6" r="9">
      <c r="A9" s="137" t="inlineStr">
        <is>
          <t>VWICAS23-178106</t>
        </is>
      </c>
      <c r="B9" s="158" t="inlineStr">
        <is>
          <t>[PI23.21][AAS][Automaters] Phase 7 | PASTA Improvements and new features</t>
        </is>
      </c>
      <c r="C9" s="92" t="n">
        <v>30</v>
      </c>
      <c r="D9" s="92">
        <f>(D3*C9)/100</f>
        <v/>
      </c>
      <c r="E9" s="151" t="n">
        <v>0</v>
      </c>
      <c r="F9" s="139">
        <f>('PI23.20_WP_Value_SP'!E7)</f>
        <v/>
      </c>
      <c r="G9" s="92">
        <f>(G3*F9)/100</f>
        <v/>
      </c>
      <c r="H9" s="151" t="n">
        <v>0</v>
      </c>
      <c r="I9" s="92" t="n">
        <v>50</v>
      </c>
      <c r="J9" s="92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6.5</v>
      </c>
      <c r="O9" s="92" t="n">
        <v>0</v>
      </c>
      <c r="P9" s="92">
        <f>(P3*O9)/100</f>
        <v/>
      </c>
      <c r="Q9" s="151" t="n">
        <v>0</v>
      </c>
      <c r="R9" s="92">
        <f>('PI23.20_WP_Value_SP'!I7)</f>
        <v/>
      </c>
      <c r="S9" s="92" t="n">
        <v>0</v>
      </c>
      <c r="T9" s="151" t="n">
        <v>0</v>
      </c>
      <c r="U9" s="92" t="n">
        <v>0</v>
      </c>
      <c r="V9" s="92">
        <f>(V3*U9)/100</f>
        <v/>
      </c>
      <c r="W9" s="151" t="n">
        <v>0</v>
      </c>
      <c r="X9" s="92" t="n">
        <v>0</v>
      </c>
      <c r="Y9" s="92">
        <f>(Y3*X9)/100</f>
        <v/>
      </c>
      <c r="Z9" s="151" t="n">
        <v>0</v>
      </c>
      <c r="AA9" s="92">
        <f>('PI23.20_WP_Value_SP'!L7)</f>
        <v/>
      </c>
      <c r="AB9" s="92">
        <f>(AB3*AA9)/100</f>
        <v/>
      </c>
      <c r="AC9" s="151" t="n">
        <v>0.5</v>
      </c>
      <c r="AD9" s="92">
        <f>('PI23.20_WP_Value_SP'!M7)</f>
        <v/>
      </c>
      <c r="AE9" s="92">
        <f>(AE3*AD9)/100</f>
        <v/>
      </c>
      <c r="AF9" s="151" t="n">
        <v>0</v>
      </c>
      <c r="AI9" s="134" t="inlineStr">
        <is>
          <t>Gajananan</t>
        </is>
      </c>
      <c r="AJ9" s="145" t="n">
        <v>49.6</v>
      </c>
      <c r="AK9" s="123" t="n">
        <v>6.2</v>
      </c>
    </row>
    <row customHeight="1" ht="30" r="10">
      <c r="A10" s="137" t="inlineStr">
        <is>
          <t>VWICAS23-178102</t>
        </is>
      </c>
      <c r="B10" s="158" t="inlineStr">
        <is>
          <t>Collector Epic</t>
        </is>
      </c>
      <c r="C10" s="92" t="n">
        <v>30</v>
      </c>
      <c r="D10" s="92">
        <f>(D3*C10)/100</f>
        <v/>
      </c>
      <c r="E10" s="151" t="n">
        <v>0</v>
      </c>
      <c r="F10" s="139">
        <f>('PI23.20_WP_Value_SP'!E8)</f>
        <v/>
      </c>
      <c r="G10" s="92">
        <f>(G3*F10)/100</f>
        <v/>
      </c>
      <c r="H10" s="151" t="n">
        <v>0</v>
      </c>
      <c r="I10" s="92" t="n">
        <v>0</v>
      </c>
      <c r="J10" s="92">
        <f>(J3*I10)/100</f>
        <v/>
      </c>
      <c r="K10" s="151" t="n">
        <v>0</v>
      </c>
      <c r="L10" s="92" t="n">
        <v>10</v>
      </c>
      <c r="M10" s="92">
        <f>(M3*L10)/100</f>
        <v/>
      </c>
      <c r="N10" s="151" t="n">
        <v>2</v>
      </c>
      <c r="O10" s="92">
        <f>('PI23.20_WP_Value_SP'!H8)</f>
        <v/>
      </c>
      <c r="P10" s="92">
        <f>(P3*O10)/100</f>
        <v/>
      </c>
      <c r="Q10" s="151" t="n">
        <v>0</v>
      </c>
      <c r="R10" s="92">
        <f>('PI23.20_WP_Value_SP'!I8)</f>
        <v/>
      </c>
      <c r="S10" s="92">
        <f>(S3*R10)/100</f>
        <v/>
      </c>
      <c r="T10" s="151" t="n">
        <v>6.5</v>
      </c>
      <c r="U10" s="92">
        <f>('PI23.20_WP_Value_SP'!J8)</f>
        <v/>
      </c>
      <c r="V10" s="92">
        <f>(V3*U10)/100</f>
        <v/>
      </c>
      <c r="W10" s="151" t="n">
        <v>0</v>
      </c>
      <c r="X10" s="92">
        <f>('PI23.20_WP_Value_SP'!K8)</f>
        <v/>
      </c>
      <c r="Y10" s="92">
        <f>(Y3*X10)/100</f>
        <v/>
      </c>
      <c r="Z10" s="151" t="n">
        <v>0</v>
      </c>
      <c r="AA10" s="92">
        <f>('PI23.20_WP_Value_SP'!L8)</f>
        <v/>
      </c>
      <c r="AB10" s="92">
        <f>(AB3*AA10)/100</f>
        <v/>
      </c>
      <c r="AC10" s="151" t="n">
        <v>0.5</v>
      </c>
      <c r="AD10" s="92" t="n">
        <v>30</v>
      </c>
      <c r="AE10" s="92">
        <f>(AE3*AD10)/100</f>
        <v/>
      </c>
      <c r="AF10" s="151" t="n">
        <v>3</v>
      </c>
      <c r="AI10" s="134" t="inlineStr">
        <is>
          <t xml:space="preserve">Gopika </t>
        </is>
      </c>
      <c r="AJ10" s="145" t="n">
        <v>64</v>
      </c>
      <c r="AK10" s="123" t="n">
        <v>8</v>
      </c>
    </row>
    <row customHeight="1" ht="36" r="11" thickBot="1">
      <c r="A11" s="137" t="inlineStr">
        <is>
          <t>VWICAS23-179599</t>
        </is>
      </c>
      <c r="B11" s="158" t="inlineStr">
        <is>
          <t>[PI23.21][AAS][Automaters] Evaluation: Test Farm</t>
        </is>
      </c>
      <c r="C11" s="92" t="n">
        <v>0</v>
      </c>
      <c r="D11" s="92">
        <f>(D3*C11)/100</f>
        <v/>
      </c>
      <c r="E11" s="152" t="n">
        <v>0</v>
      </c>
      <c r="F11" s="139">
        <f>('PI23.20_WP_Value_SP'!E9)</f>
        <v/>
      </c>
      <c r="G11" s="92">
        <f>(G3*F11)/100</f>
        <v/>
      </c>
      <c r="H11" s="152" t="n">
        <v>0</v>
      </c>
      <c r="I11" s="92" t="n">
        <v>0</v>
      </c>
      <c r="J11" s="92">
        <f>(J3*I11)/100</f>
        <v/>
      </c>
      <c r="K11" s="152" t="n">
        <v>0</v>
      </c>
      <c r="L11" s="92" t="n">
        <v>0</v>
      </c>
      <c r="M11" s="92">
        <f>(M3*L11)/100</f>
        <v/>
      </c>
      <c r="N11" s="152" t="n">
        <v>0</v>
      </c>
      <c r="O11" s="92">
        <f>('PI23.20_WP_Value_SP'!H9)</f>
        <v/>
      </c>
      <c r="P11" s="92">
        <f>(P3*O11)/100</f>
        <v/>
      </c>
      <c r="Q11" s="152" t="n">
        <v>0</v>
      </c>
      <c r="R11" s="92">
        <f>('PI23.20_WP_Value_SP'!I9)</f>
        <v/>
      </c>
      <c r="S11" s="92">
        <f>(S3*R11)/100</f>
        <v/>
      </c>
      <c r="T11" s="152" t="n">
        <v>0</v>
      </c>
      <c r="U11" s="92">
        <f>('PI23.20_WP_Value_SP'!J9)</f>
        <v/>
      </c>
      <c r="V11" s="92">
        <f>(V3*U11)/100</f>
        <v/>
      </c>
      <c r="W11" s="152" t="n">
        <v>0</v>
      </c>
      <c r="X11" s="92">
        <f>('PI23.20_WP_Value_SP'!K9)</f>
        <v/>
      </c>
      <c r="Y11" s="92">
        <f>(Y3*X11)/100</f>
        <v/>
      </c>
      <c r="Z11" s="152" t="n">
        <v>0</v>
      </c>
      <c r="AA11" s="92" t="n">
        <v>25</v>
      </c>
      <c r="AB11" s="92">
        <f>(AB3*AA11)/100</f>
        <v/>
      </c>
      <c r="AC11" s="152" t="n">
        <v>1</v>
      </c>
      <c r="AD11" s="92">
        <f>('PI23.20_WP_Value_SP'!M9)</f>
        <v/>
      </c>
      <c r="AE11" s="92">
        <f>(AE3*AD11)/100</f>
        <v/>
      </c>
      <c r="AF11" s="152" t="n">
        <v>0</v>
      </c>
      <c r="AI11" s="134" t="inlineStr">
        <is>
          <t>Elango</t>
        </is>
      </c>
      <c r="AJ11" s="145" t="n">
        <v>64</v>
      </c>
      <c r="AK11" s="123" t="n">
        <v>8</v>
      </c>
    </row>
    <row customHeight="1" ht="15" r="12" thickBot="1">
      <c r="A12" s="79" t="n"/>
      <c r="B12" s="156" t="inlineStr">
        <is>
          <t>Total</t>
        </is>
      </c>
      <c r="C12" s="93">
        <f>SUM(C4:C11)</f>
        <v/>
      </c>
      <c r="D12" s="93" t="n"/>
      <c r="E12" s="141" t="n"/>
      <c r="F12" s="93">
        <f>SUM(F4:F11)</f>
        <v/>
      </c>
      <c r="G12" s="93" t="n"/>
      <c r="H12" s="93" t="n"/>
      <c r="I12" s="93">
        <f>SUM(I4:I11)</f>
        <v/>
      </c>
      <c r="J12" s="93" t="n"/>
      <c r="K12" s="93" t="n"/>
      <c r="L12" s="93">
        <f>SUM(L4:L11)</f>
        <v/>
      </c>
      <c r="M12" s="93" t="n"/>
      <c r="N12" s="93" t="n"/>
      <c r="O12" s="93">
        <f>SUM(O4:O11)</f>
        <v/>
      </c>
      <c r="P12" s="93" t="n"/>
      <c r="Q12" s="93" t="n"/>
      <c r="R12" s="93">
        <f>SUM(R4:R11)</f>
        <v/>
      </c>
      <c r="S12" s="93" t="n"/>
      <c r="T12" s="93" t="n"/>
      <c r="U12" s="93">
        <f>SUM(U4:U11)</f>
        <v/>
      </c>
      <c r="V12" s="93" t="n"/>
      <c r="W12" s="93" t="n"/>
      <c r="X12" s="93">
        <f>SUM(X4:X11)</f>
        <v/>
      </c>
      <c r="Y12" s="93" t="n"/>
      <c r="Z12" s="93" t="n"/>
      <c r="AA12" s="93">
        <f>SUM(AA4:AA11)</f>
        <v/>
      </c>
      <c r="AB12" s="93" t="n"/>
      <c r="AC12" s="93" t="n"/>
      <c r="AD12" s="93">
        <f>SUM(AD4:AD11)</f>
        <v/>
      </c>
      <c r="AE12" s="93" t="n"/>
      <c r="AF12" s="93" t="n"/>
      <c r="AI12" s="135" t="inlineStr">
        <is>
          <t>Total capacity available</t>
        </is>
      </c>
      <c r="AJ12" s="146" t="n">
        <v>560.8000000000001</v>
      </c>
      <c r="AK12" s="136" t="n">
        <v>70.10000000000001</v>
      </c>
    </row>
    <row r="13">
      <c r="A13" s="103" t="n"/>
      <c r="B13" s="104" t="n"/>
      <c r="C13" s="109" t="n"/>
      <c r="D13" s="109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n"/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6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6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6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6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6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6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6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6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6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6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6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6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6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6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6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6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6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6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6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6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6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6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6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6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6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6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6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6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6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6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6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6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6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6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6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6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6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6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6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6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6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6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6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6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6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6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6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6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6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6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6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6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6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6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6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6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6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6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6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6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6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6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6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6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6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6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6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6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6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6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6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6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6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6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6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6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6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6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6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6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6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6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6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6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6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6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6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6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6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6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6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6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6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6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6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6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6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6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6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6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6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6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6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6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6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6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6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6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6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6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6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6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6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6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6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6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6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6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6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6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6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1 F4:F11 I4:I11 L4:L11 O4:O11 R4:R11 U4:U11 X4:X11 AA4:AA11 AD4:AD11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</hyperlinks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G4" sqref="G4"/>
    </sheetView>
  </sheetViews>
  <sheetFormatPr baseColWidth="8" defaultRowHeight="14.4"/>
  <sheetData>
    <row r="1">
      <c r="A1" s="273" t="inlineStr">
        <is>
          <t>Iteration</t>
        </is>
      </c>
      <c r="B1" s="229" t="inlineStr">
        <is>
          <t>A</t>
        </is>
      </c>
      <c r="C1" s="229" t="inlineStr">
        <is>
          <t>B</t>
        </is>
      </c>
      <c r="D1" s="229" t="inlineStr">
        <is>
          <t>C</t>
        </is>
      </c>
      <c r="E1" s="229" t="inlineStr">
        <is>
          <t>D</t>
        </is>
      </c>
      <c r="F1" s="229" t="inlineStr">
        <is>
          <t>E</t>
        </is>
      </c>
      <c r="G1" s="229" t="inlineStr">
        <is>
          <t>F</t>
        </is>
      </c>
      <c r="H1" s="229" t="inlineStr">
        <is>
          <t>IP</t>
        </is>
      </c>
      <c r="I1" s="159" t="inlineStr">
        <is>
          <t>Total</t>
        </is>
      </c>
    </row>
    <row r="2">
      <c r="A2" s="274" t="n"/>
      <c r="B2" s="160" t="inlineStr">
        <is>
          <t>CW13-14</t>
        </is>
      </c>
      <c r="C2" s="160" t="inlineStr">
        <is>
          <t>CW15-16</t>
        </is>
      </c>
      <c r="D2" s="160" t="inlineStr">
        <is>
          <t>CW17-18</t>
        </is>
      </c>
      <c r="E2" s="160" t="inlineStr">
        <is>
          <t>CW19-20</t>
        </is>
      </c>
      <c r="F2" s="160" t="inlineStr">
        <is>
          <t>CW21-22</t>
        </is>
      </c>
      <c r="G2" s="160" t="inlineStr">
        <is>
          <t>CW23-24</t>
        </is>
      </c>
      <c r="H2" s="160" t="inlineStr">
        <is>
          <t>CW25</t>
        </is>
      </c>
      <c r="I2" s="160" t="inlineStr">
        <is>
          <t>without IP</t>
        </is>
      </c>
    </row>
    <row customHeight="1" ht="34.8" r="3">
      <c r="A3" s="161" t="inlineStr">
        <is>
          <t>Capacity in SP incl. Buffer¹</t>
        </is>
      </c>
      <c r="B3" s="162" t="n">
        <v>103</v>
      </c>
      <c r="C3" s="162" t="n">
        <v>78</v>
      </c>
      <c r="D3" s="162" t="n">
        <v>98</v>
      </c>
      <c r="E3" s="162" t="n">
        <v>93</v>
      </c>
      <c r="F3" s="162" t="n">
        <v>86</v>
      </c>
      <c r="G3" s="162" t="n">
        <v>93</v>
      </c>
      <c r="H3" s="162" t="n">
        <v>38</v>
      </c>
      <c r="I3" s="162" t="n">
        <v>551</v>
      </c>
    </row>
    <row customHeight="1" ht="34.8" r="4">
      <c r="A4" s="161" t="inlineStr">
        <is>
          <t>Load in SP without Buffer</t>
        </is>
      </c>
      <c r="B4" s="162" t="n">
        <v>85</v>
      </c>
      <c r="C4" s="162" t="n">
        <v>63</v>
      </c>
      <c r="D4" s="162" t="n">
        <v>81</v>
      </c>
      <c r="E4" s="162" t="n">
        <v>75</v>
      </c>
      <c r="F4" s="162" t="n">
        <v>71</v>
      </c>
      <c r="G4" s="162" t="n">
        <v>77</v>
      </c>
      <c r="H4" s="162" t="n">
        <v>31</v>
      </c>
      <c r="I4" s="162" t="n">
        <v>452</v>
      </c>
    </row>
    <row r="5">
      <c r="A5" s="161" t="inlineStr">
        <is>
          <t>Buffer in SP</t>
        </is>
      </c>
      <c r="B5" s="162" t="n">
        <v>18</v>
      </c>
      <c r="C5" s="162" t="n">
        <v>15</v>
      </c>
      <c r="D5" s="162" t="n">
        <v>17</v>
      </c>
      <c r="E5" s="162" t="n">
        <v>18</v>
      </c>
      <c r="F5" s="162" t="n">
        <v>15</v>
      </c>
      <c r="G5" s="162" t="n">
        <v>16</v>
      </c>
      <c r="H5" s="162" t="n">
        <v>7</v>
      </c>
      <c r="I5" s="162" t="n">
        <v>99</v>
      </c>
    </row>
    <row customHeight="1" ht="23.4" r="6">
      <c r="A6" s="161" t="inlineStr">
        <is>
          <t>Buffer in Per</t>
        </is>
      </c>
      <c r="B6" s="163" t="n">
        <v>0.17</v>
      </c>
      <c r="C6" s="163" t="n">
        <v>0.19</v>
      </c>
      <c r="D6" s="163" t="n">
        <v>0.17</v>
      </c>
      <c r="E6" s="163" t="n">
        <v>0.19</v>
      </c>
      <c r="F6" s="163" t="n">
        <v>0.17</v>
      </c>
      <c r="G6" s="163" t="n">
        <v>0.17</v>
      </c>
      <c r="H6" s="163" t="n">
        <v>0.18</v>
      </c>
      <c r="I6" s="162" t="inlineStr">
        <is>
          <t> </t>
        </is>
      </c>
    </row>
  </sheetData>
  <mergeCells count="1">
    <mergeCell ref="A1:A2"/>
  </mergeCells>
  <pageMargins bottom="0.75" footer="0.3" header="0.3" left="0.7" right="0.7" top="0.75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301"/>
  <sheetViews>
    <sheetView topLeftCell="B1" workbookViewId="0" zoomScale="83" zoomScaleNormal="83">
      <selection activeCell="AF11" sqref="AF11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6" width="4.6640625"/>
    <col customWidth="1" max="4" min="4" style="27" width="4.6640625"/>
    <col customWidth="1" max="5" min="5" style="97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6" width="4.6640625"/>
    <col customWidth="1" max="10" min="10" style="27" width="4.6640625"/>
    <col customWidth="1" max="11" min="11" style="97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18" min="18" style="94" width="4.6640625"/>
    <col customWidth="1" max="19" min="19" style="27" width="4.6640625"/>
    <col customWidth="1" max="20" min="20" style="95" width="4.6640625"/>
    <col customWidth="1" max="21" min="21" style="96" width="4.6640625"/>
    <col customWidth="1" max="22" min="22" style="27" width="4.6640625"/>
    <col customWidth="1" max="23" min="23" style="97" width="4.6640625"/>
    <col customWidth="1" max="24" min="24" style="94" width="4.6640625"/>
    <col customWidth="1" max="25" min="25" style="27" width="4.6640625"/>
    <col customWidth="1" max="26" min="26" style="95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4" width="4.6640625"/>
    <col customWidth="1" max="31" min="31" style="27" width="4.6640625"/>
    <col customWidth="1" max="32" min="32" style="95" width="4.6640625"/>
  </cols>
  <sheetData>
    <row customHeight="1" ht="28.95" r="1">
      <c r="A1" s="57" t="inlineStr">
        <is>
          <t>Key</t>
        </is>
      </c>
      <c r="B1" s="156" t="inlineStr">
        <is>
          <t>Summary</t>
        </is>
      </c>
      <c r="C1" s="267" t="inlineStr">
        <is>
          <t>Elango</t>
        </is>
      </c>
      <c r="D1" s="265" t="n"/>
      <c r="E1" s="266" t="n"/>
      <c r="F1" s="268" t="inlineStr">
        <is>
          <t>Rakesh</t>
        </is>
      </c>
      <c r="G1" s="265" t="n"/>
      <c r="H1" s="266" t="n"/>
      <c r="I1" s="267" t="inlineStr">
        <is>
          <t>Giridhar</t>
        </is>
      </c>
      <c r="J1" s="265" t="n"/>
      <c r="K1" s="266" t="n"/>
      <c r="L1" s="268" t="inlineStr">
        <is>
          <t>Jay</t>
        </is>
      </c>
      <c r="M1" s="265" t="n"/>
      <c r="N1" s="266" t="n"/>
      <c r="O1" s="267" t="inlineStr">
        <is>
          <t>Gopika</t>
        </is>
      </c>
      <c r="P1" s="265" t="n"/>
      <c r="Q1" s="266" t="n"/>
      <c r="R1" s="268" t="inlineStr">
        <is>
          <t>Srinivas</t>
        </is>
      </c>
      <c r="S1" s="265" t="n"/>
      <c r="T1" s="266" t="n"/>
      <c r="U1" s="267" t="inlineStr">
        <is>
          <t>Shweta/Vamshi</t>
        </is>
      </c>
      <c r="V1" s="265" t="n"/>
      <c r="W1" s="266" t="n"/>
      <c r="X1" s="268" t="inlineStr">
        <is>
          <t>Kiran</t>
        </is>
      </c>
      <c r="Y1" s="265" t="n"/>
      <c r="Z1" s="266" t="n"/>
      <c r="AA1" s="267" t="inlineStr">
        <is>
          <t>Gajanan</t>
        </is>
      </c>
      <c r="AB1" s="265" t="n"/>
      <c r="AC1" s="266" t="n"/>
      <c r="AD1" s="268" t="inlineStr">
        <is>
          <t>Abishek</t>
        </is>
      </c>
      <c r="AE1" s="265" t="n"/>
      <c r="AF1" s="266" t="n"/>
      <c r="AI1" s="147" t="inlineStr">
        <is>
          <t>Team Member</t>
        </is>
      </c>
      <c r="AJ1" s="148" t="inlineStr">
        <is>
          <t>Sprint availability [hrs]</t>
        </is>
      </c>
      <c r="AK1" s="149" t="inlineStr">
        <is>
          <t>Total [SP]</t>
        </is>
      </c>
    </row>
    <row customHeight="1" ht="28.95" r="2" thickBot="1">
      <c r="A2" s="57" t="n"/>
      <c r="B2" s="156" t="n"/>
      <c r="C2" s="10" t="inlineStr">
        <is>
          <t>%</t>
        </is>
      </c>
      <c r="D2" s="10" t="inlineStr">
        <is>
          <t>SP-A</t>
        </is>
      </c>
      <c r="E2" s="140" t="inlineStr">
        <is>
          <t>SP-P</t>
        </is>
      </c>
      <c r="F2" s="10" t="inlineStr">
        <is>
          <t>%</t>
        </is>
      </c>
      <c r="G2" s="10" t="inlineStr">
        <is>
          <t>SP-A</t>
        </is>
      </c>
      <c r="H2" s="10" t="inlineStr">
        <is>
          <t>SP-P</t>
        </is>
      </c>
      <c r="I2" s="10" t="inlineStr">
        <is>
          <t>%</t>
        </is>
      </c>
      <c r="J2" s="10" t="inlineStr">
        <is>
          <t>SP-A</t>
        </is>
      </c>
      <c r="K2" s="10" t="inlineStr">
        <is>
          <t>SP-P</t>
        </is>
      </c>
      <c r="L2" s="10" t="inlineStr">
        <is>
          <t>%</t>
        </is>
      </c>
      <c r="M2" s="10" t="inlineStr">
        <is>
          <t>SP-A</t>
        </is>
      </c>
      <c r="N2" s="10" t="inlineStr">
        <is>
          <t>SP-P</t>
        </is>
      </c>
      <c r="O2" s="10" t="inlineStr">
        <is>
          <t>%</t>
        </is>
      </c>
      <c r="P2" s="10" t="inlineStr">
        <is>
          <t>SP-A</t>
        </is>
      </c>
      <c r="Q2" s="10" t="inlineStr">
        <is>
          <t>SP-P</t>
        </is>
      </c>
      <c r="R2" s="10" t="inlineStr">
        <is>
          <t>%</t>
        </is>
      </c>
      <c r="S2" s="10" t="inlineStr">
        <is>
          <t>SP-A</t>
        </is>
      </c>
      <c r="T2" s="10" t="inlineStr">
        <is>
          <t>SP-P</t>
        </is>
      </c>
      <c r="U2" s="10" t="inlineStr">
        <is>
          <t>%</t>
        </is>
      </c>
      <c r="V2" s="10" t="inlineStr">
        <is>
          <t>SP-A</t>
        </is>
      </c>
      <c r="W2" s="10" t="inlineStr">
        <is>
          <t>SP-P</t>
        </is>
      </c>
      <c r="X2" s="10" t="inlineStr">
        <is>
          <t>%</t>
        </is>
      </c>
      <c r="Y2" s="10" t="inlineStr">
        <is>
          <t>SP-A</t>
        </is>
      </c>
      <c r="Z2" s="10" t="inlineStr">
        <is>
          <t>SP-P</t>
        </is>
      </c>
      <c r="AA2" s="10" t="inlineStr">
        <is>
          <t>%</t>
        </is>
      </c>
      <c r="AB2" s="10" t="inlineStr">
        <is>
          <t>SP-A</t>
        </is>
      </c>
      <c r="AC2" s="10" t="inlineStr">
        <is>
          <t>SP-P</t>
        </is>
      </c>
      <c r="AD2" s="10" t="inlineStr">
        <is>
          <t>%</t>
        </is>
      </c>
      <c r="AE2" s="10" t="inlineStr">
        <is>
          <t>SP-A</t>
        </is>
      </c>
      <c r="AF2" s="10" t="inlineStr">
        <is>
          <t>SP-P</t>
        </is>
      </c>
      <c r="AI2" s="134" t="inlineStr">
        <is>
          <t>Kiran</t>
        </is>
      </c>
      <c r="AJ2" s="145" t="n">
        <v>19.8</v>
      </c>
      <c r="AK2" s="123" t="n">
        <v>2.475</v>
      </c>
    </row>
    <row customHeight="1" ht="28.95" r="3">
      <c r="A3" s="57" t="n"/>
      <c r="B3" s="157" t="inlineStr">
        <is>
          <t>Sprint E</t>
        </is>
      </c>
      <c r="C3" s="125" t="n"/>
      <c r="D3" s="123">
        <f>AK11</f>
        <v/>
      </c>
      <c r="E3" s="150">
        <f>SUM(E4:E11)</f>
        <v/>
      </c>
      <c r="F3" s="138" t="n"/>
      <c r="G3" s="123">
        <f>AK4</f>
        <v/>
      </c>
      <c r="H3" s="150">
        <f>SUM(H4:H11)</f>
        <v/>
      </c>
      <c r="I3" s="125" t="n"/>
      <c r="J3" s="123">
        <f>AK6</f>
        <v/>
      </c>
      <c r="K3" s="150">
        <f>SUM(K4:K11)</f>
        <v/>
      </c>
      <c r="L3" s="125" t="n"/>
      <c r="M3" s="123">
        <f>AK5</f>
        <v/>
      </c>
      <c r="N3" s="150">
        <f>SUM(N4:N11)</f>
        <v/>
      </c>
      <c r="O3" s="125" t="n"/>
      <c r="P3" s="123">
        <f>AK10</f>
        <v/>
      </c>
      <c r="Q3" s="150">
        <f>SUM(Q4:Q11)</f>
        <v/>
      </c>
      <c r="R3" s="125" t="n"/>
      <c r="S3" s="123">
        <f>AK3</f>
        <v/>
      </c>
      <c r="T3" s="150">
        <f>SUM(T4:T11)</f>
        <v/>
      </c>
      <c r="U3" s="125" t="n"/>
      <c r="V3" s="123">
        <f>AK7</f>
        <v/>
      </c>
      <c r="W3" s="150">
        <f>SUM(W4:W11)</f>
        <v/>
      </c>
      <c r="X3" s="125" t="n"/>
      <c r="Y3" s="123">
        <f>AK2</f>
        <v/>
      </c>
      <c r="Z3" s="150">
        <f>SUM(Z4:Z11)</f>
        <v/>
      </c>
      <c r="AA3" s="125" t="n"/>
      <c r="AB3" s="123">
        <f>AK9</f>
        <v/>
      </c>
      <c r="AC3" s="150">
        <f>SUM(AC4:AC11)</f>
        <v/>
      </c>
      <c r="AD3" s="125" t="n"/>
      <c r="AE3" s="123">
        <f>AK8</f>
        <v/>
      </c>
      <c r="AF3" s="150">
        <f>SUM(AF4:AF11)</f>
        <v/>
      </c>
      <c r="AI3" s="134" t="inlineStr">
        <is>
          <t>Srinivas</t>
        </is>
      </c>
      <c r="AJ3" s="145" t="n">
        <v>27</v>
      </c>
      <c r="AK3" s="123" t="n">
        <v>3.375</v>
      </c>
    </row>
    <row customHeight="1" ht="30" r="4">
      <c r="A4" s="137" t="inlineStr">
        <is>
          <t>VWICAS23-178101</t>
        </is>
      </c>
      <c r="B4" s="158" t="inlineStr">
        <is>
          <t>[PI23.21][AAS][Automaters] Maintenance and Support</t>
        </is>
      </c>
      <c r="C4" s="92">
        <f>('PI23.20_WP_Value_SP'!D2)</f>
        <v/>
      </c>
      <c r="D4" s="92">
        <f>(D3*C4)/100</f>
        <v/>
      </c>
      <c r="E4" s="151" t="n">
        <v>0</v>
      </c>
      <c r="F4" s="139">
        <f>('PI23.20_WP_Value_SP'!E2)</f>
        <v/>
      </c>
      <c r="G4" s="92">
        <f>(G3*F4)/100</f>
        <v/>
      </c>
      <c r="H4" s="151" t="n">
        <v>0</v>
      </c>
      <c r="I4" s="92">
        <f>('PI23.20_WP_Value_SP'!F2)</f>
        <v/>
      </c>
      <c r="J4" s="92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92">
        <f>('PI23.20_WP_Value_SP'!H2)</f>
        <v/>
      </c>
      <c r="P4" s="92">
        <f>(P3*O4)/100</f>
        <v/>
      </c>
      <c r="Q4" s="151" t="n">
        <v>0</v>
      </c>
      <c r="R4" s="92" t="n">
        <v>80</v>
      </c>
      <c r="S4" s="92">
        <f>(S3*R4)/100</f>
        <v/>
      </c>
      <c r="T4" s="151" t="n">
        <v>0</v>
      </c>
      <c r="U4" s="92">
        <f>('PI23.20_WP_Value_SP'!J2)</f>
        <v/>
      </c>
      <c r="V4" s="92">
        <f>(V3*U4)/100</f>
        <v/>
      </c>
      <c r="W4" s="151" t="n">
        <v>0</v>
      </c>
      <c r="X4" s="92" t="n">
        <v>20</v>
      </c>
      <c r="Y4" s="92">
        <f>(Y3*X4)/100</f>
        <v/>
      </c>
      <c r="Z4" s="151" t="n">
        <v>0</v>
      </c>
      <c r="AA4" s="92" t="n">
        <v>10</v>
      </c>
      <c r="AB4" s="92">
        <f>(AB3*AA4)/100</f>
        <v/>
      </c>
      <c r="AC4" s="151" t="n">
        <v>0</v>
      </c>
      <c r="AD4" s="92" t="n">
        <v>20</v>
      </c>
      <c r="AE4" s="92">
        <f>(AE3*AD4)/100</f>
        <v/>
      </c>
      <c r="AF4" s="151" t="n">
        <v>0</v>
      </c>
      <c r="AI4" s="134" t="inlineStr">
        <is>
          <t>Rakesh</t>
        </is>
      </c>
      <c r="AJ4" s="145" t="n">
        <v>27</v>
      </c>
      <c r="AK4" s="123" t="n">
        <v>3.375</v>
      </c>
    </row>
    <row customHeight="1" ht="47.7" r="5">
      <c r="A5" s="137" t="inlineStr">
        <is>
          <t>VWICAS23-179590</t>
        </is>
      </c>
      <c r="B5" s="158" t="inlineStr">
        <is>
          <t>[PI23.21][AAS][Automaters] SW Architecture Compliance Checker Pipeline</t>
        </is>
      </c>
      <c r="C5" s="92">
        <f>('PI23.20_WP_Value_SP'!D3)</f>
        <v/>
      </c>
      <c r="D5" s="92">
        <f>(D3*C5)/100</f>
        <v/>
      </c>
      <c r="E5" s="151" t="n">
        <v>0</v>
      </c>
      <c r="F5" s="139">
        <f>('PI23.20_WP_Value_SP'!E3)</f>
        <v/>
      </c>
      <c r="G5" s="92">
        <f>(G3*F5)/100</f>
        <v/>
      </c>
      <c r="H5" s="151" t="n">
        <v>0</v>
      </c>
      <c r="I5" s="92">
        <f>('PI23.20_WP_Value_SP'!F3)</f>
        <v/>
      </c>
      <c r="J5" s="92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92">
        <f>('PI23.20_WP_Value_SP'!H3)</f>
        <v/>
      </c>
      <c r="P5" s="92">
        <f>(P3*O5)/100</f>
        <v/>
      </c>
      <c r="Q5" s="151" t="n">
        <v>0</v>
      </c>
      <c r="R5" s="92">
        <f>('PI23.20_WP_Value_SP'!I3)</f>
        <v/>
      </c>
      <c r="S5" s="92">
        <f>(S3*R5)/100</f>
        <v/>
      </c>
      <c r="T5" s="151" t="n">
        <v>0</v>
      </c>
      <c r="U5" s="92">
        <f>('PI23.20_WP_Value_SP'!J3)</f>
        <v/>
      </c>
      <c r="V5" s="92">
        <f>(V3*U5)/100</f>
        <v/>
      </c>
      <c r="W5" s="151" t="n">
        <v>0</v>
      </c>
      <c r="X5" s="92" t="n">
        <v>80</v>
      </c>
      <c r="Y5" s="92">
        <f>(Y3*X5)/100</f>
        <v/>
      </c>
      <c r="Z5" s="151" t="n">
        <v>5</v>
      </c>
      <c r="AA5" s="92">
        <f>('PI23.20_WP_Value_SP'!L3)</f>
        <v/>
      </c>
      <c r="AB5" s="92">
        <f>(AB3*AA5)/100</f>
        <v/>
      </c>
      <c r="AC5" s="151" t="n">
        <v>0</v>
      </c>
      <c r="AD5" s="92">
        <f>('PI23.20_WP_Value_SP'!M3)</f>
        <v/>
      </c>
      <c r="AE5" s="92">
        <f>(AE3*AD5)/100</f>
        <v/>
      </c>
      <c r="AF5" s="151" t="n">
        <v>0</v>
      </c>
      <c r="AI5" s="291" t="inlineStr">
        <is>
          <t>Jay</t>
        </is>
      </c>
      <c r="AJ5" s="145" t="n">
        <v>19.8</v>
      </c>
      <c r="AK5" s="123" t="n">
        <v>2.475</v>
      </c>
    </row>
    <row customHeight="1" ht="43.95" r="6">
      <c r="A6" s="137" t="inlineStr">
        <is>
          <t>VWICAS23-178118</t>
        </is>
      </c>
      <c r="B6" s="158" t="inlineStr">
        <is>
          <t xml:space="preserve">[PI23.21][AAS][Automaters] Phase 8 | AIV Improvements and new features </t>
        </is>
      </c>
      <c r="C6" s="92">
        <f>('PI23.20_WP_Value_SP'!D4)</f>
        <v/>
      </c>
      <c r="D6" s="92">
        <f>(D3*C6)/100</f>
        <v/>
      </c>
      <c r="E6" s="151" t="n">
        <v>0</v>
      </c>
      <c r="F6" s="139">
        <f>('PI23.20_WP_Value_SP'!E4)</f>
        <v/>
      </c>
      <c r="G6" s="92">
        <f>(G3*F6)/100</f>
        <v/>
      </c>
      <c r="H6" s="151" t="n">
        <v>0</v>
      </c>
      <c r="I6" s="92">
        <f>('PI23.20_WP_Value_SP'!F4)</f>
        <v/>
      </c>
      <c r="J6" s="92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92" t="n">
        <v>100</v>
      </c>
      <c r="P6" s="92">
        <f>(P3*O6)/100</f>
        <v/>
      </c>
      <c r="Q6" s="151" t="n">
        <v>0</v>
      </c>
      <c r="R6" s="92">
        <f>('PI23.20_WP_Value_SP'!I4)</f>
        <v/>
      </c>
      <c r="S6" s="92">
        <f>(S3*R6)/100</f>
        <v/>
      </c>
      <c r="T6" s="151" t="n">
        <v>0</v>
      </c>
      <c r="U6" s="92" t="n">
        <v>100</v>
      </c>
      <c r="V6" s="92">
        <f>(V3*U6)/100</f>
        <v/>
      </c>
      <c r="W6" s="151" t="n">
        <v>0</v>
      </c>
      <c r="X6" s="92">
        <f>('PI23.20_WP_Value_SP'!K4)</f>
        <v/>
      </c>
      <c r="Y6" s="92">
        <f>(Y3*X6)/100</f>
        <v/>
      </c>
      <c r="Z6" s="151" t="n">
        <v>0</v>
      </c>
      <c r="AA6" s="92">
        <f>('PI23.20_WP_Value_SP'!L4)</f>
        <v/>
      </c>
      <c r="AB6" s="92">
        <f>(AB3*AA6)/100</f>
        <v/>
      </c>
      <c r="AC6" s="151" t="n">
        <v>0</v>
      </c>
      <c r="AD6" s="92" t="n">
        <v>50</v>
      </c>
      <c r="AE6" s="92">
        <f>(AE3*AD6)/100</f>
        <v/>
      </c>
      <c r="AF6" s="151" t="n">
        <v>0</v>
      </c>
      <c r="AI6" s="134" t="inlineStr">
        <is>
          <t>Giridhar</t>
        </is>
      </c>
      <c r="AJ6" s="145" t="n">
        <v>19.8</v>
      </c>
      <c r="AK6" s="123" t="n">
        <v>2.475</v>
      </c>
    </row>
    <row customHeight="1" ht="45" r="7">
      <c r="A7" s="137" t="inlineStr">
        <is>
          <t>VWICAS23-179592</t>
        </is>
      </c>
      <c r="B7" s="158" t="inlineStr">
        <is>
          <t>[PI23.21][AAS][Automaters] PoC: Execution of Performance Benchmarks</t>
        </is>
      </c>
      <c r="C7" s="92" t="n">
        <v>40</v>
      </c>
      <c r="D7" s="92">
        <f>(D3*C7)/100</f>
        <v/>
      </c>
      <c r="E7" s="151" t="n">
        <v>0</v>
      </c>
      <c r="F7" s="139" t="n">
        <v>80</v>
      </c>
      <c r="G7" s="92">
        <f>(G3*F7)/100</f>
        <v/>
      </c>
      <c r="H7" s="151" t="n">
        <v>0</v>
      </c>
      <c r="I7" s="92">
        <f>('PI23.20_WP_Value_SP'!F5)</f>
        <v/>
      </c>
      <c r="J7" s="92">
        <f>(J3*I7)/100</f>
        <v/>
      </c>
      <c r="K7" s="151" t="n">
        <v>0</v>
      </c>
      <c r="L7" s="92" t="n">
        <v>10</v>
      </c>
      <c r="M7" s="92">
        <f>(M3*L7)/100</f>
        <v/>
      </c>
      <c r="N7" s="151" t="n">
        <v>0</v>
      </c>
      <c r="O7" s="92">
        <f>('PI23.20_WP_Value_SP'!H5)</f>
        <v/>
      </c>
      <c r="P7" s="92">
        <f>(P3*O7)/100</f>
        <v/>
      </c>
      <c r="Q7" s="151" t="n">
        <v>0</v>
      </c>
      <c r="R7" s="92" t="n">
        <v>10</v>
      </c>
      <c r="S7" s="92">
        <f>(S3*R7)/100</f>
        <v/>
      </c>
      <c r="T7" s="151" t="n">
        <v>0</v>
      </c>
      <c r="U7" s="92">
        <f>('PI23.20_WP_Value_SP'!J5)</f>
        <v/>
      </c>
      <c r="V7" s="92">
        <f>(V3*U7)/100</f>
        <v/>
      </c>
      <c r="W7" s="151" t="n">
        <v>0</v>
      </c>
      <c r="X7" s="92">
        <f>('PI23.20_WP_Value_SP'!K5)</f>
        <v/>
      </c>
      <c r="Y7" s="92">
        <f>(Y3*X7)/100</f>
        <v/>
      </c>
      <c r="Z7" s="151" t="n">
        <v>0</v>
      </c>
      <c r="AA7" s="92">
        <f>('PI23.20_WP_Value_SP'!L5)</f>
        <v/>
      </c>
      <c r="AB7" s="92">
        <f>(AB3*AA7)/100</f>
        <v/>
      </c>
      <c r="AC7" s="151" t="n">
        <v>0</v>
      </c>
      <c r="AD7" s="92">
        <f>('PI23.20_WP_Value_SP'!M5)</f>
        <v/>
      </c>
      <c r="AE7" s="92">
        <f>(AE3*AD7)/100</f>
        <v/>
      </c>
      <c r="AF7" s="151" t="n">
        <v>0</v>
      </c>
      <c r="AI7" s="134" t="inlineStr">
        <is>
          <t>Vamsi</t>
        </is>
      </c>
      <c r="AJ7" s="145" t="n">
        <v>27</v>
      </c>
      <c r="AK7" s="123" t="n">
        <v>3.375</v>
      </c>
    </row>
    <row customHeight="1" ht="46.95" r="8">
      <c r="A8" s="137" t="inlineStr">
        <is>
          <t>VWICAS23-179589</t>
        </is>
      </c>
      <c r="B8" s="158" t="inlineStr">
        <is>
          <t>[PI23.21][AAS][Automaters][SPT] Phase 6 | Startup Performance Measurement</t>
        </is>
      </c>
      <c r="C8" s="92">
        <f>('PI23.20_WP_Value_SP'!D6)</f>
        <v/>
      </c>
      <c r="D8" s="92">
        <f>(D3*C8)/100</f>
        <v/>
      </c>
      <c r="E8" s="151" t="n">
        <v>0</v>
      </c>
      <c r="F8" s="139">
        <f>('PI23.20_WP_Value_SP'!E6)</f>
        <v/>
      </c>
      <c r="G8" s="92">
        <f>(G3*F8)/100</f>
        <v/>
      </c>
      <c r="H8" s="151" t="n">
        <v>0</v>
      </c>
      <c r="I8" s="92" t="n">
        <v>50</v>
      </c>
      <c r="J8" s="92">
        <f>(J3*I8)/100</f>
        <v/>
      </c>
      <c r="K8" s="151" t="n">
        <v>0</v>
      </c>
      <c r="L8" s="92" t="n">
        <v>10</v>
      </c>
      <c r="M8" s="92">
        <f>(M3*L8)/100</f>
        <v/>
      </c>
      <c r="N8" s="151" t="n">
        <v>0</v>
      </c>
      <c r="O8" s="92" t="n">
        <v>0</v>
      </c>
      <c r="P8" s="92">
        <f>(P3*O8)/100</f>
        <v/>
      </c>
      <c r="Q8" s="151" t="n">
        <v>0</v>
      </c>
      <c r="R8" s="92" t="n">
        <v>10</v>
      </c>
      <c r="S8" s="92">
        <f>(S3*R8)/100</f>
        <v/>
      </c>
      <c r="T8" s="151" t="n">
        <v>0</v>
      </c>
      <c r="U8" s="92" t="n">
        <v>0</v>
      </c>
      <c r="V8" s="92">
        <f>(V3*U8)/100</f>
        <v/>
      </c>
      <c r="W8" s="151" t="n">
        <v>0</v>
      </c>
      <c r="X8" s="92" t="n">
        <v>0</v>
      </c>
      <c r="Y8" s="92">
        <f>(Y3*X8)/100</f>
        <v/>
      </c>
      <c r="Z8" s="151" t="n">
        <v>0</v>
      </c>
      <c r="AA8" s="92">
        <f>('PI23.20_WP_Value_SP'!L6)</f>
        <v/>
      </c>
      <c r="AB8" s="92">
        <f>(AB3*AA8)/100</f>
        <v/>
      </c>
      <c r="AC8" s="151" t="n">
        <v>0</v>
      </c>
      <c r="AD8" s="92" t="n">
        <v>0</v>
      </c>
      <c r="AE8" s="92">
        <f>(AE3*AD8)/100</f>
        <v/>
      </c>
      <c r="AF8" s="151" t="n">
        <v>0</v>
      </c>
      <c r="AI8" s="134" t="inlineStr">
        <is>
          <t>Abishek</t>
        </is>
      </c>
      <c r="AJ8" s="145" t="n">
        <v>27</v>
      </c>
      <c r="AK8" s="123" t="n">
        <v>3.375</v>
      </c>
    </row>
    <row customHeight="1" ht="45.6" r="9">
      <c r="A9" s="137" t="inlineStr">
        <is>
          <t>VWICAS23-178106</t>
        </is>
      </c>
      <c r="B9" s="158" t="inlineStr">
        <is>
          <t>[PI23.21][AAS][Automaters] Phase 7 | PASTA Improvements and new features</t>
        </is>
      </c>
      <c r="C9" s="92" t="n">
        <v>30</v>
      </c>
      <c r="D9" s="92">
        <f>(D3*C9)/100</f>
        <v/>
      </c>
      <c r="E9" s="151" t="n">
        <v>0</v>
      </c>
      <c r="F9" s="139">
        <f>('PI23.20_WP_Value_SP'!E7)</f>
        <v/>
      </c>
      <c r="G9" s="92">
        <f>(G3*F9)/100</f>
        <v/>
      </c>
      <c r="H9" s="151" t="n">
        <v>0</v>
      </c>
      <c r="I9" s="92" t="n">
        <v>50</v>
      </c>
      <c r="J9" s="92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0</v>
      </c>
      <c r="O9" s="92" t="n">
        <v>0</v>
      </c>
      <c r="P9" s="92">
        <f>(P3*O9)/100</f>
        <v/>
      </c>
      <c r="Q9" s="151" t="n">
        <v>0</v>
      </c>
      <c r="R9" s="92">
        <f>('PI23.20_WP_Value_SP'!I7)</f>
        <v/>
      </c>
      <c r="S9" s="92" t="n">
        <v>0</v>
      </c>
      <c r="T9" s="151" t="n">
        <v>0</v>
      </c>
      <c r="U9" s="92" t="n">
        <v>0</v>
      </c>
      <c r="V9" s="92">
        <f>(V3*U9)/100</f>
        <v/>
      </c>
      <c r="W9" s="151" t="n">
        <v>0</v>
      </c>
      <c r="X9" s="92" t="n">
        <v>0</v>
      </c>
      <c r="Y9" s="92">
        <f>(Y3*X9)/100</f>
        <v/>
      </c>
      <c r="Z9" s="151" t="n">
        <v>0</v>
      </c>
      <c r="AA9" s="92">
        <f>('PI23.20_WP_Value_SP'!L7)</f>
        <v/>
      </c>
      <c r="AB9" s="92">
        <f>(AB3*AA9)/100</f>
        <v/>
      </c>
      <c r="AC9" s="151" t="n">
        <v>0</v>
      </c>
      <c r="AD9" s="92">
        <f>('PI23.20_WP_Value_SP'!M7)</f>
        <v/>
      </c>
      <c r="AE9" s="92">
        <f>(AE3*AD9)/100</f>
        <v/>
      </c>
      <c r="AF9" s="151" t="n">
        <v>0</v>
      </c>
      <c r="AI9" s="134" t="inlineStr">
        <is>
          <t>Gajananan</t>
        </is>
      </c>
      <c r="AJ9" s="145" t="n">
        <v>27</v>
      </c>
      <c r="AK9" s="123" t="n">
        <v>3.375</v>
      </c>
    </row>
    <row customHeight="1" ht="30" r="10">
      <c r="A10" s="137" t="inlineStr">
        <is>
          <t>VWICAS23-178102</t>
        </is>
      </c>
      <c r="B10" s="158" t="inlineStr">
        <is>
          <t>Collector Epic</t>
        </is>
      </c>
      <c r="C10" s="92" t="n">
        <v>30</v>
      </c>
      <c r="D10" s="92">
        <f>(D3*C10)/100</f>
        <v/>
      </c>
      <c r="E10" s="151" t="n">
        <v>0</v>
      </c>
      <c r="F10" s="139">
        <f>('PI23.20_WP_Value_SP'!E8)</f>
        <v/>
      </c>
      <c r="G10" s="92">
        <f>(G3*F10)/100</f>
        <v/>
      </c>
      <c r="H10" s="151" t="n">
        <v>0</v>
      </c>
      <c r="I10" s="92" t="n">
        <v>0</v>
      </c>
      <c r="J10" s="92">
        <f>(J3*I10)/100</f>
        <v/>
      </c>
      <c r="K10" s="151" t="n">
        <v>0</v>
      </c>
      <c r="L10" s="92" t="n">
        <v>10</v>
      </c>
      <c r="M10" s="92">
        <f>(M3*L10)/100</f>
        <v/>
      </c>
      <c r="N10" s="151" t="n">
        <v>0</v>
      </c>
      <c r="O10" s="92">
        <f>('PI23.20_WP_Value_SP'!H8)</f>
        <v/>
      </c>
      <c r="P10" s="92">
        <f>(P3*O10)/100</f>
        <v/>
      </c>
      <c r="Q10" s="151" t="n">
        <v>0</v>
      </c>
      <c r="R10" s="92">
        <f>('PI23.20_WP_Value_SP'!I8)</f>
        <v/>
      </c>
      <c r="S10" s="92">
        <f>(S3*R10)/100</f>
        <v/>
      </c>
      <c r="T10" s="151" t="n">
        <v>0</v>
      </c>
      <c r="U10" s="92">
        <f>('PI23.20_WP_Value_SP'!J8)</f>
        <v/>
      </c>
      <c r="V10" s="92">
        <f>(V3*U10)/100</f>
        <v/>
      </c>
      <c r="W10" s="151" t="n">
        <v>0</v>
      </c>
      <c r="X10" s="92">
        <f>('PI23.20_WP_Value_SP'!K8)</f>
        <v/>
      </c>
      <c r="Y10" s="92">
        <f>(Y3*X10)/100</f>
        <v/>
      </c>
      <c r="Z10" s="151" t="n">
        <v>0</v>
      </c>
      <c r="AA10" s="92">
        <f>('PI23.20_WP_Value_SP'!L8)</f>
        <v/>
      </c>
      <c r="AB10" s="92">
        <f>(AB3*AA10)/100</f>
        <v/>
      </c>
      <c r="AC10" s="151" t="n">
        <v>0</v>
      </c>
      <c r="AD10" s="92" t="n">
        <v>30</v>
      </c>
      <c r="AE10" s="92">
        <f>(AE3*AD10)/100</f>
        <v/>
      </c>
      <c r="AF10" s="151" t="n">
        <v>0</v>
      </c>
      <c r="AI10" s="134" t="inlineStr">
        <is>
          <t xml:space="preserve">Gopika </t>
        </is>
      </c>
      <c r="AJ10" s="145" t="n">
        <v>19.8</v>
      </c>
      <c r="AK10" s="123" t="n">
        <v>2.475</v>
      </c>
    </row>
    <row customHeight="1" ht="36" r="11" thickBot="1">
      <c r="A11" s="137" t="inlineStr">
        <is>
          <t>VWICAS23-179599</t>
        </is>
      </c>
      <c r="B11" s="158" t="inlineStr">
        <is>
          <t>[PI23.21][AAS][Automaters] Evaluation: Test Farm</t>
        </is>
      </c>
      <c r="C11" s="92" t="n">
        <v>0</v>
      </c>
      <c r="D11" s="92">
        <f>(D3*C11)/100</f>
        <v/>
      </c>
      <c r="E11" s="152" t="n">
        <v>0</v>
      </c>
      <c r="F11" s="139">
        <f>('PI23.20_WP_Value_SP'!E9)</f>
        <v/>
      </c>
      <c r="G11" s="92">
        <f>(G3*F11)/100</f>
        <v/>
      </c>
      <c r="H11" s="152" t="n">
        <v>0</v>
      </c>
      <c r="I11" s="92" t="n">
        <v>0</v>
      </c>
      <c r="J11" s="92">
        <f>(J3*I11)/100</f>
        <v/>
      </c>
      <c r="K11" s="152" t="n">
        <v>0</v>
      </c>
      <c r="L11" s="92" t="n">
        <v>0</v>
      </c>
      <c r="M11" s="92">
        <f>(M3*L11)/100</f>
        <v/>
      </c>
      <c r="N11" s="152" t="n">
        <v>0</v>
      </c>
      <c r="O11" s="92">
        <f>('PI23.20_WP_Value_SP'!H9)</f>
        <v/>
      </c>
      <c r="P11" s="92">
        <f>(P3*O11)/100</f>
        <v/>
      </c>
      <c r="Q11" s="152" t="n">
        <v>0</v>
      </c>
      <c r="R11" s="92">
        <f>('PI23.20_WP_Value_SP'!I9)</f>
        <v/>
      </c>
      <c r="S11" s="92">
        <f>(S3*R11)/100</f>
        <v/>
      </c>
      <c r="T11" s="152" t="n">
        <v>0</v>
      </c>
      <c r="U11" s="92">
        <f>('PI23.20_WP_Value_SP'!J9)</f>
        <v/>
      </c>
      <c r="V11" s="92">
        <f>(V3*U11)/100</f>
        <v/>
      </c>
      <c r="W11" s="152" t="n">
        <v>0</v>
      </c>
      <c r="X11" s="92">
        <f>('PI23.20_WP_Value_SP'!K9)</f>
        <v/>
      </c>
      <c r="Y11" s="92">
        <f>(Y3*X11)/100</f>
        <v/>
      </c>
      <c r="Z11" s="152" t="n">
        <v>0</v>
      </c>
      <c r="AA11" s="92" t="n">
        <v>25</v>
      </c>
      <c r="AB11" s="92">
        <f>(AB3*AA11)/100</f>
        <v/>
      </c>
      <c r="AC11" s="152" t="n">
        <v>0</v>
      </c>
      <c r="AD11" s="92">
        <f>('PI23.20_WP_Value_SP'!M9)</f>
        <v/>
      </c>
      <c r="AE11" s="92">
        <f>(AE3*AD11)/100</f>
        <v/>
      </c>
      <c r="AF11" s="152" t="n">
        <v>0</v>
      </c>
      <c r="AI11" s="134" t="inlineStr">
        <is>
          <t>Elango</t>
        </is>
      </c>
      <c r="AJ11" s="145" t="n">
        <v>27</v>
      </c>
      <c r="AK11" s="123" t="n">
        <v>3.375</v>
      </c>
    </row>
    <row customHeight="1" ht="15" r="12" thickBot="1">
      <c r="A12" s="79" t="n"/>
      <c r="B12" s="156" t="inlineStr">
        <is>
          <t>Total</t>
        </is>
      </c>
      <c r="C12" s="93">
        <f>SUM(C4:C11)</f>
        <v/>
      </c>
      <c r="D12" s="93" t="n"/>
      <c r="E12" s="141" t="n"/>
      <c r="F12" s="93">
        <f>SUM(F4:F11)</f>
        <v/>
      </c>
      <c r="G12" s="93" t="n"/>
      <c r="H12" s="93" t="n"/>
      <c r="I12" s="93">
        <f>SUM(I4:I11)</f>
        <v/>
      </c>
      <c r="J12" s="93" t="n"/>
      <c r="K12" s="93" t="n"/>
      <c r="L12" s="93">
        <f>SUM(L4:L11)</f>
        <v/>
      </c>
      <c r="M12" s="93" t="n"/>
      <c r="N12" s="93" t="n"/>
      <c r="O12" s="93">
        <f>SUM(O4:O11)</f>
        <v/>
      </c>
      <c r="P12" s="93" t="n"/>
      <c r="Q12" s="93" t="n"/>
      <c r="R12" s="93">
        <f>SUM(R4:R11)</f>
        <v/>
      </c>
      <c r="S12" s="93" t="n"/>
      <c r="T12" s="93" t="n"/>
      <c r="U12" s="93">
        <f>SUM(U4:U11)</f>
        <v/>
      </c>
      <c r="V12" s="93" t="n"/>
      <c r="W12" s="93" t="n"/>
      <c r="X12" s="93">
        <f>SUM(X4:X11)</f>
        <v/>
      </c>
      <c r="Y12" s="93" t="n"/>
      <c r="Z12" s="93" t="n"/>
      <c r="AA12" s="93">
        <f>SUM(AA4:AA11)</f>
        <v/>
      </c>
      <c r="AB12" s="93" t="n"/>
      <c r="AC12" s="93" t="n"/>
      <c r="AD12" s="93">
        <f>SUM(AD4:AD11)</f>
        <v/>
      </c>
      <c r="AE12" s="93" t="n"/>
      <c r="AF12" s="93" t="n"/>
      <c r="AI12" s="135" t="inlineStr">
        <is>
          <t>Total capacity available</t>
        </is>
      </c>
      <c r="AJ12" s="146" t="n">
        <v>241.2</v>
      </c>
      <c r="AK12" s="136" t="n">
        <v>30.15</v>
      </c>
    </row>
    <row r="13">
      <c r="A13" s="103" t="n"/>
      <c r="B13" s="104" t="n"/>
      <c r="C13" s="109" t="n"/>
      <c r="D13" s="109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n"/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6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6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6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6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6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6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6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6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6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6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6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6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6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6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6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6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6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6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6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6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6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6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6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6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6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6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6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6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6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6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6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6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6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6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6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6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6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6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6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6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6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6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6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6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6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6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6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6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6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6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6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6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6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6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6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6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6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6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6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6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6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6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6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6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6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6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6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6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6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6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6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6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6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6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6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6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6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6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6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6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6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6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6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6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6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6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6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6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6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6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6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6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6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6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6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6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6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6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6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6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6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6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6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6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6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6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6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6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6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6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6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6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6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6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6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6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6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6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6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6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6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1 F4:F11 I4:I11 L4:L11 O4:O11 R4:R11 U4:U11 X4:X11 AA4:AA11 AD4:AD11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</hyperlinks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7"/>
  <sheetViews>
    <sheetView workbookViewId="0">
      <selection activeCell="B4" sqref="B4"/>
    </sheetView>
  </sheetViews>
  <sheetFormatPr baseColWidth="8" defaultColWidth="8.6640625" defaultRowHeight="9.6"/>
  <cols>
    <col bestFit="1" customWidth="1" max="1" min="1" style="13" width="16.33203125"/>
    <col bestFit="1" customWidth="1" max="2" min="2" style="13" width="35.5546875"/>
    <col customWidth="1" max="3" min="3" style="13" width="13.5546875"/>
    <col bestFit="1" customWidth="1" max="4" min="4" style="13" width="11.33203125"/>
    <col customWidth="1" max="5" min="5" style="13" width="19.5546875"/>
    <col customWidth="1" max="6" min="6" style="13" width="14.6640625"/>
    <col bestFit="1" customWidth="1" max="7" min="7" style="13" width="31.6640625"/>
    <col bestFit="1" customWidth="1" max="8" min="8" style="13" width="35.5546875"/>
    <col customWidth="1" max="9" min="9" style="13" width="8.6640625"/>
    <col customWidth="1" max="16384" min="10" style="13" width="8.6640625"/>
  </cols>
  <sheetData>
    <row customHeight="1" ht="13.8" r="1">
      <c r="A1" s="18" t="inlineStr">
        <is>
          <t>Key</t>
        </is>
      </c>
      <c r="B1" s="19" t="inlineStr">
        <is>
          <t>Summary</t>
        </is>
      </c>
      <c r="C1" s="19" t="inlineStr">
        <is>
          <t>Issue Type</t>
        </is>
      </c>
      <c r="D1" s="19" t="inlineStr">
        <is>
          <t>Status</t>
        </is>
      </c>
      <c r="E1" s="19" t="inlineStr">
        <is>
          <t>Original Estimate</t>
        </is>
      </c>
      <c r="F1" s="19" t="inlineStr">
        <is>
          <t>Story Points</t>
        </is>
      </c>
      <c r="G1" s="19" t="inlineStr">
        <is>
          <t>Assignee</t>
        </is>
      </c>
      <c r="H1" s="20" t="inlineStr">
        <is>
          <t>Epic Link</t>
        </is>
      </c>
      <c r="I1" s="19" t="inlineStr">
        <is>
          <t>Hours</t>
        </is>
      </c>
    </row>
    <row customHeight="1" ht="41.4" r="2">
      <c r="A2" s="16" t="inlineStr">
        <is>
          <t>VWICAS23-169700</t>
        </is>
      </c>
      <c r="B2" s="14" t="inlineStr">
        <is>
          <t>VWICAS23-168022 Discuss and define the approach to implement generic solution</t>
        </is>
      </c>
      <c r="C2" s="15" t="inlineStr">
        <is>
          <t>Sub-task</t>
        </is>
      </c>
      <c r="D2" s="15" t="inlineStr">
        <is>
          <t>To Do</t>
        </is>
      </c>
      <c r="E2" s="14" t="n">
        <v>43200</v>
      </c>
      <c r="F2" s="14" t="n"/>
      <c r="G2" s="14" t="inlineStr">
        <is>
          <t>R, Kiran Kumar</t>
        </is>
      </c>
      <c r="H2" s="17" t="n"/>
      <c r="I2" s="52">
        <f>(E2/60/60)/8</f>
        <v/>
      </c>
    </row>
    <row customHeight="1" ht="14.4" r="3">
      <c r="A3" s="16" t="inlineStr">
        <is>
          <t>VWICAS23-169620</t>
        </is>
      </c>
      <c r="B3" s="14" t="inlineStr">
        <is>
          <t>VWICAS23-166555 Peer Review</t>
        </is>
      </c>
      <c r="C3" s="15" t="inlineStr">
        <is>
          <t>Sub-task</t>
        </is>
      </c>
      <c r="D3" s="15" t="inlineStr">
        <is>
          <t>To Do</t>
        </is>
      </c>
      <c r="E3" s="14" t="n">
        <v>28800</v>
      </c>
      <c r="F3" s="14" t="n"/>
      <c r="G3" s="14" t="inlineStr">
        <is>
          <t>Shirnewar, Gajanan Suryakantrao</t>
        </is>
      </c>
      <c r="H3" s="17" t="n"/>
      <c r="I3" s="14">
        <f>(E3/60/60)/8</f>
        <v/>
      </c>
    </row>
    <row customHeight="1" ht="14.4" r="4">
      <c r="A4" s="16" t="inlineStr">
        <is>
          <t>VWICAS23-169579</t>
        </is>
      </c>
      <c r="B4" s="14" t="inlineStr">
        <is>
          <t>VWICAS23-166515 Peer review</t>
        </is>
      </c>
      <c r="C4" s="15" t="inlineStr">
        <is>
          <t>Sub-task</t>
        </is>
      </c>
      <c r="D4" s="15" t="inlineStr">
        <is>
          <t>To Do</t>
        </is>
      </c>
      <c r="E4" s="14" t="n">
        <v>28800</v>
      </c>
      <c r="F4" s="14" t="n"/>
      <c r="G4" s="14" t="inlineStr">
        <is>
          <t>Shirnewar, Gajanan Suryakantrao</t>
        </is>
      </c>
      <c r="H4" s="17" t="n"/>
      <c r="I4" s="14">
        <f>(E4/60/60)/8</f>
        <v/>
      </c>
    </row>
    <row customHeight="1" ht="41.4" r="5">
      <c r="A5" s="16" t="inlineStr">
        <is>
          <t>VWICAS23-169577</t>
        </is>
      </c>
      <c r="B5" s="14" t="inlineStr">
        <is>
          <t>VWICAS23-166515 Support on creating Branch manifest and Build common library</t>
        </is>
      </c>
      <c r="C5" s="15" t="inlineStr">
        <is>
          <t>Sub-task</t>
        </is>
      </c>
      <c r="D5" s="15" t="inlineStr">
        <is>
          <t>To Do</t>
        </is>
      </c>
      <c r="E5" s="14" t="n">
        <v>57600</v>
      </c>
      <c r="F5" s="14" t="n"/>
      <c r="G5" s="14" t="inlineStr">
        <is>
          <t>Krishna, A Vamsi</t>
        </is>
      </c>
      <c r="H5" s="17" t="n"/>
      <c r="I5" s="14">
        <f>(E5/60/60)/8</f>
        <v/>
      </c>
    </row>
    <row customHeight="1" ht="27.6" r="6">
      <c r="A6" s="16" t="inlineStr">
        <is>
          <t>VWICAS23-169431</t>
        </is>
      </c>
      <c r="B6" s="14" t="inlineStr">
        <is>
          <t>VWICAS23-166326 Support APCT Activity</t>
        </is>
      </c>
      <c r="C6" s="15" t="inlineStr">
        <is>
          <t>Sub-task</t>
        </is>
      </c>
      <c r="D6" s="15" t="inlineStr">
        <is>
          <t>To Do</t>
        </is>
      </c>
      <c r="E6" s="14" t="n">
        <v>28800</v>
      </c>
      <c r="F6" s="14" t="n"/>
      <c r="G6" s="14" t="inlineStr">
        <is>
          <t>Itagi, Rakesh</t>
        </is>
      </c>
      <c r="H6" s="17" t="n"/>
      <c r="I6" s="14">
        <f>(E6/60/60)/8</f>
        <v/>
      </c>
    </row>
    <row customHeight="1" ht="27.6" r="7">
      <c r="A7" s="16" t="inlineStr">
        <is>
          <t>VWICAS23-169427</t>
        </is>
      </c>
      <c r="B7" s="14" t="inlineStr">
        <is>
          <t>VWICAS23-166326 Support Pre-Integration, Jira Automation</t>
        </is>
      </c>
      <c r="C7" s="15" t="inlineStr">
        <is>
          <t>Sub-task</t>
        </is>
      </c>
      <c r="D7" s="15" t="inlineStr">
        <is>
          <t>To Do</t>
        </is>
      </c>
      <c r="E7" s="14" t="n">
        <v>28800</v>
      </c>
      <c r="F7" s="14" t="n"/>
      <c r="G7" s="14" t="inlineStr">
        <is>
          <t>R, Kiran Kumar</t>
        </is>
      </c>
      <c r="H7" s="17" t="n"/>
      <c r="I7" s="52">
        <f>(E7/60/60)/8</f>
        <v/>
      </c>
    </row>
    <row customHeight="1" ht="27.6" r="8">
      <c r="A8" s="16" t="inlineStr">
        <is>
          <t>VWICAS23-169424</t>
        </is>
      </c>
      <c r="B8" s="14" t="inlineStr">
        <is>
          <t>VWICAS23-166326 Support IoT and MOD4</t>
        </is>
      </c>
      <c r="C8" s="15" t="inlineStr">
        <is>
          <t>Sub-task</t>
        </is>
      </c>
      <c r="D8" s="15" t="inlineStr">
        <is>
          <t>To Do</t>
        </is>
      </c>
      <c r="E8" s="14" t="n">
        <v>28800</v>
      </c>
      <c r="F8" s="14" t="n"/>
      <c r="G8" s="14" t="inlineStr">
        <is>
          <t>S, Srinivas02</t>
        </is>
      </c>
      <c r="H8" s="17" t="n"/>
      <c r="I8" s="14">
        <f>(E8/60/60)/8</f>
        <v/>
      </c>
    </row>
    <row customHeight="1" ht="41.4" r="9">
      <c r="A9" s="16" t="inlineStr">
        <is>
          <t>VWICAS23-169167</t>
        </is>
      </c>
      <c r="B9" s="14" t="inlineStr">
        <is>
          <t>[Place Holder] [Sprint A] Collaboration with PL1</t>
        </is>
      </c>
      <c r="C9" s="15" t="inlineStr">
        <is>
          <t>Story</t>
        </is>
      </c>
      <c r="D9" s="15" t="inlineStr">
        <is>
          <t>Ready</t>
        </is>
      </c>
      <c r="E9" s="14" t="n"/>
      <c r="F9" s="14" t="n">
        <v>2</v>
      </c>
      <c r="G9" s="14" t="inlineStr">
        <is>
          <t>Shirnewar, Gajanan Suryakantrao</t>
        </is>
      </c>
      <c r="H9" s="17" t="inlineStr">
        <is>
          <t>[PI23.20][AAS][Automaters] Collaboration with PL1_DevOps Teams</t>
        </is>
      </c>
      <c r="I9" s="14">
        <f>(E9/60/60)/8</f>
        <v/>
      </c>
    </row>
    <row customHeight="1" ht="27.6" r="10">
      <c r="A10" s="16" t="inlineStr">
        <is>
          <t>VWICAS23-169140</t>
        </is>
      </c>
      <c r="B10" s="14" t="inlineStr">
        <is>
          <t>VWICAS23-166515 [AIV] [Part2] Adapt based on clarification in Jenkins</t>
        </is>
      </c>
      <c r="C10" s="15" t="inlineStr">
        <is>
          <t>Sub-task</t>
        </is>
      </c>
      <c r="D10" s="15" t="inlineStr">
        <is>
          <t>To Do</t>
        </is>
      </c>
      <c r="E10" s="14" t="n">
        <v>57600</v>
      </c>
      <c r="F10" s="14" t="n"/>
      <c r="G10" s="14" t="inlineStr">
        <is>
          <t>Mahalingam, Gopika</t>
        </is>
      </c>
      <c r="H10" s="17" t="n"/>
      <c r="I10" s="14">
        <f>(E10/60/60)/8</f>
        <v/>
      </c>
    </row>
    <row customHeight="1" ht="41.4" r="11">
      <c r="A11" s="16" t="inlineStr">
        <is>
          <t>VWICAS23-168945</t>
        </is>
      </c>
      <c r="B11" s="14" t="inlineStr">
        <is>
          <t>VWICAS23-167312 [PASTA] Pull latest changes from master and install all the dependent libraries</t>
        </is>
      </c>
      <c r="C11" s="15" t="inlineStr">
        <is>
          <t>Sub-task</t>
        </is>
      </c>
      <c r="D11" s="15" t="inlineStr">
        <is>
          <t>In Progress</t>
        </is>
      </c>
      <c r="E11" s="14" t="n">
        <v>57600</v>
      </c>
      <c r="F11" s="14" t="n"/>
      <c r="G11" s="14" t="inlineStr">
        <is>
          <t>G, Elango</t>
        </is>
      </c>
      <c r="H11" s="17" t="n"/>
      <c r="I11" s="14">
        <f>(E11/60/60)/8</f>
        <v/>
      </c>
    </row>
    <row customHeight="1" ht="27.6" r="12">
      <c r="A12" s="16" t="inlineStr">
        <is>
          <t>VWICAS23-168785</t>
        </is>
      </c>
      <c r="B12" s="14" t="inlineStr">
        <is>
          <t>VWICAS23-168022 [PASTA] Testing and documentation</t>
        </is>
      </c>
      <c r="C12" s="15" t="inlineStr">
        <is>
          <t>Sub-task</t>
        </is>
      </c>
      <c r="D12" s="15" t="inlineStr">
        <is>
          <t>In Progress</t>
        </is>
      </c>
      <c r="E12" s="14" t="n">
        <v>57600</v>
      </c>
      <c r="F12" s="14" t="n"/>
      <c r="G12" s="14" t="inlineStr">
        <is>
          <t>Shirnewar, Gajanan Suryakantrao</t>
        </is>
      </c>
      <c r="H12" s="17" t="n"/>
      <c r="I12" s="14">
        <f>(E12/60/60)/8</f>
        <v/>
      </c>
    </row>
    <row customHeight="1" ht="41.4" r="13">
      <c r="A13" s="16" t="inlineStr">
        <is>
          <t>VWICAS23-168757</t>
        </is>
      </c>
      <c r="B13" s="14" t="inlineStr">
        <is>
          <t>VWICAS23-168022 [PASTA] Refinement of jenkins parameter for user friendly usage</t>
        </is>
      </c>
      <c r="C13" s="15" t="inlineStr">
        <is>
          <t>Sub-task</t>
        </is>
      </c>
      <c r="D13" s="15" t="inlineStr">
        <is>
          <t>To Do</t>
        </is>
      </c>
      <c r="E13" s="14" t="n">
        <v>43200</v>
      </c>
      <c r="F13" s="14" t="n"/>
      <c r="G13" s="14" t="inlineStr">
        <is>
          <t>G, Elango</t>
        </is>
      </c>
      <c r="H13" s="17" t="n"/>
      <c r="I13" s="14">
        <f>(E13/60/60)/8</f>
        <v/>
      </c>
    </row>
    <row customHeight="1" ht="41.4" r="14">
      <c r="A14" s="16" t="inlineStr">
        <is>
          <t>VWICAS23-168702</t>
        </is>
      </c>
      <c r="B14" s="14" t="inlineStr">
        <is>
          <t>VWICAS23-168022 [PASTA] Create separate JSON file to update mandatory parameters</t>
        </is>
      </c>
      <c r="C14" s="15" t="inlineStr">
        <is>
          <t>Sub-task</t>
        </is>
      </c>
      <c r="D14" s="15" t="inlineStr">
        <is>
          <t>To Do</t>
        </is>
      </c>
      <c r="E14" s="14" t="n">
        <v>86400</v>
      </c>
      <c r="F14" s="14" t="n"/>
      <c r="G14" s="14" t="inlineStr">
        <is>
          <t>G, Elango</t>
        </is>
      </c>
      <c r="H14" s="17" t="n"/>
      <c r="I14" s="14">
        <f>(E14/60/60)/8</f>
        <v/>
      </c>
    </row>
    <row customHeight="1" ht="28.95" r="15">
      <c r="A15" s="16" t="inlineStr">
        <is>
          <t>VWICAS23-168530</t>
        </is>
      </c>
      <c r="B15" s="14" t="inlineStr">
        <is>
          <t>VWICAS23-166556 [Perf]-Documentation and demonstrated the feature</t>
        </is>
      </c>
      <c r="C15" s="15" t="inlineStr">
        <is>
          <t>Sub-task</t>
        </is>
      </c>
      <c r="D15" s="15" t="inlineStr">
        <is>
          <t>In Progress</t>
        </is>
      </c>
      <c r="E15" s="14" t="n">
        <v>28800</v>
      </c>
      <c r="F15" s="14" t="n"/>
      <c r="G15" s="14" t="inlineStr">
        <is>
          <t>Shirnewar, Gajanan Suryakantrao</t>
        </is>
      </c>
      <c r="H15" s="17" t="n"/>
      <c r="I15" s="14">
        <f>(E15/60/60)/8</f>
        <v/>
      </c>
    </row>
    <row customHeight="1" ht="27.6" r="16">
      <c r="A16" s="16" t="inlineStr">
        <is>
          <t>VWICAS23-168512</t>
        </is>
      </c>
      <c r="B16" s="14" t="inlineStr">
        <is>
          <t>VWICAS23-166555 [Perf]-Documented the new feature</t>
        </is>
      </c>
      <c r="C16" s="15" t="inlineStr">
        <is>
          <t>Sub-task</t>
        </is>
      </c>
      <c r="D16" s="15" t="inlineStr">
        <is>
          <t>To Do</t>
        </is>
      </c>
      <c r="E16" s="14" t="n">
        <v>14400</v>
      </c>
      <c r="F16" s="14" t="n"/>
      <c r="G16" s="14" t="inlineStr">
        <is>
          <t>Kini, Giridhar (uif67314)</t>
        </is>
      </c>
      <c r="H16" s="17" t="n"/>
      <c r="I16" s="14">
        <f>(E16/60/60)/8</f>
        <v/>
      </c>
    </row>
    <row customHeight="1" ht="55.2" r="17">
      <c r="A17" s="16" t="inlineStr">
        <is>
          <t>VWICAS23-168510</t>
        </is>
      </c>
      <c r="B17" s="14" t="inlineStr">
        <is>
          <t>VWICAS23-166555 [Perf]-Explore on the possibilities of auto selection of branches based on upload type without using drop down</t>
        </is>
      </c>
      <c r="C17" s="15" t="inlineStr">
        <is>
          <t>Sub-task</t>
        </is>
      </c>
      <c r="D17" s="15" t="inlineStr">
        <is>
          <t>To Do</t>
        </is>
      </c>
      <c r="E17" s="14" t="n">
        <v>28800</v>
      </c>
      <c r="F17" s="14" t="n"/>
      <c r="G17" s="14" t="inlineStr">
        <is>
          <t>Kini, Giridhar (uif67314)</t>
        </is>
      </c>
      <c r="H17" s="17" t="n"/>
      <c r="I17" s="14">
        <f>(E17/60/60)/8</f>
        <v/>
      </c>
    </row>
    <row customHeight="1" ht="28.8" r="18">
      <c r="A18" s="16" t="inlineStr">
        <is>
          <t>VWICAS23-168441</t>
        </is>
      </c>
      <c r="B18" s="14" t="inlineStr">
        <is>
          <t>[Abhishek] [Sprint A] Rampup OBT</t>
        </is>
      </c>
      <c r="C18" s="15" t="inlineStr">
        <is>
          <t>Story</t>
        </is>
      </c>
      <c r="D18" s="15" t="inlineStr">
        <is>
          <t>In Progress</t>
        </is>
      </c>
      <c r="E18" s="14" t="n"/>
      <c r="F18" s="14" t="n">
        <v>1</v>
      </c>
      <c r="G18" s="14" t="inlineStr">
        <is>
          <t>Abishek, Y L</t>
        </is>
      </c>
      <c r="H18" s="17" t="inlineStr">
        <is>
          <t>[PI23.20][AAS][Automaters] Collector Epic</t>
        </is>
      </c>
      <c r="I18" s="14">
        <f>(E18/60/60)/8</f>
        <v/>
      </c>
    </row>
    <row customHeight="1" ht="28.8" r="19">
      <c r="A19" s="16" t="inlineStr">
        <is>
          <t>VWICAS23-168201</t>
        </is>
      </c>
      <c r="B19" s="14" t="inlineStr">
        <is>
          <t>[Sprint A] Unplanned PI23.20</t>
        </is>
      </c>
      <c r="C19" s="15" t="inlineStr">
        <is>
          <t>Story</t>
        </is>
      </c>
      <c r="D19" s="15" t="inlineStr">
        <is>
          <t>Ready</t>
        </is>
      </c>
      <c r="E19" s="14" t="n"/>
      <c r="F19" s="14" t="n">
        <v>0</v>
      </c>
      <c r="G19" s="14" t="inlineStr">
        <is>
          <t>S, Vignesh</t>
        </is>
      </c>
      <c r="H19" s="17" t="inlineStr">
        <is>
          <t>[PI23.20][AAS][Automaters] Collector Epic</t>
        </is>
      </c>
      <c r="I19" s="14">
        <f>(E19/60/60)/8</f>
        <v/>
      </c>
    </row>
    <row customHeight="1" ht="28.8" r="20">
      <c r="A20" s="16" t="inlineStr">
        <is>
          <t>VWICAS23-168022</t>
        </is>
      </c>
      <c r="B20" s="14" t="inlineStr">
        <is>
          <t>[PASTA] [Stability] Define Input JSON file to read parameter info</t>
        </is>
      </c>
      <c r="C20" s="15" t="inlineStr">
        <is>
          <t>Story</t>
        </is>
      </c>
      <c r="D20" s="15" t="inlineStr">
        <is>
          <t>Ready</t>
        </is>
      </c>
      <c r="E20" s="14" t="n"/>
      <c r="F20" s="14" t="n">
        <v>8</v>
      </c>
      <c r="G20" s="14" t="inlineStr">
        <is>
          <t>G, Elango</t>
        </is>
      </c>
      <c r="H20" s="17" t="inlineStr">
        <is>
          <t>[PI23.20][AAS][Automaters][SPT] Phase 6 | PASTA Integration</t>
        </is>
      </c>
      <c r="I20" s="14">
        <f>(E20/60/60)/8</f>
        <v/>
      </c>
    </row>
    <row customHeight="1" ht="28.8" r="21">
      <c r="A21" s="16" t="inlineStr">
        <is>
          <t>VWICAS23-167500</t>
        </is>
      </c>
      <c r="B21" s="14" t="inlineStr">
        <is>
          <t>VWICAS23-166550 [AIV] - Test &amp; Demonstrate</t>
        </is>
      </c>
      <c r="C21" s="15" t="inlineStr">
        <is>
          <t>Sub-task</t>
        </is>
      </c>
      <c r="D21" s="15" t="inlineStr">
        <is>
          <t>To Do</t>
        </is>
      </c>
      <c r="E21" s="14" t="n">
        <v>28800</v>
      </c>
      <c r="F21" s="14" t="n"/>
      <c r="G21" s="14" t="inlineStr">
        <is>
          <t>Mahalingam, Gopika</t>
        </is>
      </c>
      <c r="H21" s="17" t="n"/>
      <c r="I21" s="14">
        <f>(E21/60/60)/8</f>
        <v/>
      </c>
    </row>
    <row customHeight="1" ht="41.4" r="22">
      <c r="A22" s="16" t="inlineStr">
        <is>
          <t>VWICAS23-167497</t>
        </is>
      </c>
      <c r="B22" s="14" t="inlineStr">
        <is>
          <t>VWICAS23-166550 [AIV] - [PART3] Implement Try &amp; Except Blocks for all the identified exceptions</t>
        </is>
      </c>
      <c r="C22" s="15" t="inlineStr">
        <is>
          <t>Sub-task</t>
        </is>
      </c>
      <c r="D22" s="15" t="inlineStr">
        <is>
          <t>To Do</t>
        </is>
      </c>
      <c r="E22" s="14" t="n">
        <v>28800</v>
      </c>
      <c r="F22" s="14" t="n"/>
      <c r="G22" s="14" t="inlineStr">
        <is>
          <t>N-EXT, Shwetha</t>
        </is>
      </c>
      <c r="H22" s="17" t="n"/>
      <c r="I22" s="14">
        <f>(E22/60/60)/8</f>
        <v/>
      </c>
    </row>
    <row customHeight="1" ht="28.8" r="23">
      <c r="A23" s="16" t="inlineStr">
        <is>
          <t>VWICAS23-167496</t>
        </is>
      </c>
      <c r="B23" s="14" t="inlineStr">
        <is>
          <t>VWICAS23-166550 [AIV] -[PART3] Identify the potential Exceptions</t>
        </is>
      </c>
      <c r="C23" s="15" t="inlineStr">
        <is>
          <t>Sub-task</t>
        </is>
      </c>
      <c r="D23" s="15" t="inlineStr">
        <is>
          <t>In Progress</t>
        </is>
      </c>
      <c r="E23" s="14" t="n">
        <v>57600</v>
      </c>
      <c r="F23" s="14" t="n"/>
      <c r="G23" s="14" t="inlineStr">
        <is>
          <t>S, Srinivas02</t>
        </is>
      </c>
      <c r="H23" s="17" t="n"/>
      <c r="I23" s="14">
        <f>(E23/60/60)/8</f>
        <v/>
      </c>
    </row>
    <row customHeight="1" ht="28.8" r="24">
      <c r="A24" s="16" t="inlineStr">
        <is>
          <t>VWICAS23-167432</t>
        </is>
      </c>
      <c r="B24" s="14" t="inlineStr">
        <is>
          <t>VWICAS23-167317 [PASTA] Adapt Nw Share for PASTA pipeline</t>
        </is>
      </c>
      <c r="C24" s="15" t="inlineStr">
        <is>
          <t>Sub-task</t>
        </is>
      </c>
      <c r="D24" s="15" t="inlineStr">
        <is>
          <t>In Progress</t>
        </is>
      </c>
      <c r="E24" s="14" t="n">
        <v>86400</v>
      </c>
      <c r="F24" s="14" t="n"/>
      <c r="G24" s="14" t="inlineStr">
        <is>
          <t>R, Kiran Kumar</t>
        </is>
      </c>
      <c r="H24" s="17" t="n"/>
      <c r="I24" s="52">
        <f>(E24/60/60)/8</f>
        <v/>
      </c>
    </row>
    <row customHeight="1" ht="41.4" r="25">
      <c r="A25" s="16" t="inlineStr">
        <is>
          <t>VWICAS23-167421</t>
        </is>
      </c>
      <c r="B25" s="14" t="inlineStr">
        <is>
          <t>VWICAS23-167317 [PASTA] Adapt storage location and structure of artifacts based on execution type</t>
        </is>
      </c>
      <c r="C25" s="15" t="inlineStr">
        <is>
          <t>Sub-task</t>
        </is>
      </c>
      <c r="D25" s="15" t="inlineStr">
        <is>
          <t>To Do</t>
        </is>
      </c>
      <c r="E25" s="14" t="n">
        <v>86400</v>
      </c>
      <c r="F25" s="14" t="n"/>
      <c r="G25" s="14" t="inlineStr">
        <is>
          <t>Krishna, A Vamsi</t>
        </is>
      </c>
      <c r="H25" s="17" t="n"/>
      <c r="I25" s="14">
        <f>(E25/60/60)/8</f>
        <v/>
      </c>
    </row>
    <row customHeight="1" ht="41.4" r="26">
      <c r="A26" s="16" t="inlineStr">
        <is>
          <t>VWICAS23-167416</t>
        </is>
      </c>
      <c r="B26" s="14" t="inlineStr">
        <is>
          <t>VWICAS23-167317 [PASTA] Execution type shall be selectable via jenkins parameters</t>
        </is>
      </c>
      <c r="C26" s="15" t="inlineStr">
        <is>
          <t>Sub-task</t>
        </is>
      </c>
      <c r="D26" s="15" t="inlineStr">
        <is>
          <t>To Do</t>
        </is>
      </c>
      <c r="E26" s="14" t="n">
        <v>57600</v>
      </c>
      <c r="F26" s="14" t="n"/>
      <c r="G26" s="14" t="inlineStr">
        <is>
          <t>Krishna, A Vamsi</t>
        </is>
      </c>
      <c r="H26" s="17" t="n"/>
      <c r="I26" s="14">
        <f>(E26/60/60)/8</f>
        <v/>
      </c>
    </row>
    <row customHeight="1" ht="28.8" r="27">
      <c r="A27" s="16" t="inlineStr">
        <is>
          <t>VWICAS23-167317</t>
        </is>
      </c>
      <c r="B27" s="14" t="inlineStr">
        <is>
          <t>[PASTA] [Part A] Execution Strategy</t>
        </is>
      </c>
      <c r="C27" s="15" t="inlineStr">
        <is>
          <t>Story</t>
        </is>
      </c>
      <c r="D27" s="15" t="inlineStr">
        <is>
          <t>In Progress</t>
        </is>
      </c>
      <c r="E27" s="14" t="n"/>
      <c r="F27" s="14" t="n">
        <v>8</v>
      </c>
      <c r="G27" s="14" t="inlineStr">
        <is>
          <t>G, Elango</t>
        </is>
      </c>
      <c r="H27" s="17" t="inlineStr">
        <is>
          <t>[PI23.20][AAS][Automaters][SPT] Phase 6 | PASTA Integration</t>
        </is>
      </c>
      <c r="I27" s="14">
        <f>(E27/60/60)/8</f>
        <v/>
      </c>
    </row>
    <row customHeight="1" ht="28.8" r="28">
      <c r="A28" s="16" t="inlineStr">
        <is>
          <t>VWICAS23-167312</t>
        </is>
      </c>
      <c r="B28" s="14" t="inlineStr">
        <is>
          <t>[PASTA] Setup PASTA Env based on Readme and Requirement.txt</t>
        </is>
      </c>
      <c r="C28" s="15" t="inlineStr">
        <is>
          <t>Story</t>
        </is>
      </c>
      <c r="D28" s="15" t="inlineStr">
        <is>
          <t>In Progress</t>
        </is>
      </c>
      <c r="E28" s="14" t="n"/>
      <c r="F28" s="14" t="n">
        <v>2</v>
      </c>
      <c r="G28" s="14" t="inlineStr">
        <is>
          <t>G, Elango</t>
        </is>
      </c>
      <c r="H28" s="17" t="inlineStr">
        <is>
          <t>[PI23.20][AAS][Automaters][SPT] Phase 6 | PASTA Integration</t>
        </is>
      </c>
      <c r="I28" s="14">
        <f>(E28/60/60)/8</f>
        <v/>
      </c>
    </row>
    <row customHeight="1" ht="28.8" r="29">
      <c r="A29" s="16" t="inlineStr">
        <is>
          <t>VWICAS23-166926</t>
        </is>
      </c>
      <c r="B29" s="14" t="inlineStr">
        <is>
          <t>VWICAS23-166556 [Perf]-Test the pipeline with default branch as master</t>
        </is>
      </c>
      <c r="C29" s="15" t="inlineStr">
        <is>
          <t>Sub-task</t>
        </is>
      </c>
      <c r="D29" s="15" t="inlineStr">
        <is>
          <t>To Do</t>
        </is>
      </c>
      <c r="E29" s="14" t="n">
        <v>28800</v>
      </c>
      <c r="F29" s="14" t="n"/>
      <c r="G29" s="14" t="inlineStr">
        <is>
          <t>Shirnewar, Gajanan Suryakantrao</t>
        </is>
      </c>
      <c r="H29" s="17" t="n"/>
      <c r="I29" s="14">
        <f>(E29/60/60)/8</f>
        <v/>
      </c>
    </row>
    <row customHeight="1" ht="28.8" r="30">
      <c r="A30" s="16" t="inlineStr">
        <is>
          <t>VWICAS23-166925</t>
        </is>
      </c>
      <c r="B30" s="14" t="inlineStr">
        <is>
          <t>VWICAS23-166556 [Perf]-Push all the development to master</t>
        </is>
      </c>
      <c r="C30" s="15" t="inlineStr">
        <is>
          <t>Sub-task</t>
        </is>
      </c>
      <c r="D30" s="15" t="inlineStr">
        <is>
          <t>To Do</t>
        </is>
      </c>
      <c r="E30" s="14" t="n">
        <v>28800</v>
      </c>
      <c r="F30" s="14" t="n"/>
      <c r="G30" s="14" t="inlineStr">
        <is>
          <t>Shirnewar, Gajanan Suryakantrao</t>
        </is>
      </c>
      <c r="H30" s="17" t="n"/>
      <c r="I30" s="14">
        <f>(E30/60/60)/8</f>
        <v/>
      </c>
    </row>
    <row customHeight="1" ht="41.4" r="31">
      <c r="A31" s="16" t="inlineStr">
        <is>
          <t>VWICAS23-166922</t>
        </is>
      </c>
      <c r="B31" s="14" t="inlineStr">
        <is>
          <t>VWICAS23-166790 [Perf]-Detailed documentation of Performance Measurement</t>
        </is>
      </c>
      <c r="C31" s="15" t="inlineStr">
        <is>
          <t>Sub-task</t>
        </is>
      </c>
      <c r="D31" s="15" t="inlineStr">
        <is>
          <t>In Progress</t>
        </is>
      </c>
      <c r="E31" s="14" t="n">
        <v>57600</v>
      </c>
      <c r="F31" s="14" t="n"/>
      <c r="G31" s="14" t="inlineStr">
        <is>
          <t>Adari, Sandhya</t>
        </is>
      </c>
      <c r="H31" s="17" t="n"/>
      <c r="I31" s="14">
        <f>(E31/60/60)/8</f>
        <v/>
      </c>
    </row>
    <row customHeight="1" ht="41.4" r="32">
      <c r="A32" s="16" t="inlineStr">
        <is>
          <t>VWICAS23-166897</t>
        </is>
      </c>
      <c r="B32" s="14" t="inlineStr">
        <is>
          <t>VWICAS23-166555 [Perf]-Adapt the script based on the Jenkins parameter selection</t>
        </is>
      </c>
      <c r="C32" s="15" t="inlineStr">
        <is>
          <t>Sub-task</t>
        </is>
      </c>
      <c r="D32" s="15" t="inlineStr">
        <is>
          <t>To Do</t>
        </is>
      </c>
      <c r="E32" s="14" t="n">
        <v>57600</v>
      </c>
      <c r="F32" s="14" t="n"/>
      <c r="G32" s="14" t="inlineStr">
        <is>
          <t>Kini, Giridhar (uif67314)</t>
        </is>
      </c>
      <c r="H32" s="17" t="n"/>
      <c r="I32" s="14">
        <f>(E32/60/60)/8</f>
        <v/>
      </c>
    </row>
    <row customHeight="1" ht="41.4" r="33">
      <c r="A33" s="16" t="inlineStr">
        <is>
          <t>VWICAS23-166896</t>
        </is>
      </c>
      <c r="B33" s="14" t="inlineStr">
        <is>
          <t>VWICAS23-166555 [Perf]-Create new Jenkins parameter with option to upload type</t>
        </is>
      </c>
      <c r="C33" s="15" t="inlineStr">
        <is>
          <t>Sub-task</t>
        </is>
      </c>
      <c r="D33" s="15" t="inlineStr">
        <is>
          <t>To Do</t>
        </is>
      </c>
      <c r="E33" s="14" t="n">
        <v>28800</v>
      </c>
      <c r="F33" s="14" t="n"/>
      <c r="G33" s="14" t="inlineStr">
        <is>
          <t>Kini, Giridhar (uif67314)</t>
        </is>
      </c>
      <c r="H33" s="17" t="n"/>
      <c r="I33" s="14">
        <f>(E33/60/60)/8</f>
        <v/>
      </c>
    </row>
    <row customHeight="1" ht="41.4" r="34">
      <c r="A34" s="16" t="inlineStr">
        <is>
          <t>VWICAS23-166895</t>
        </is>
      </c>
      <c r="B34" s="14" t="inlineStr">
        <is>
          <t>VWICAS23-166555 [Perf]-Create new folders in the artifactory based on release and development</t>
        </is>
      </c>
      <c r="C34" s="15" t="inlineStr">
        <is>
          <t>Sub-task</t>
        </is>
      </c>
      <c r="D34" s="15" t="inlineStr">
        <is>
          <t>To Do</t>
        </is>
      </c>
      <c r="E34" s="14" t="n">
        <v>14400</v>
      </c>
      <c r="F34" s="14" t="n"/>
      <c r="G34" s="14" t="inlineStr">
        <is>
          <t>S, Srinivas02</t>
        </is>
      </c>
      <c r="H34" s="17" t="n"/>
      <c r="I34" s="14">
        <f>(E34/60/60)/8</f>
        <v/>
      </c>
    </row>
    <row customHeight="1" ht="41.4" r="35">
      <c r="A35" s="16" t="inlineStr">
        <is>
          <t>VWICAS23-166871</t>
        </is>
      </c>
      <c r="B35" s="14" t="inlineStr">
        <is>
          <t>VWICAS23-166550 [AIV] - [PART2] Implement Try &amp; Except Blocks for all the identified exceptions</t>
        </is>
      </c>
      <c r="C35" s="15" t="inlineStr">
        <is>
          <t>Sub-task</t>
        </is>
      </c>
      <c r="D35" s="15" t="inlineStr">
        <is>
          <t>To Do</t>
        </is>
      </c>
      <c r="E35" s="14" t="n">
        <v>28800</v>
      </c>
      <c r="F35" s="14" t="n"/>
      <c r="G35" s="14" t="inlineStr">
        <is>
          <t>S, Srinivas02</t>
        </is>
      </c>
      <c r="H35" s="17" t="n"/>
      <c r="I35" s="14">
        <f>(E35/60/60)/8</f>
        <v/>
      </c>
    </row>
    <row customHeight="1" ht="41.4" r="36">
      <c r="A36" s="16" t="inlineStr">
        <is>
          <t>VWICAS23-166870</t>
        </is>
      </c>
      <c r="B36" s="14" t="inlineStr">
        <is>
          <t>VWICAS23-166550 [AIV] - [PART1] Implement Try &amp; Except Blocks for all the identified exceptions</t>
        </is>
      </c>
      <c r="C36" s="15" t="inlineStr">
        <is>
          <t>Sub-task</t>
        </is>
      </c>
      <c r="D36" s="15" t="inlineStr">
        <is>
          <t>To Do</t>
        </is>
      </c>
      <c r="E36" s="14" t="n">
        <v>28800</v>
      </c>
      <c r="F36" s="14" t="n"/>
      <c r="G36" s="14" t="inlineStr">
        <is>
          <t>S, Srinivas02</t>
        </is>
      </c>
      <c r="H36" s="17" t="n"/>
      <c r="I36" s="14">
        <f>(E36/60/60)/8</f>
        <v/>
      </c>
    </row>
    <row customHeight="1" ht="28.8" r="37">
      <c r="A37" s="16" t="inlineStr">
        <is>
          <t>VWICAS23-166869</t>
        </is>
      </c>
      <c r="B37" s="14" t="inlineStr">
        <is>
          <t>VWICAS23-166550 [AIV] -[PART2] Identify the potential Exceptions</t>
        </is>
      </c>
      <c r="C37" s="15" t="inlineStr">
        <is>
          <t>Sub-task</t>
        </is>
      </c>
      <c r="D37" s="15" t="inlineStr">
        <is>
          <t>To Do</t>
        </is>
      </c>
      <c r="E37" s="14" t="n">
        <v>57600</v>
      </c>
      <c r="F37" s="14" t="n"/>
      <c r="G37" s="14" t="inlineStr">
        <is>
          <t>N-EXT, Shwetha</t>
        </is>
      </c>
      <c r="H37" s="17" t="n"/>
      <c r="I37" s="14">
        <f>(E37/60/60)/8</f>
        <v/>
      </c>
    </row>
    <row customHeight="1" ht="28.8" r="38">
      <c r="A38" s="16" t="inlineStr">
        <is>
          <t>VWICAS23-166866</t>
        </is>
      </c>
      <c r="B38" s="14" t="inlineStr">
        <is>
          <t>VWICAS23-166550 [AIV] -[PART1] Identify the potential Exceptions</t>
        </is>
      </c>
      <c r="C38" s="15" t="inlineStr">
        <is>
          <t>Sub-task</t>
        </is>
      </c>
      <c r="D38" s="15" t="inlineStr">
        <is>
          <t>To Do</t>
        </is>
      </c>
      <c r="E38" s="14" t="n">
        <v>57600</v>
      </c>
      <c r="F38" s="14" t="n"/>
      <c r="G38" s="14" t="inlineStr">
        <is>
          <t>N-EXT, Shwetha</t>
        </is>
      </c>
      <c r="H38" s="17" t="n"/>
      <c r="I38" s="14">
        <f>(E38/60/60)/8</f>
        <v/>
      </c>
    </row>
    <row customHeight="1" ht="55.2" r="39">
      <c r="A39" s="16" t="inlineStr">
        <is>
          <t>VWICAS23-166858</t>
        </is>
      </c>
      <c r="B39" s="14" t="inlineStr">
        <is>
          <t>VWICAS23-166515 [AIV] - Clarify and get inputs with lukas on Executable type whether to have single pipeline for both Dev &amp; Prod</t>
        </is>
      </c>
      <c r="C39" s="15" t="inlineStr">
        <is>
          <t>Sub-task</t>
        </is>
      </c>
      <c r="D39" s="15" t="inlineStr">
        <is>
          <t>In Progress</t>
        </is>
      </c>
      <c r="E39" s="14" t="n">
        <v>28800</v>
      </c>
      <c r="F39" s="14" t="n"/>
      <c r="G39" s="14" t="inlineStr">
        <is>
          <t>Mahalingam, Gopika</t>
        </is>
      </c>
      <c r="H39" s="17" t="n"/>
      <c r="I39" s="14">
        <f>(E39/60/60)/8</f>
        <v/>
      </c>
    </row>
    <row customHeight="1" ht="28.8" r="40">
      <c r="A40" s="16" t="inlineStr">
        <is>
          <t>VWICAS23-166856</t>
        </is>
      </c>
      <c r="B40" s="14" t="inlineStr">
        <is>
          <t>VWICAS23-166515 [AIV] [Part1] Adapt based on clarification in Jenkins</t>
        </is>
      </c>
      <c r="C40" s="15" t="inlineStr">
        <is>
          <t>Sub-task</t>
        </is>
      </c>
      <c r="D40" s="15" t="inlineStr">
        <is>
          <t>In Progress</t>
        </is>
      </c>
      <c r="E40" s="14" t="n">
        <v>57600</v>
      </c>
      <c r="F40" s="14" t="n"/>
      <c r="G40" s="14" t="inlineStr">
        <is>
          <t>Mahalingam, Gopika</t>
        </is>
      </c>
      <c r="H40" s="17" t="n"/>
      <c r="I40" s="14">
        <f>(E40/60/60)/8</f>
        <v/>
      </c>
    </row>
    <row customHeight="1" ht="28.8" r="41">
      <c r="A41" s="16" t="inlineStr">
        <is>
          <t>VWICAS23-166853</t>
        </is>
      </c>
      <c r="B41" s="14" t="inlineStr">
        <is>
          <t>VWICAS23-166335 Write APCT Dummy Testcases using EBITA</t>
        </is>
      </c>
      <c r="C41" s="15" t="inlineStr">
        <is>
          <t>Sub-task</t>
        </is>
      </c>
      <c r="D41" s="15" t="inlineStr">
        <is>
          <t>To Do</t>
        </is>
      </c>
      <c r="E41" s="14" t="n">
        <v>28800</v>
      </c>
      <c r="F41" s="14" t="n"/>
      <c r="G41" s="14" t="inlineStr">
        <is>
          <t>Itagi, Rakesh</t>
        </is>
      </c>
      <c r="H41" s="17" t="n"/>
      <c r="I41" s="14">
        <f>(E41/60/60)/8</f>
        <v/>
      </c>
    </row>
    <row customHeight="1" ht="28.8" r="42">
      <c r="A42" s="16" t="inlineStr">
        <is>
          <t>VWICAS23-166852</t>
        </is>
      </c>
      <c r="B42" s="14" t="inlineStr">
        <is>
          <t>VWICAS23-166335 Analysis to Swith between Tresosita and EBITA</t>
        </is>
      </c>
      <c r="C42" s="15" t="inlineStr">
        <is>
          <t>Sub-task</t>
        </is>
      </c>
      <c r="D42" s="15" t="inlineStr">
        <is>
          <t>To Do</t>
        </is>
      </c>
      <c r="E42" s="14" t="n">
        <v>28800</v>
      </c>
      <c r="F42" s="14" t="n"/>
      <c r="G42" s="14" t="inlineStr">
        <is>
          <t>Itagi, Rakesh</t>
        </is>
      </c>
      <c r="H42" s="17" t="n"/>
      <c r="I42" s="14">
        <f>(E42/60/60)/8</f>
        <v/>
      </c>
    </row>
    <row customHeight="1" ht="28.8" r="43">
      <c r="A43" s="16" t="inlineStr">
        <is>
          <t>VWICAS23-166793</t>
        </is>
      </c>
      <c r="B43" s="14" t="inlineStr">
        <is>
          <t>VWICAS23-166335 Adapt EBITA to APCT tool</t>
        </is>
      </c>
      <c r="C43" s="15" t="inlineStr">
        <is>
          <t>Sub-task</t>
        </is>
      </c>
      <c r="D43" s="15" t="inlineStr">
        <is>
          <t>In Progress</t>
        </is>
      </c>
      <c r="E43" s="14" t="n">
        <v>115200</v>
      </c>
      <c r="F43" s="14" t="n"/>
      <c r="G43" s="14" t="inlineStr">
        <is>
          <t>Itagi, Rakesh</t>
        </is>
      </c>
      <c r="H43" s="17" t="n"/>
      <c r="I43" s="14">
        <f>(E43/60/60)/8</f>
        <v/>
      </c>
    </row>
    <row customHeight="1" ht="28.8" r="44">
      <c r="A44" s="16" t="inlineStr">
        <is>
          <t>VWICAS23-166792</t>
        </is>
      </c>
      <c r="B44" s="14" t="inlineStr">
        <is>
          <t>VWICAS23-166335 Download EBITA</t>
        </is>
      </c>
      <c r="C44" s="15" t="inlineStr">
        <is>
          <t>Sub-task</t>
        </is>
      </c>
      <c r="D44" s="15" t="inlineStr">
        <is>
          <t>In Progress</t>
        </is>
      </c>
      <c r="E44" s="14" t="n">
        <v>14400</v>
      </c>
      <c r="F44" s="14" t="n"/>
      <c r="G44" s="14" t="inlineStr">
        <is>
          <t>Itagi, Rakesh</t>
        </is>
      </c>
      <c r="H44" s="17" t="n"/>
      <c r="I44" s="14">
        <f>(E44/60/60)/8</f>
        <v/>
      </c>
    </row>
    <row customHeight="1" ht="28.8" r="45">
      <c r="A45" s="16" t="inlineStr">
        <is>
          <t>VWICAS23-166790</t>
        </is>
      </c>
      <c r="B45" s="14" t="inlineStr">
        <is>
          <t>[Perf] Documentation Release for Performance Measurement Pipelines</t>
        </is>
      </c>
      <c r="C45" s="15" t="inlineStr">
        <is>
          <t>Story</t>
        </is>
      </c>
      <c r="D45" s="15" t="inlineStr">
        <is>
          <t>In Progress</t>
        </is>
      </c>
      <c r="E45" s="14" t="n"/>
      <c r="F45" s="14" t="n">
        <v>2</v>
      </c>
      <c r="G45" s="14" t="inlineStr">
        <is>
          <t>Adari, Sandhya</t>
        </is>
      </c>
      <c r="H45" s="17" t="inlineStr">
        <is>
          <t>[PI23.20][AAS][Automaters][SPT] Phase 5 | Performance Measurement</t>
        </is>
      </c>
      <c r="I45" s="14">
        <f>(E45/60/60)/8</f>
        <v/>
      </c>
    </row>
    <row customHeight="1" ht="41.4" r="46">
      <c r="A46" s="16" t="inlineStr">
        <is>
          <t>VWICAS23-166736</t>
        </is>
      </c>
      <c r="B46" s="14" t="inlineStr">
        <is>
          <t>VWICAS23-166512 [AIV] - Implement to zip the reports before uploading to Artifactory</t>
        </is>
      </c>
      <c r="C46" s="15" t="inlineStr">
        <is>
          <t>Sub-task</t>
        </is>
      </c>
      <c r="D46" s="15" t="inlineStr">
        <is>
          <t>In Progress</t>
        </is>
      </c>
      <c r="E46" s="14" t="n">
        <v>28800</v>
      </c>
      <c r="F46" s="14" t="n"/>
      <c r="G46" s="14" t="inlineStr">
        <is>
          <t>N-EXT, Shwetha</t>
        </is>
      </c>
      <c r="H46" s="17" t="n"/>
      <c r="I46" s="14">
        <f>(E46/60/60)/8</f>
        <v/>
      </c>
    </row>
    <row customHeight="1" ht="28.8" r="47">
      <c r="A47" s="16" t="inlineStr">
        <is>
          <t>VWICAS23-166735</t>
        </is>
      </c>
      <c r="B47" s="14" t="inlineStr">
        <is>
          <t>VWICAS23-166512 [AIV] - Analyze &amp; understand the ZIP feature</t>
        </is>
      </c>
      <c r="C47" s="15" t="inlineStr">
        <is>
          <t>Sub-task</t>
        </is>
      </c>
      <c r="D47" s="15" t="inlineStr">
        <is>
          <t>In Progress</t>
        </is>
      </c>
      <c r="E47" s="14" t="n">
        <v>28800</v>
      </c>
      <c r="F47" s="14" t="n"/>
      <c r="G47" s="14" t="inlineStr">
        <is>
          <t>N-EXT, Shwetha</t>
        </is>
      </c>
      <c r="H47" s="17" t="n"/>
      <c r="I47" s="14">
        <f>(E47/60/60)/8</f>
        <v/>
      </c>
    </row>
    <row customHeight="1" ht="28.8" r="48">
      <c r="A48" s="16" t="inlineStr">
        <is>
          <t>VWICAS23-166556</t>
        </is>
      </c>
      <c r="B48" s="14" t="inlineStr">
        <is>
          <t>[Perf] Checkout Default Branch</t>
        </is>
      </c>
      <c r="C48" s="15" t="inlineStr">
        <is>
          <t>Story</t>
        </is>
      </c>
      <c r="D48" s="15" t="inlineStr">
        <is>
          <t>Ready</t>
        </is>
      </c>
      <c r="E48" s="14" t="n"/>
      <c r="F48" s="14" t="n">
        <v>3</v>
      </c>
      <c r="G48" s="14" t="inlineStr">
        <is>
          <t>Shirnewar, Gajanan Suryakantrao</t>
        </is>
      </c>
      <c r="H48" s="17" t="inlineStr">
        <is>
          <t>[PI23.20][AAS][Automaters][SPT] Phase 5 | Performance Measurement</t>
        </is>
      </c>
      <c r="I48" s="14">
        <f>(E48/60/60)/8</f>
        <v/>
      </c>
    </row>
    <row customHeight="1" ht="28.8" r="49">
      <c r="A49" s="16" t="inlineStr">
        <is>
          <t>VWICAS23-166555</t>
        </is>
      </c>
      <c r="B49" s="14" t="inlineStr">
        <is>
          <t>[Perf] New Parameter: Selection of Execution type</t>
        </is>
      </c>
      <c r="C49" s="15" t="inlineStr">
        <is>
          <t>Story</t>
        </is>
      </c>
      <c r="D49" s="15" t="inlineStr">
        <is>
          <t>Ready</t>
        </is>
      </c>
      <c r="E49" s="14" t="n"/>
      <c r="F49" s="14" t="n">
        <v>6</v>
      </c>
      <c r="G49" s="14" t="inlineStr">
        <is>
          <t>Kini, Giridhar (uif67314)</t>
        </is>
      </c>
      <c r="H49" s="17" t="inlineStr">
        <is>
          <t>[PI23.20][AAS][Automaters][SPT] Phase 5 | Performance Measurement</t>
        </is>
      </c>
      <c r="I49" s="14">
        <f>(E49/60/60)/8</f>
        <v/>
      </c>
    </row>
    <row customHeight="1" ht="28.8" r="50">
      <c r="A50" s="16" t="inlineStr">
        <is>
          <t>VWICAS23-166550</t>
        </is>
      </c>
      <c r="B50" s="14" t="inlineStr">
        <is>
          <t>[AIV] Exception handling at the Code level</t>
        </is>
      </c>
      <c r="C50" s="15" t="inlineStr">
        <is>
          <t>Story</t>
        </is>
      </c>
      <c r="D50" s="15" t="inlineStr">
        <is>
          <t>Ready</t>
        </is>
      </c>
      <c r="E50" s="14" t="n"/>
      <c r="F50" s="14" t="n">
        <v>10</v>
      </c>
      <c r="G50" s="14" t="inlineStr">
        <is>
          <t>N-EXT, Shwetha</t>
        </is>
      </c>
      <c r="H50" s="17" t="inlineStr">
        <is>
          <t>[PI23.20][AAS][Automaters][AIV] Phase 7 | Stability and Validation</t>
        </is>
      </c>
      <c r="I50" s="14">
        <f>(E50/60/60)/8</f>
        <v/>
      </c>
    </row>
    <row customHeight="1" ht="28.8" r="51">
      <c r="A51" s="16" t="inlineStr">
        <is>
          <t>VWICAS23-166515</t>
        </is>
      </c>
      <c r="B51" s="14" t="inlineStr">
        <is>
          <t>[AIV] New Input Parameter: Selection of Executable Type</t>
        </is>
      </c>
      <c r="C51" s="15" t="inlineStr">
        <is>
          <t>Story</t>
        </is>
      </c>
      <c r="D51" s="15" t="inlineStr">
        <is>
          <t>In Progress</t>
        </is>
      </c>
      <c r="E51" s="14" t="n"/>
      <c r="F51" s="14" t="n">
        <v>8</v>
      </c>
      <c r="G51" s="14" t="inlineStr">
        <is>
          <t>Mahalingam, Gopika</t>
        </is>
      </c>
      <c r="H51" s="17" t="inlineStr">
        <is>
          <t>[PI23.20[AAS][Automaters][AIV] Phase 6 | New Features</t>
        </is>
      </c>
      <c r="I51" s="14">
        <f>(E51/60/60)/8</f>
        <v/>
      </c>
    </row>
    <row customHeight="1" ht="28.8" r="52">
      <c r="A52" s="16" t="inlineStr">
        <is>
          <t>VWICAS23-166512</t>
        </is>
      </c>
      <c r="B52" s="14" t="inlineStr">
        <is>
          <t>[AIV] Upload HTML and JSON zip file to artifactory</t>
        </is>
      </c>
      <c r="C52" s="15" t="inlineStr">
        <is>
          <t>Story</t>
        </is>
      </c>
      <c r="D52" s="15" t="inlineStr">
        <is>
          <t>In Progress</t>
        </is>
      </c>
      <c r="E52" s="14" t="n"/>
      <c r="F52" s="14" t="n">
        <v>2</v>
      </c>
      <c r="G52" s="14" t="inlineStr">
        <is>
          <t>N-EXT, Shwetha</t>
        </is>
      </c>
      <c r="H52" s="17" t="inlineStr">
        <is>
          <t>[PI23.20[AAS][Automaters][AIV] Phase 6 | New Features</t>
        </is>
      </c>
      <c r="I52" s="14">
        <f>(E52/60/60)/8</f>
        <v/>
      </c>
    </row>
    <row customHeight="1" ht="41.4" r="53">
      <c r="A53" s="16" t="inlineStr">
        <is>
          <t>VWICAS23-166499</t>
        </is>
      </c>
      <c r="B53" s="14" t="inlineStr">
        <is>
          <t>[Place Holder] [Sprint A] Delivery Pipeline Handover # Topic</t>
        </is>
      </c>
      <c r="C53" s="15" t="inlineStr">
        <is>
          <t>Story</t>
        </is>
      </c>
      <c r="D53" s="15" t="inlineStr">
        <is>
          <t>Ready</t>
        </is>
      </c>
      <c r="E53" s="14" t="n"/>
      <c r="F53" s="14" t="n">
        <v>2</v>
      </c>
      <c r="G53" s="14" t="inlineStr">
        <is>
          <t>Krishna, A Vamsi</t>
        </is>
      </c>
      <c r="H53" s="17" t="inlineStr">
        <is>
          <t>[PI23.20][AAS][Automaters] Adaptive Delivery Pipelines | Handover from PL1_DevOps</t>
        </is>
      </c>
      <c r="I53" s="14">
        <f>(E53/60/60)/8</f>
        <v/>
      </c>
    </row>
    <row customHeight="1" ht="41.4" r="54">
      <c r="A54" s="16" t="inlineStr">
        <is>
          <t>VWICAS23-166484</t>
        </is>
      </c>
      <c r="B54" s="14" t="inlineStr">
        <is>
          <t>[Place Holder] [Sprint A] Application Pipeline Handover # Topic</t>
        </is>
      </c>
      <c r="C54" s="15" t="inlineStr">
        <is>
          <t>Story</t>
        </is>
      </c>
      <c r="D54" s="15" t="inlineStr">
        <is>
          <t>Ready</t>
        </is>
      </c>
      <c r="E54" s="14" t="n"/>
      <c r="F54" s="14" t="n">
        <v>2</v>
      </c>
      <c r="G54" s="14" t="inlineStr">
        <is>
          <t>R, Kiran Kumar</t>
        </is>
      </c>
      <c r="H54" s="17" t="inlineStr">
        <is>
          <t>[PI23.20][AAS][Automaters] Adaptive Application Pipelines | Handover from PL1_DevOps</t>
        </is>
      </c>
      <c r="I54" s="52">
        <f>(E54/60/60)/8</f>
        <v/>
      </c>
    </row>
    <row customHeight="1" ht="41.4" r="55">
      <c r="A55" s="16" t="inlineStr">
        <is>
          <t>VWICAS23-166424</t>
        </is>
      </c>
      <c r="B55" s="14" t="inlineStr">
        <is>
          <t>[Test Bench] Roll-out with Windows 11</t>
        </is>
      </c>
      <c r="C55" s="15" t="inlineStr">
        <is>
          <t>Story</t>
        </is>
      </c>
      <c r="D55" s="15" t="inlineStr">
        <is>
          <t>Ready</t>
        </is>
      </c>
      <c r="E55" s="14" t="n"/>
      <c r="F55" s="14" t="n">
        <v>4</v>
      </c>
      <c r="G55" s="14" t="inlineStr">
        <is>
          <t>Adari, Sandhya</t>
        </is>
      </c>
      <c r="H55" s="17" t="inlineStr">
        <is>
          <t>[PI23.20][AAS][Automaters] Windows 11 | PoC for development tools | Compatibility Check</t>
        </is>
      </c>
      <c r="I55" s="14">
        <f>(E55/60/60)/8</f>
        <v/>
      </c>
    </row>
    <row customHeight="1" ht="28.8" r="56">
      <c r="A56" s="16" t="inlineStr">
        <is>
          <t>VWICAS23-166335</t>
        </is>
      </c>
      <c r="B56" s="14" t="inlineStr">
        <is>
          <t>[APCT] Adapt EBITA 5.4.0 to APCT</t>
        </is>
      </c>
      <c r="C56" s="15" t="inlineStr">
        <is>
          <t>Story</t>
        </is>
      </c>
      <c r="D56" s="15" t="inlineStr">
        <is>
          <t>In Progress</t>
        </is>
      </c>
      <c r="E56" s="14" t="n">
        <v>0</v>
      </c>
      <c r="F56" s="14" t="n">
        <v>6.5</v>
      </c>
      <c r="G56" s="14" t="inlineStr">
        <is>
          <t>Itagi, Rakesh</t>
        </is>
      </c>
      <c r="H56" s="17" t="inlineStr">
        <is>
          <t>[PI23.20][AAS][Automaters] Maintenance and Support</t>
        </is>
      </c>
      <c r="I56" s="14">
        <f>(E56/60/60)/8</f>
        <v/>
      </c>
    </row>
    <row customHeight="1" ht="41.4" r="57">
      <c r="A57" s="37" t="inlineStr">
        <is>
          <t>VWICAS23-166326</t>
        </is>
      </c>
      <c r="B57" s="21" t="inlineStr">
        <is>
          <t>[Maintenance and Support] [Sprint A] IoT, MOD4, APCT(PR), Pre-Integration, Jira Automation</t>
        </is>
      </c>
      <c r="C57" s="38" t="inlineStr">
        <is>
          <t>Story</t>
        </is>
      </c>
      <c r="D57" s="38" t="inlineStr">
        <is>
          <t>Ready</t>
        </is>
      </c>
      <c r="E57" s="21" t="n"/>
      <c r="F57" s="21" t="n">
        <v>3</v>
      </c>
      <c r="G57" s="21" t="inlineStr">
        <is>
          <t>R, Kiran Kumar</t>
        </is>
      </c>
      <c r="H57" s="22" t="inlineStr">
        <is>
          <t>[PI23.20][AAS][Automaters] Maintenance and Support</t>
        </is>
      </c>
      <c r="I57" s="52">
        <f>(E57/60/60)/8</f>
        <v/>
      </c>
    </row>
  </sheetData>
  <hyperlinks>
    <hyperlink display="https://jira-ibs.zone2.agileci.conti.de/browse/VWICAS23-169700" ref="A2" r:id="rId1"/>
    <hyperlink display="https://jira-ibs.zone2.agileci.conti.de/browse/VWICAS23-169620" ref="A3" r:id="rId2"/>
    <hyperlink display="https://jira-ibs.zone2.agileci.conti.de/browse/VWICAS23-169579" ref="A4" r:id="rId3"/>
    <hyperlink display="https://jira-ibs.zone2.agileci.conti.de/browse/VWICAS23-169577" ref="A5" r:id="rId4"/>
    <hyperlink display="https://jira-ibs.zone2.agileci.conti.de/browse/VWICAS23-169431" ref="A6" r:id="rId5"/>
    <hyperlink display="https://jira-ibs.zone2.agileci.conti.de/browse/VWICAS23-169427" ref="A7" r:id="rId6"/>
    <hyperlink display="https://jira-ibs.zone2.agileci.conti.de/browse/VWICAS23-169424" ref="A8" r:id="rId7"/>
    <hyperlink display="https://jira-ibs.zone2.agileci.conti.de/browse/VWICAS23-169167" ref="A9" r:id="rId8"/>
    <hyperlink display="https://jira-ibs.zone2.agileci.conti.de/browse/VWICAS23-169140" ref="A10" r:id="rId9"/>
    <hyperlink display="https://jira-ibs.zone2.agileci.conti.de/browse/VWICAS23-168945" ref="A11" r:id="rId10"/>
    <hyperlink display="https://jira-ibs.zone2.agileci.conti.de/browse/VWICAS23-168785" ref="A12" r:id="rId11"/>
    <hyperlink display="https://jira-ibs.zone2.agileci.conti.de/browse/VWICAS23-168757" ref="A13" r:id="rId12"/>
    <hyperlink display="https://jira-ibs.zone2.agileci.conti.de/browse/VWICAS23-168702" ref="A14" r:id="rId13"/>
    <hyperlink display="https://jira-ibs.zone2.agileci.conti.de/browse/VWICAS23-168530" ref="A15" r:id="rId14"/>
    <hyperlink display="https://jira-ibs.zone2.agileci.conti.de/browse/VWICAS23-168512" ref="A16" r:id="rId15"/>
    <hyperlink display="https://jira-ibs.zone2.agileci.conti.de/browse/VWICAS23-168510" ref="A17" r:id="rId16"/>
    <hyperlink display="https://jira-ibs.zone2.agileci.conti.de/browse/VWICAS23-168441" ref="A18" r:id="rId17"/>
    <hyperlink display="https://jira-ibs.zone2.agileci.conti.de/browse/VWICAS23-168201" ref="A19" r:id="rId18"/>
    <hyperlink display="https://jira-ibs.zone2.agileci.conti.de/browse/VWICAS23-168022" ref="A20" r:id="rId19"/>
    <hyperlink display="https://jira-ibs.zone2.agileci.conti.de/browse/VWICAS23-167500" ref="A21" r:id="rId20"/>
    <hyperlink display="https://jira-ibs.zone2.agileci.conti.de/browse/VWICAS23-167497" ref="A22" r:id="rId21"/>
    <hyperlink display="https://jira-ibs.zone2.agileci.conti.de/browse/VWICAS23-167496" ref="A23" r:id="rId22"/>
    <hyperlink display="https://jira-ibs.zone2.agileci.conti.de/browse/VWICAS23-167432" ref="A24" r:id="rId23"/>
    <hyperlink display="https://jira-ibs.zone2.agileci.conti.de/browse/VWICAS23-167421" ref="A25" r:id="rId24"/>
    <hyperlink display="https://jira-ibs.zone2.agileci.conti.de/browse/VWICAS23-167416" ref="A26" r:id="rId25"/>
    <hyperlink display="https://jira-ibs.zone2.agileci.conti.de/browse/VWICAS23-167317" ref="A27" r:id="rId26"/>
    <hyperlink display="https://jira-ibs.zone2.agileci.conti.de/browse/VWICAS23-167312" ref="A28" r:id="rId27"/>
    <hyperlink display="https://jira-ibs.zone2.agileci.conti.de/browse/VWICAS23-166926" ref="A29" r:id="rId28"/>
    <hyperlink display="https://jira-ibs.zone2.agileci.conti.de/browse/VWICAS23-166925" ref="A30" r:id="rId29"/>
    <hyperlink display="https://jira-ibs.zone2.agileci.conti.de/browse/VWICAS23-166922" ref="A31" r:id="rId30"/>
    <hyperlink display="https://jira-ibs.zone2.agileci.conti.de/browse/VWICAS23-166897" ref="A32" r:id="rId31"/>
    <hyperlink display="https://jira-ibs.zone2.agileci.conti.de/browse/VWICAS23-166896" ref="A33" r:id="rId32"/>
    <hyperlink display="https://jira-ibs.zone2.agileci.conti.de/browse/VWICAS23-166895" ref="A34" r:id="rId33"/>
    <hyperlink display="https://jira-ibs.zone2.agileci.conti.de/browse/VWICAS23-166871" ref="A35" r:id="rId34"/>
    <hyperlink display="https://jira-ibs.zone2.agileci.conti.de/browse/VWICAS23-166870" ref="A36" r:id="rId35"/>
    <hyperlink display="https://jira-ibs.zone2.agileci.conti.de/browse/VWICAS23-166869" ref="A37" r:id="rId36"/>
    <hyperlink display="https://jira-ibs.zone2.agileci.conti.de/browse/VWICAS23-166866" ref="A38" r:id="rId37"/>
    <hyperlink display="https://jira-ibs.zone2.agileci.conti.de/browse/VWICAS23-166858" ref="A39" r:id="rId38"/>
    <hyperlink display="https://jira-ibs.zone2.agileci.conti.de/browse/VWICAS23-166856" ref="A40" r:id="rId39"/>
    <hyperlink display="https://jira-ibs.zone2.agileci.conti.de/browse/VWICAS23-166853" ref="A41" r:id="rId40"/>
    <hyperlink display="https://jira-ibs.zone2.agileci.conti.de/browse/VWICAS23-166852" ref="A42" r:id="rId41"/>
    <hyperlink display="https://jira-ibs.zone2.agileci.conti.de/browse/VWICAS23-166793" ref="A43" r:id="rId42"/>
    <hyperlink display="https://jira-ibs.zone2.agileci.conti.de/browse/VWICAS23-166792" ref="A44" r:id="rId43"/>
    <hyperlink display="https://jira-ibs.zone2.agileci.conti.de/browse/VWICAS23-166790" ref="A45" r:id="rId44"/>
    <hyperlink display="https://jira-ibs.zone2.agileci.conti.de/browse/VWICAS23-166736" ref="A46" r:id="rId45"/>
    <hyperlink display="https://jira-ibs.zone2.agileci.conti.de/browse/VWICAS23-166735" ref="A47" r:id="rId46"/>
    <hyperlink display="https://jira-ibs.zone2.agileci.conti.de/browse/VWICAS23-166556" ref="A48" r:id="rId47"/>
    <hyperlink display="https://jira-ibs.zone2.agileci.conti.de/browse/VWICAS23-166555" ref="A49" r:id="rId48"/>
    <hyperlink display="https://jira-ibs.zone2.agileci.conti.de/browse/VWICAS23-166550" ref="A50" r:id="rId49"/>
    <hyperlink display="https://jira-ibs.zone2.agileci.conti.de/browse/VWICAS23-166515" ref="A51" r:id="rId50"/>
    <hyperlink display="https://jira-ibs.zone2.agileci.conti.de/browse/VWICAS23-166512" ref="A52" r:id="rId51"/>
    <hyperlink display="https://jira-ibs.zone2.agileci.conti.de/browse/VWICAS23-166499" ref="A53" r:id="rId52"/>
    <hyperlink display="https://jira-ibs.zone2.agileci.conti.de/browse/VWICAS23-166484" ref="A54" r:id="rId53"/>
    <hyperlink display="https://jira-ibs.zone2.agileci.conti.de/browse/VWICAS23-166424" ref="A55" r:id="rId54"/>
    <hyperlink display="https://jira-ibs.zone2.agileci.conti.de/browse/VWICAS23-166335" ref="A56" r:id="rId55"/>
    <hyperlink display="https://jira-ibs.zone2.agileci.conti.de/browse/VWICAS23-166326" ref="A57" r:id="rId56"/>
  </hyperlinks>
  <printOptions horizontalCentered="1" verticalCentered="1"/>
  <pageMargins bottom="0.5" footer="0.25" header="0.5" left="0.25" right="0.25" top="0.25"/>
  <pageSetup horizontalDpi="0" orientation="landscape" verticalDpi="0"/>
  <headerFooter>
    <oddHeader/>
    <oddFooter>&amp;R&amp;P of &amp;N</oddFooter>
    <evenHeader/>
    <evenFooter/>
    <firstHeader/>
    <firstFooter/>
  </headerFooter>
  <tableParts count="1">
    <tablePart r:id="rId57"/>
  </tableParts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302"/>
  <sheetViews>
    <sheetView workbookViewId="0" zoomScale="83" zoomScaleNormal="83">
      <selection activeCell="AH11" sqref="AH11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6" width="4.6640625"/>
    <col customWidth="1" max="4" min="4" style="27" width="4.6640625"/>
    <col customWidth="1" max="5" min="5" style="97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6" width="4.6640625"/>
    <col customWidth="1" max="10" min="10" style="27" width="4.6640625"/>
    <col customWidth="1" max="11" min="11" style="97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18" min="18" style="94" width="4.6640625"/>
    <col customWidth="1" max="19" min="19" style="27" width="4.6640625"/>
    <col customWidth="1" max="20" min="20" style="95" width="4.6640625"/>
    <col customWidth="1" max="21" min="21" style="96" width="4.6640625"/>
    <col customWidth="1" max="22" min="22" style="27" width="4.6640625"/>
    <col customWidth="1" max="23" min="23" style="97" width="4.6640625"/>
    <col customWidth="1" max="24" min="24" style="94" width="4.6640625"/>
    <col customWidth="1" max="25" min="25" style="27" width="4.6640625"/>
    <col customWidth="1" max="26" min="26" style="95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4" width="4.6640625"/>
    <col customWidth="1" max="31" min="31" style="27" width="4.6640625"/>
    <col customWidth="1" max="32" min="32" style="95" width="4.6640625"/>
    <col customWidth="1" max="36" min="33" width="4.6640625"/>
  </cols>
  <sheetData>
    <row customHeight="1" ht="28.95" r="1">
      <c r="A1" s="57" t="inlineStr">
        <is>
          <t>Key</t>
        </is>
      </c>
      <c r="B1" s="156" t="inlineStr">
        <is>
          <t>Summary</t>
        </is>
      </c>
      <c r="C1" s="267" t="inlineStr">
        <is>
          <t>Elango</t>
        </is>
      </c>
      <c r="D1" s="265" t="n"/>
      <c r="E1" s="266" t="n"/>
      <c r="F1" s="268" t="inlineStr">
        <is>
          <t>Rakesh</t>
        </is>
      </c>
      <c r="G1" s="265" t="n"/>
      <c r="H1" s="266" t="n"/>
      <c r="I1" s="267" t="inlineStr">
        <is>
          <t>Giridhar</t>
        </is>
      </c>
      <c r="J1" s="265" t="n"/>
      <c r="K1" s="266" t="n"/>
      <c r="L1" s="268" t="inlineStr">
        <is>
          <t>Jay</t>
        </is>
      </c>
      <c r="M1" s="265" t="n"/>
      <c r="N1" s="266" t="n"/>
      <c r="O1" s="267" t="inlineStr">
        <is>
          <t>Gopika</t>
        </is>
      </c>
      <c r="P1" s="265" t="n"/>
      <c r="Q1" s="266" t="n"/>
      <c r="R1" s="268" t="inlineStr">
        <is>
          <t>Srinivas</t>
        </is>
      </c>
      <c r="S1" s="265" t="n"/>
      <c r="T1" s="266" t="n"/>
      <c r="U1" s="267" t="inlineStr">
        <is>
          <t>Shweta/Vignesh</t>
        </is>
      </c>
      <c r="V1" s="265" t="n"/>
      <c r="W1" s="266" t="n"/>
      <c r="X1" s="268" t="inlineStr">
        <is>
          <t>Kiran</t>
        </is>
      </c>
      <c r="Y1" s="265" t="n"/>
      <c r="Z1" s="266" t="n"/>
      <c r="AA1" s="267" t="inlineStr">
        <is>
          <t>Gajanan</t>
        </is>
      </c>
      <c r="AB1" s="265" t="n"/>
      <c r="AC1" s="266" t="n"/>
      <c r="AD1" s="268" t="inlineStr">
        <is>
          <t>Abishek</t>
        </is>
      </c>
      <c r="AE1" s="265" t="n"/>
      <c r="AF1" s="266" t="n"/>
      <c r="AG1" s="268" t="inlineStr">
        <is>
          <t>Vijaya</t>
        </is>
      </c>
      <c r="AH1" s="265" t="n"/>
      <c r="AI1" s="266" t="n"/>
      <c r="AJ1" s="164" t="n"/>
      <c r="AL1" s="134" t="inlineStr">
        <is>
          <t>Kiran</t>
        </is>
      </c>
      <c r="AM1" s="145" t="n">
        <v>44.8</v>
      </c>
      <c r="AN1" s="123" t="n">
        <v>5.600000000000001</v>
      </c>
    </row>
    <row customHeight="1" ht="28.95" r="2" thickBot="1">
      <c r="A2" s="110" t="n"/>
      <c r="B2" s="168" t="n"/>
      <c r="C2" s="140" t="inlineStr">
        <is>
          <t>%</t>
        </is>
      </c>
      <c r="D2" s="140" t="inlineStr">
        <is>
          <t>SP-A</t>
        </is>
      </c>
      <c r="E2" s="140" t="inlineStr">
        <is>
          <t>SP-P</t>
        </is>
      </c>
      <c r="F2" s="140" t="inlineStr">
        <is>
          <t>%</t>
        </is>
      </c>
      <c r="G2" s="140" t="inlineStr">
        <is>
          <t>SP-A</t>
        </is>
      </c>
      <c r="H2" s="140" t="inlineStr">
        <is>
          <t>SP-P</t>
        </is>
      </c>
      <c r="I2" s="140" t="inlineStr">
        <is>
          <t>%</t>
        </is>
      </c>
      <c r="J2" s="140" t="inlineStr">
        <is>
          <t>SP-A</t>
        </is>
      </c>
      <c r="K2" s="140" t="inlineStr">
        <is>
          <t>SP-P</t>
        </is>
      </c>
      <c r="L2" s="140" t="inlineStr">
        <is>
          <t>%</t>
        </is>
      </c>
      <c r="M2" s="140" t="inlineStr">
        <is>
          <t>SP-A</t>
        </is>
      </c>
      <c r="N2" s="140" t="inlineStr">
        <is>
          <t>SP-P</t>
        </is>
      </c>
      <c r="O2" s="140" t="inlineStr">
        <is>
          <t>%</t>
        </is>
      </c>
      <c r="P2" s="140" t="inlineStr">
        <is>
          <t>SP-A</t>
        </is>
      </c>
      <c r="Q2" s="140" t="inlineStr">
        <is>
          <t>SP-P</t>
        </is>
      </c>
      <c r="R2" s="140" t="inlineStr">
        <is>
          <t>%</t>
        </is>
      </c>
      <c r="S2" s="140" t="inlineStr">
        <is>
          <t>SP-A</t>
        </is>
      </c>
      <c r="T2" s="140" t="inlineStr">
        <is>
          <t>SP-P</t>
        </is>
      </c>
      <c r="U2" s="140" t="inlineStr">
        <is>
          <t>%</t>
        </is>
      </c>
      <c r="V2" s="140" t="inlineStr">
        <is>
          <t>SP-A</t>
        </is>
      </c>
      <c r="W2" s="140" t="inlineStr">
        <is>
          <t>SP-P</t>
        </is>
      </c>
      <c r="X2" s="140" t="inlineStr">
        <is>
          <t>%</t>
        </is>
      </c>
      <c r="Y2" s="140" t="inlineStr">
        <is>
          <t>SP-A</t>
        </is>
      </c>
      <c r="Z2" s="140" t="inlineStr">
        <is>
          <t>SP-P</t>
        </is>
      </c>
      <c r="AA2" s="140" t="inlineStr">
        <is>
          <t>%</t>
        </is>
      </c>
      <c r="AB2" s="140" t="inlineStr">
        <is>
          <t>SP-A</t>
        </is>
      </c>
      <c r="AC2" s="140" t="inlineStr">
        <is>
          <t>SP-P</t>
        </is>
      </c>
      <c r="AD2" s="140" t="inlineStr">
        <is>
          <t>%</t>
        </is>
      </c>
      <c r="AE2" s="140" t="inlineStr">
        <is>
          <t>SP-A</t>
        </is>
      </c>
      <c r="AF2" s="140" t="inlineStr">
        <is>
          <t>SP-P</t>
        </is>
      </c>
      <c r="AG2" s="140" t="inlineStr">
        <is>
          <t>%</t>
        </is>
      </c>
      <c r="AH2" s="140" t="inlineStr">
        <is>
          <t>SP-A</t>
        </is>
      </c>
      <c r="AI2" s="140" t="inlineStr">
        <is>
          <t>SP-P</t>
        </is>
      </c>
      <c r="AJ2" s="140" t="n"/>
      <c r="AL2" s="134" t="inlineStr">
        <is>
          <t>Srinivas</t>
        </is>
      </c>
      <c r="AM2" s="145" t="n">
        <v>64</v>
      </c>
      <c r="AN2" s="123" t="n">
        <v>8</v>
      </c>
    </row>
    <row customHeight="1" ht="28.95" r="3">
      <c r="A3" s="57" t="n"/>
      <c r="B3" s="157" t="inlineStr">
        <is>
          <t>Sprint A</t>
        </is>
      </c>
      <c r="C3" s="125" t="n"/>
      <c r="D3" s="172" t="n">
        <v>8</v>
      </c>
      <c r="E3" s="150">
        <f>SUM(E4:E12)</f>
        <v/>
      </c>
      <c r="F3" s="138" t="n"/>
      <c r="G3" s="172" t="n">
        <v>8</v>
      </c>
      <c r="H3" s="150">
        <f>SUM(H4:H12)</f>
        <v/>
      </c>
      <c r="I3" s="138" t="n"/>
      <c r="J3" s="123" t="n">
        <v>7.2</v>
      </c>
      <c r="K3" s="150">
        <f>SUM(K4:K12)</f>
        <v/>
      </c>
      <c r="L3" s="125" t="n"/>
      <c r="M3" s="123" t="n">
        <v>8</v>
      </c>
      <c r="N3" s="150">
        <f>SUM(N4:N12)</f>
        <v/>
      </c>
      <c r="O3" s="125" t="n"/>
      <c r="P3" s="123" t="n">
        <v>8</v>
      </c>
      <c r="Q3" s="150">
        <f>SUM(Q4:Q12)</f>
        <v/>
      </c>
      <c r="R3" s="125" t="n"/>
      <c r="S3" s="123" t="n">
        <v>8</v>
      </c>
      <c r="T3" s="150">
        <f>SUM(T4:T12)</f>
        <v/>
      </c>
      <c r="U3" s="125" t="n"/>
      <c r="V3" s="123" t="n">
        <v>8</v>
      </c>
      <c r="W3" s="150">
        <f>SUM(W4:W12)</f>
        <v/>
      </c>
      <c r="X3" s="125" t="n"/>
      <c r="Y3" s="123" t="n">
        <v>5.600000000000001</v>
      </c>
      <c r="Z3" s="150">
        <f>SUM(Z4:Z12)</f>
        <v/>
      </c>
      <c r="AA3" s="125" t="n"/>
      <c r="AB3" s="123" t="n">
        <v>6.4</v>
      </c>
      <c r="AC3" s="150">
        <f>SUM(AC4:AC12)</f>
        <v/>
      </c>
      <c r="AD3" s="125" t="n"/>
      <c r="AE3" s="123" t="n">
        <v>7.2</v>
      </c>
      <c r="AF3" s="150">
        <f>SUM(AF4:AF12)</f>
        <v/>
      </c>
      <c r="AG3" s="125" t="n"/>
      <c r="AH3" s="123" t="n">
        <v>8</v>
      </c>
      <c r="AI3" s="150">
        <f>SUM(AI4:AI12)</f>
        <v/>
      </c>
      <c r="AJ3" s="169" t="n"/>
      <c r="AL3" s="134" t="inlineStr">
        <is>
          <t>Rakesh</t>
        </is>
      </c>
      <c r="AM3" s="145" t="n">
        <v>64</v>
      </c>
      <c r="AN3" s="123" t="n">
        <v>8</v>
      </c>
    </row>
    <row customHeight="1" ht="30" r="4">
      <c r="A4" s="137" t="inlineStr">
        <is>
          <t>VWICAS23-178101</t>
        </is>
      </c>
      <c r="B4" s="158" t="inlineStr">
        <is>
          <t>[PI23.21][AAS][Automaters] Maintenance and Support</t>
        </is>
      </c>
      <c r="C4" s="92">
        <f>('PI23.20_WP_Value_SP'!D2)</f>
        <v/>
      </c>
      <c r="D4" s="173">
        <f>(D3*C4)/100</f>
        <v/>
      </c>
      <c r="E4" s="151" t="n">
        <v>0</v>
      </c>
      <c r="F4" s="139">
        <f>('PI23.20_WP_Value_SP'!E2)</f>
        <v/>
      </c>
      <c r="G4" s="173">
        <f>(G3*F4)/100</f>
        <v/>
      </c>
      <c r="H4" s="151" t="n">
        <v>0</v>
      </c>
      <c r="I4" s="139">
        <f>('PI23.20_WP_Value_SP'!F2)</f>
        <v/>
      </c>
      <c r="J4" s="92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92">
        <f>('PI23.20_WP_Value_SP'!H2)</f>
        <v/>
      </c>
      <c r="P4" s="92">
        <f>(P3*O4)/100</f>
        <v/>
      </c>
      <c r="Q4" s="151" t="n">
        <v>0</v>
      </c>
      <c r="R4" s="92" t="n">
        <v>80</v>
      </c>
      <c r="S4" s="92">
        <f>(S3*R4)/100</f>
        <v/>
      </c>
      <c r="T4" s="151" t="n">
        <v>0</v>
      </c>
      <c r="U4" s="92">
        <f>('PI23.20_WP_Value_SP'!J2)</f>
        <v/>
      </c>
      <c r="V4" s="92">
        <f>(V3*U4)/100</f>
        <v/>
      </c>
      <c r="W4" s="151" t="n">
        <v>0</v>
      </c>
      <c r="X4" s="92" t="n">
        <v>20</v>
      </c>
      <c r="Y4" s="92">
        <f>(Y3*X4)/100</f>
        <v/>
      </c>
      <c r="Z4" s="151" t="n">
        <v>0</v>
      </c>
      <c r="AA4" s="92" t="n">
        <v>10</v>
      </c>
      <c r="AB4" s="92">
        <f>(AB3*AA4)/100</f>
        <v/>
      </c>
      <c r="AC4" s="151" t="n">
        <v>0</v>
      </c>
      <c r="AD4" s="92" t="n">
        <v>20</v>
      </c>
      <c r="AE4" s="92">
        <f>(AE3*AD4)/100</f>
        <v/>
      </c>
      <c r="AF4" s="151" t="n">
        <v>0</v>
      </c>
      <c r="AG4" s="92" t="n">
        <v>0</v>
      </c>
      <c r="AH4" s="92">
        <f>(AH3*AG4)/100</f>
        <v/>
      </c>
      <c r="AI4" s="151" t="n">
        <v>0</v>
      </c>
      <c r="AJ4" s="170" t="n"/>
      <c r="AL4" s="291" t="inlineStr">
        <is>
          <t>Jay</t>
        </is>
      </c>
      <c r="AM4" s="145" t="n">
        <v>64</v>
      </c>
      <c r="AN4" s="123" t="n">
        <v>8</v>
      </c>
    </row>
    <row customHeight="1" ht="47.7" r="5">
      <c r="A5" s="137" t="inlineStr">
        <is>
          <t>VWICAS23-179590</t>
        </is>
      </c>
      <c r="B5" s="158" t="inlineStr">
        <is>
          <t>[PI23.21][AAS][Automaters] SW Architecture Compliance Checker Pipeline</t>
        </is>
      </c>
      <c r="C5" s="92">
        <f>('PI23.20_WP_Value_SP'!D3)</f>
        <v/>
      </c>
      <c r="D5" s="173">
        <f>(D3*C5)/100</f>
        <v/>
      </c>
      <c r="E5" s="151" t="n">
        <v>0</v>
      </c>
      <c r="F5" s="139">
        <f>('PI23.20_WP_Value_SP'!E3)</f>
        <v/>
      </c>
      <c r="G5" s="173">
        <f>(G3*F5)/100</f>
        <v/>
      </c>
      <c r="H5" s="151" t="n">
        <v>0</v>
      </c>
      <c r="I5" s="139">
        <f>('PI23.20_WP_Value_SP'!F3)</f>
        <v/>
      </c>
      <c r="J5" s="92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92">
        <f>('PI23.20_WP_Value_SP'!H3)</f>
        <v/>
      </c>
      <c r="P5" s="92">
        <f>(P3*O5)/100</f>
        <v/>
      </c>
      <c r="Q5" s="151" t="n">
        <v>0</v>
      </c>
      <c r="R5" s="92">
        <f>('PI23.20_WP_Value_SP'!I3)</f>
        <v/>
      </c>
      <c r="S5" s="92">
        <f>(S3*R5)/100</f>
        <v/>
      </c>
      <c r="T5" s="151" t="n">
        <v>0</v>
      </c>
      <c r="U5" s="92">
        <f>('PI23.20_WP_Value_SP'!J3)</f>
        <v/>
      </c>
      <c r="V5" s="92">
        <f>(V3*U5)/100</f>
        <v/>
      </c>
      <c r="W5" s="151" t="n">
        <v>0</v>
      </c>
      <c r="X5" s="92" t="n">
        <v>80</v>
      </c>
      <c r="Y5" s="92">
        <f>(Y3*X5)/100</f>
        <v/>
      </c>
      <c r="Z5" s="151" t="n">
        <v>6.75</v>
      </c>
      <c r="AA5" s="92">
        <f>('PI23.20_WP_Value_SP'!L3)</f>
        <v/>
      </c>
      <c r="AB5" s="92">
        <f>(AB3*AA5)/100</f>
        <v/>
      </c>
      <c r="AC5" s="151" t="n">
        <v>0.5</v>
      </c>
      <c r="AD5" s="92">
        <f>('PI23.20_WP_Value_SP'!M3)</f>
        <v/>
      </c>
      <c r="AE5" s="92">
        <f>(AE3*AD5)/100</f>
        <v/>
      </c>
      <c r="AF5" s="151" t="n">
        <v>0</v>
      </c>
      <c r="AG5" s="92" t="n">
        <v>0</v>
      </c>
      <c r="AH5" s="92">
        <f>(AH3*AG5)/100</f>
        <v/>
      </c>
      <c r="AI5" s="151" t="n">
        <v>0</v>
      </c>
      <c r="AJ5" s="170" t="n"/>
      <c r="AL5" s="134" t="inlineStr">
        <is>
          <t>Giridhar</t>
        </is>
      </c>
      <c r="AM5" s="145" t="n">
        <v>57.6</v>
      </c>
      <c r="AN5" s="123" t="n">
        <v>7.2</v>
      </c>
    </row>
    <row customHeight="1" ht="43.95" r="6">
      <c r="A6" s="137" t="inlineStr">
        <is>
          <t>VWICAS23-178118</t>
        </is>
      </c>
      <c r="B6" s="158" t="inlineStr">
        <is>
          <t xml:space="preserve">[PI23.21][AAS][Automaters] Phase 8 | AIV Improvements and new features </t>
        </is>
      </c>
      <c r="C6" s="92">
        <f>('PI23.20_WP_Value_SP'!D4)</f>
        <v/>
      </c>
      <c r="D6" s="173">
        <f>(D3*C6)/100</f>
        <v/>
      </c>
      <c r="E6" s="151" t="n">
        <v>0.25</v>
      </c>
      <c r="F6" s="139">
        <f>('PI23.20_WP_Value_SP'!E4)</f>
        <v/>
      </c>
      <c r="G6" s="173">
        <f>(G3*F6)/100</f>
        <v/>
      </c>
      <c r="H6" s="151" t="n">
        <v>0</v>
      </c>
      <c r="I6" s="139">
        <f>('PI23.20_WP_Value_SP'!F4)</f>
        <v/>
      </c>
      <c r="J6" s="92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92" t="n">
        <v>100</v>
      </c>
      <c r="P6" s="92">
        <f>(P3*O6)/100</f>
        <v/>
      </c>
      <c r="Q6" s="151" t="n">
        <v>8</v>
      </c>
      <c r="R6" s="92">
        <f>('PI23.20_WP_Value_SP'!I4)</f>
        <v/>
      </c>
      <c r="S6" s="92">
        <f>(S3*R6)/100</f>
        <v/>
      </c>
      <c r="T6" s="151" t="n">
        <v>0</v>
      </c>
      <c r="U6" s="92" t="n">
        <v>100</v>
      </c>
      <c r="V6" s="92">
        <f>(V3*U6)/100</f>
        <v/>
      </c>
      <c r="W6" s="151" t="n">
        <v>8</v>
      </c>
      <c r="X6" s="92">
        <f>('PI23.20_WP_Value_SP'!K4)</f>
        <v/>
      </c>
      <c r="Y6" s="92">
        <f>(Y3*X6)/100</f>
        <v/>
      </c>
      <c r="Z6" s="151" t="n">
        <v>0</v>
      </c>
      <c r="AA6" s="92">
        <f>('PI23.20_WP_Value_SP'!L4)</f>
        <v/>
      </c>
      <c r="AB6" s="92">
        <f>(AB3*AA6)/100</f>
        <v/>
      </c>
      <c r="AC6" s="151" t="n">
        <v>0.5</v>
      </c>
      <c r="AD6" s="92" t="n">
        <v>50</v>
      </c>
      <c r="AE6" s="92">
        <f>(AE3*AD6)/100</f>
        <v/>
      </c>
      <c r="AF6" s="151" t="n">
        <v>8</v>
      </c>
      <c r="AG6" s="92" t="n">
        <v>100</v>
      </c>
      <c r="AH6" s="92">
        <f>(AH3*AG6)/100</f>
        <v/>
      </c>
      <c r="AI6" s="151" t="n">
        <v>7</v>
      </c>
      <c r="AJ6" s="170" t="n"/>
      <c r="AL6" s="134" t="inlineStr">
        <is>
          <t>Shwetha</t>
        </is>
      </c>
      <c r="AM6" s="145" t="n">
        <v>64</v>
      </c>
      <c r="AN6" s="123" t="n">
        <v>8</v>
      </c>
    </row>
    <row customHeight="1" ht="45" r="7">
      <c r="A7" s="137" t="inlineStr">
        <is>
          <t>VWICAS23-179592</t>
        </is>
      </c>
      <c r="B7" s="158" t="inlineStr">
        <is>
          <t>[PI23.21][AAS][Automaters] PoC: Execution of Performance Benchmarks</t>
        </is>
      </c>
      <c r="C7" s="92" t="n">
        <v>40</v>
      </c>
      <c r="D7" s="173">
        <f>(D3*C7)/100</f>
        <v/>
      </c>
      <c r="E7" s="151" t="n">
        <v>5</v>
      </c>
      <c r="F7" s="139" t="n">
        <v>80</v>
      </c>
      <c r="G7" s="173">
        <f>(G3*F7)/100</f>
        <v/>
      </c>
      <c r="H7" s="151" t="n">
        <v>7.5</v>
      </c>
      <c r="I7" s="139">
        <f>('PI23.20_WP_Value_SP'!F5)</f>
        <v/>
      </c>
      <c r="J7" s="92">
        <f>(J3*I7)/100</f>
        <v/>
      </c>
      <c r="K7" s="151" t="n">
        <v>0</v>
      </c>
      <c r="L7" s="92" t="n">
        <v>10</v>
      </c>
      <c r="M7" s="92">
        <f>(M3*L7)/100</f>
        <v/>
      </c>
      <c r="N7" s="151" t="n">
        <v>0</v>
      </c>
      <c r="O7" s="92">
        <f>('PI23.20_WP_Value_SP'!H5)</f>
        <v/>
      </c>
      <c r="P7" s="92">
        <f>(P3*O7)/100</f>
        <v/>
      </c>
      <c r="Q7" s="151" t="n">
        <v>0.25</v>
      </c>
      <c r="R7" s="92" t="n">
        <v>10</v>
      </c>
      <c r="S7" s="92">
        <f>(S3*R7)/100</f>
        <v/>
      </c>
      <c r="T7" s="151" t="n">
        <v>0</v>
      </c>
      <c r="U7" s="92">
        <f>('PI23.20_WP_Value_SP'!J5)</f>
        <v/>
      </c>
      <c r="V7" s="92">
        <f>(V3*U7)/100</f>
        <v/>
      </c>
      <c r="W7" s="151" t="n">
        <v>0</v>
      </c>
      <c r="X7" s="92">
        <f>('PI23.20_WP_Value_SP'!K5)</f>
        <v/>
      </c>
      <c r="Y7" s="92">
        <f>(Y3*X7)/100</f>
        <v/>
      </c>
      <c r="Z7" s="151" t="n">
        <v>0</v>
      </c>
      <c r="AA7" s="92">
        <f>('PI23.20_WP_Value_SP'!L5)</f>
        <v/>
      </c>
      <c r="AB7" s="92">
        <f>(AB3*AA7)/100</f>
        <v/>
      </c>
      <c r="AC7" s="151" t="n">
        <v>1</v>
      </c>
      <c r="AD7" s="92">
        <f>('PI23.20_WP_Value_SP'!M5)</f>
        <v/>
      </c>
      <c r="AE7" s="92">
        <f>(AE3*AD7)/100</f>
        <v/>
      </c>
      <c r="AF7" s="151" t="n">
        <v>0</v>
      </c>
      <c r="AG7" s="92" t="n">
        <v>0</v>
      </c>
      <c r="AH7" s="92">
        <f>(AH3*AG7)/100</f>
        <v/>
      </c>
      <c r="AI7" s="151" t="n">
        <v>0</v>
      </c>
      <c r="AJ7" s="170" t="n"/>
      <c r="AL7" s="134" t="inlineStr">
        <is>
          <t>Abishek</t>
        </is>
      </c>
      <c r="AM7" s="145" t="n">
        <v>57.6</v>
      </c>
      <c r="AN7" s="123" t="n">
        <v>7.2</v>
      </c>
    </row>
    <row customHeight="1" ht="46.95" r="8">
      <c r="A8" s="137" t="inlineStr">
        <is>
          <t>VWICAS23-179589</t>
        </is>
      </c>
      <c r="B8" s="158" t="inlineStr">
        <is>
          <t>[PI23.21][AAS][Automaters][SPT] Phase 6 | Startup Performance Measurement</t>
        </is>
      </c>
      <c r="C8" s="92">
        <f>('PI23.20_WP_Value_SP'!D6)</f>
        <v/>
      </c>
      <c r="D8" s="173">
        <f>(D3*C8)/100</f>
        <v/>
      </c>
      <c r="E8" s="151" t="n">
        <v>0</v>
      </c>
      <c r="F8" s="139">
        <f>('PI23.20_WP_Value_SP'!E6)</f>
        <v/>
      </c>
      <c r="G8" s="173">
        <f>(G3*F8)/100</f>
        <v/>
      </c>
      <c r="H8" s="151" t="n">
        <v>0</v>
      </c>
      <c r="I8" s="139" t="n">
        <v>50</v>
      </c>
      <c r="J8" s="92">
        <f>(J3*I8)/100</f>
        <v/>
      </c>
      <c r="K8" s="151" t="n">
        <v>6.75</v>
      </c>
      <c r="L8" s="92" t="n">
        <v>10</v>
      </c>
      <c r="M8" s="92">
        <f>(M3*L8)/100</f>
        <v/>
      </c>
      <c r="N8" s="151" t="n">
        <v>0</v>
      </c>
      <c r="O8" s="92" t="n">
        <v>0</v>
      </c>
      <c r="P8" s="92">
        <f>(P3*O8)/100</f>
        <v/>
      </c>
      <c r="Q8" s="151" t="n">
        <v>0</v>
      </c>
      <c r="R8" s="92" t="n">
        <v>10</v>
      </c>
      <c r="S8" s="92">
        <f>(S3*R8)/100</f>
        <v/>
      </c>
      <c r="T8" s="151" t="n">
        <v>0.5</v>
      </c>
      <c r="U8" s="92" t="n">
        <v>0</v>
      </c>
      <c r="V8" s="92">
        <f>(V3*U8)/100</f>
        <v/>
      </c>
      <c r="W8" s="151" t="n">
        <v>0</v>
      </c>
      <c r="X8" s="92" t="n">
        <v>0</v>
      </c>
      <c r="Y8" s="92">
        <f>(Y3*X8)/100</f>
        <v/>
      </c>
      <c r="Z8" s="151" t="n">
        <v>0</v>
      </c>
      <c r="AA8" s="92">
        <f>('PI23.20_WP_Value_SP'!L6)</f>
        <v/>
      </c>
      <c r="AB8" s="92">
        <f>(AB3*AA8)/100</f>
        <v/>
      </c>
      <c r="AC8" s="151" t="n">
        <v>0.5</v>
      </c>
      <c r="AD8" s="92" t="n">
        <v>0</v>
      </c>
      <c r="AE8" s="92">
        <f>(AE3*AD8)/100</f>
        <v/>
      </c>
      <c r="AF8" s="151" t="n">
        <v>0</v>
      </c>
      <c r="AG8" s="92" t="n">
        <v>0</v>
      </c>
      <c r="AH8" s="92">
        <f>(AH3*AG8)/100</f>
        <v/>
      </c>
      <c r="AI8" s="151" t="n">
        <v>0</v>
      </c>
      <c r="AJ8" s="170" t="n"/>
      <c r="AL8" s="134" t="inlineStr">
        <is>
          <t>Gajanan</t>
        </is>
      </c>
      <c r="AM8" s="145" t="n">
        <v>51.2</v>
      </c>
      <c r="AN8" s="123" t="n">
        <v>6.4</v>
      </c>
    </row>
    <row customHeight="1" ht="45.6" r="9">
      <c r="A9" s="137" t="inlineStr">
        <is>
          <t>VWICAS23-178106</t>
        </is>
      </c>
      <c r="B9" s="158" t="inlineStr">
        <is>
          <t>[PI23.21][AAS][Automaters] Phase 7 | PASTA Improvements and new features</t>
        </is>
      </c>
      <c r="C9" s="92" t="n">
        <v>30</v>
      </c>
      <c r="D9" s="173">
        <f>(D3*C9)/100</f>
        <v/>
      </c>
      <c r="E9" s="151" t="n">
        <v>0</v>
      </c>
      <c r="F9" s="139">
        <f>('PI23.20_WP_Value_SP'!E7)</f>
        <v/>
      </c>
      <c r="G9" s="173">
        <f>(G3*F9)/100</f>
        <v/>
      </c>
      <c r="H9" s="151" t="n">
        <v>0</v>
      </c>
      <c r="I9" s="139" t="n">
        <v>50</v>
      </c>
      <c r="J9" s="92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7</v>
      </c>
      <c r="O9" s="92" t="n">
        <v>0</v>
      </c>
      <c r="P9" s="92">
        <f>(P3*O9)/100</f>
        <v/>
      </c>
      <c r="Q9" s="151" t="n">
        <v>0</v>
      </c>
      <c r="R9" s="92">
        <f>('PI23.20_WP_Value_SP'!I7)</f>
        <v/>
      </c>
      <c r="S9" s="92" t="n">
        <v>0</v>
      </c>
      <c r="T9" s="151" t="n">
        <v>0</v>
      </c>
      <c r="U9" s="92" t="n">
        <v>0</v>
      </c>
      <c r="V9" s="92">
        <f>(V3*U9)/100</f>
        <v/>
      </c>
      <c r="W9" s="151" t="n">
        <v>0</v>
      </c>
      <c r="X9" s="92" t="n">
        <v>0</v>
      </c>
      <c r="Y9" s="92">
        <f>(Y3*X9)/100</f>
        <v/>
      </c>
      <c r="Z9" s="151" t="n">
        <v>0</v>
      </c>
      <c r="AA9" s="92">
        <f>('PI23.20_WP_Value_SP'!L7)</f>
        <v/>
      </c>
      <c r="AB9" s="92">
        <f>(AB3*AA9)/100</f>
        <v/>
      </c>
      <c r="AC9" s="151" t="n">
        <v>0.5</v>
      </c>
      <c r="AD9" s="92">
        <f>('PI23.20_WP_Value_SP'!M7)</f>
        <v/>
      </c>
      <c r="AE9" s="92">
        <f>(AE3*AD9)/100</f>
        <v/>
      </c>
      <c r="AF9" s="151" t="n">
        <v>0</v>
      </c>
      <c r="AG9" s="92" t="n">
        <v>0</v>
      </c>
      <c r="AH9" s="92">
        <f>(AH3*AG9)/100</f>
        <v/>
      </c>
      <c r="AI9" s="151" t="n">
        <v>0</v>
      </c>
      <c r="AJ9" s="170" t="n"/>
      <c r="AL9" s="134" t="inlineStr">
        <is>
          <t xml:space="preserve">Gopika </t>
        </is>
      </c>
      <c r="AM9" s="145" t="n">
        <v>64</v>
      </c>
      <c r="AN9" s="123" t="n">
        <v>8</v>
      </c>
    </row>
    <row customHeight="1" ht="30" r="10">
      <c r="A10" s="137" t="inlineStr">
        <is>
          <t>VWICAS23-178102</t>
        </is>
      </c>
      <c r="B10" s="158" t="inlineStr">
        <is>
          <t>Collector Epic 
Jira Automation</t>
        </is>
      </c>
      <c r="C10" s="92" t="n">
        <v>30</v>
      </c>
      <c r="D10" s="173">
        <f>(D3*C10)/100</f>
        <v/>
      </c>
      <c r="E10" s="151" t="n">
        <v>3</v>
      </c>
      <c r="F10" s="139">
        <f>('PI23.20_WP_Value_SP'!E8)</f>
        <v/>
      </c>
      <c r="G10" s="173">
        <f>(G3*F10)/100</f>
        <v/>
      </c>
      <c r="H10" s="151" t="n">
        <v>0</v>
      </c>
      <c r="I10" s="139" t="n">
        <v>0</v>
      </c>
      <c r="J10" s="92">
        <f>(J3*I10)/100</f>
        <v/>
      </c>
      <c r="K10" s="151" t="n">
        <v>0</v>
      </c>
      <c r="L10" s="92" t="n">
        <v>10</v>
      </c>
      <c r="M10" s="92">
        <f>(M3*L10)/100</f>
        <v/>
      </c>
      <c r="N10" s="151" t="n">
        <v>0</v>
      </c>
      <c r="O10" s="92">
        <f>('PI23.20_WP_Value_SP'!H8)</f>
        <v/>
      </c>
      <c r="P10" s="92">
        <f>(P3*O10)/100</f>
        <v/>
      </c>
      <c r="Q10" s="151" t="n">
        <v>0</v>
      </c>
      <c r="R10" s="92">
        <f>('PI23.20_WP_Value_SP'!I8)</f>
        <v/>
      </c>
      <c r="S10" s="92">
        <f>(S3*R10)/100</f>
        <v/>
      </c>
      <c r="T10" s="151" t="n">
        <v>0</v>
      </c>
      <c r="U10" s="92">
        <f>('PI23.20_WP_Value_SP'!J8)</f>
        <v/>
      </c>
      <c r="V10" s="92">
        <f>(V3*U10)/100</f>
        <v/>
      </c>
      <c r="W10" s="151" t="n">
        <v>0.5</v>
      </c>
      <c r="X10" s="92">
        <f>('PI23.20_WP_Value_SP'!K8)</f>
        <v/>
      </c>
      <c r="Y10" s="92">
        <f>(Y3*X10)/100</f>
        <v/>
      </c>
      <c r="Z10" s="151" t="n">
        <v>0</v>
      </c>
      <c r="AA10" s="92">
        <f>('PI23.20_WP_Value_SP'!L8)</f>
        <v/>
      </c>
      <c r="AB10" s="92">
        <f>(AB3*AA10)/100</f>
        <v/>
      </c>
      <c r="AC10" s="151" t="n">
        <v>2.5</v>
      </c>
      <c r="AD10" s="92" t="n">
        <v>30</v>
      </c>
      <c r="AE10" s="92">
        <f>(AE3*AD10)/100</f>
        <v/>
      </c>
      <c r="AF10" s="151" t="n">
        <v>0</v>
      </c>
      <c r="AG10" s="92" t="n">
        <v>0</v>
      </c>
      <c r="AH10" s="92">
        <f>(AH3*AG10)/100</f>
        <v/>
      </c>
      <c r="AI10" s="151" t="n">
        <v>0</v>
      </c>
      <c r="AJ10" s="170" t="n"/>
      <c r="AL10" s="134" t="inlineStr">
        <is>
          <t>Elango</t>
        </is>
      </c>
      <c r="AM10" s="145" t="n">
        <v>64</v>
      </c>
      <c r="AN10" s="123" t="n">
        <v>8</v>
      </c>
    </row>
    <row customHeight="1" ht="36" r="11">
      <c r="A11" s="137" t="inlineStr">
        <is>
          <t>VWICAS23-179599</t>
        </is>
      </c>
      <c r="B11" s="158" t="inlineStr">
        <is>
          <t>[PI23.21][AAS][Automaters] Evaluation: Test Farm</t>
        </is>
      </c>
      <c r="C11" s="92" t="n">
        <v>0</v>
      </c>
      <c r="D11" s="173">
        <f>(D3*C11)/100</f>
        <v/>
      </c>
      <c r="E11" s="151" t="n">
        <v>0</v>
      </c>
      <c r="F11" s="139">
        <f>('PI23.20_WP_Value_SP'!E9)</f>
        <v/>
      </c>
      <c r="G11" s="173">
        <f>(G3*F11)/100</f>
        <v/>
      </c>
      <c r="H11" s="151" t="n">
        <v>0</v>
      </c>
      <c r="I11" s="139" t="n">
        <v>0</v>
      </c>
      <c r="J11" s="92">
        <f>(J3*I11)/100</f>
        <v/>
      </c>
      <c r="K11" s="151" t="n">
        <v>0</v>
      </c>
      <c r="L11" s="92" t="n">
        <v>0</v>
      </c>
      <c r="M11" s="92">
        <f>(M3*L11)/100</f>
        <v/>
      </c>
      <c r="N11" s="151" t="n">
        <v>0</v>
      </c>
      <c r="O11" s="92">
        <f>('PI23.20_WP_Value_SP'!H9)</f>
        <v/>
      </c>
      <c r="P11" s="92">
        <f>(P3*O11)/100</f>
        <v/>
      </c>
      <c r="Q11" s="151" t="n">
        <v>0</v>
      </c>
      <c r="R11" s="92">
        <f>('PI23.20_WP_Value_SP'!I9)</f>
        <v/>
      </c>
      <c r="S11" s="92">
        <f>(S3*R11)/100</f>
        <v/>
      </c>
      <c r="T11" s="151" t="n">
        <v>0</v>
      </c>
      <c r="U11" s="92">
        <f>('PI23.20_WP_Value_SP'!J9)</f>
        <v/>
      </c>
      <c r="V11" s="92">
        <f>(V3*U11)/100</f>
        <v/>
      </c>
      <c r="W11" s="151" t="n">
        <v>0</v>
      </c>
      <c r="X11" s="92">
        <f>('PI23.20_WP_Value_SP'!K9)</f>
        <v/>
      </c>
      <c r="Y11" s="92">
        <f>(Y3*X11)/100</f>
        <v/>
      </c>
      <c r="Z11" s="151" t="n">
        <v>0</v>
      </c>
      <c r="AA11" s="92" t="n">
        <v>25</v>
      </c>
      <c r="AB11" s="92">
        <f>(AB3*AA11)/100</f>
        <v/>
      </c>
      <c r="AC11" s="151" t="n">
        <v>0.5</v>
      </c>
      <c r="AD11" s="92">
        <f>('PI23.20_WP_Value_SP'!M9)</f>
        <v/>
      </c>
      <c r="AE11" s="92">
        <f>(AE3*AD11)/100</f>
        <v/>
      </c>
      <c r="AF11" s="151" t="n">
        <v>0</v>
      </c>
      <c r="AG11" s="92" t="n">
        <v>0</v>
      </c>
      <c r="AH11" s="92">
        <f>(AH3*AG11)/100</f>
        <v/>
      </c>
      <c r="AI11" s="151" t="n">
        <v>0</v>
      </c>
      <c r="AJ11" s="170" t="n"/>
      <c r="AL11" s="134" t="inlineStr">
        <is>
          <t>Vijaya</t>
        </is>
      </c>
      <c r="AM11" s="145" t="n">
        <v>64</v>
      </c>
      <c r="AN11" s="123" t="n">
        <v>8</v>
      </c>
    </row>
    <row customHeight="1" ht="36" r="12" thickBot="1">
      <c r="A12" s="137" t="n"/>
      <c r="B12" s="158" t="inlineStr">
        <is>
          <t>UTD</t>
        </is>
      </c>
      <c r="C12" s="92" t="n"/>
      <c r="D12" s="173" t="n"/>
      <c r="E12" s="152" t="n"/>
      <c r="F12" s="139" t="n"/>
      <c r="G12" s="173" t="n"/>
      <c r="H12" s="152" t="n"/>
      <c r="I12" s="139" t="n"/>
      <c r="J12" s="92" t="n"/>
      <c r="K12" s="152" t="n"/>
      <c r="L12" s="92" t="n"/>
      <c r="M12" s="92" t="n"/>
      <c r="N12" s="152" t="n"/>
      <c r="O12" s="92" t="n"/>
      <c r="P12" s="92" t="n"/>
      <c r="Q12" s="152" t="n"/>
      <c r="R12" s="92" t="n"/>
      <c r="S12" s="92" t="n"/>
      <c r="T12" s="152" t="n">
        <v>6</v>
      </c>
      <c r="U12" s="92" t="n"/>
      <c r="V12" s="92" t="n"/>
      <c r="W12" s="152" t="n"/>
      <c r="X12" s="92" t="n"/>
      <c r="Y12" s="92" t="n"/>
      <c r="Z12" s="152" t="n"/>
      <c r="AA12" s="92" t="n"/>
      <c r="AB12" s="92" t="n"/>
      <c r="AC12" s="152" t="n">
        <v>1</v>
      </c>
      <c r="AD12" s="92" t="n"/>
      <c r="AE12" s="92" t="n"/>
      <c r="AF12" s="152" t="n"/>
      <c r="AG12" s="92" t="n"/>
      <c r="AH12" s="92" t="n"/>
      <c r="AI12" s="152" t="n"/>
      <c r="AJ12" s="170" t="n"/>
      <c r="AL12" s="165" t="n"/>
      <c r="AM12" s="166" t="n"/>
      <c r="AN12" s="167" t="n"/>
    </row>
    <row customHeight="1" ht="15" r="13" thickBot="1">
      <c r="A13" s="79" t="n"/>
      <c r="B13" s="156" t="inlineStr">
        <is>
          <t>Total</t>
        </is>
      </c>
      <c r="C13" s="93">
        <f>SUM(C4:C11)</f>
        <v/>
      </c>
      <c r="D13" s="93" t="n"/>
      <c r="E13" s="141" t="n"/>
      <c r="F13" s="93">
        <f>SUM(F4:F11)</f>
        <v/>
      </c>
      <c r="G13" s="93" t="n"/>
      <c r="H13" s="141" t="n"/>
      <c r="I13" s="93">
        <f>SUM(I4:I11)</f>
        <v/>
      </c>
      <c r="J13" s="93" t="n"/>
      <c r="K13" s="93" t="n"/>
      <c r="L13" s="93">
        <f>SUM(L4:L11)</f>
        <v/>
      </c>
      <c r="M13" s="93" t="n"/>
      <c r="N13" s="93" t="n"/>
      <c r="O13" s="93">
        <f>SUM(O4:O11)</f>
        <v/>
      </c>
      <c r="P13" s="93" t="n"/>
      <c r="Q13" s="93" t="n"/>
      <c r="R13" s="93">
        <f>SUM(R4:R11)</f>
        <v/>
      </c>
      <c r="S13" s="93" t="n"/>
      <c r="T13" s="93" t="n"/>
      <c r="U13" s="93">
        <f>SUM(U4:U11)</f>
        <v/>
      </c>
      <c r="V13" s="93" t="n"/>
      <c r="W13" s="93" t="n"/>
      <c r="X13" s="93">
        <f>SUM(X4:X11)</f>
        <v/>
      </c>
      <c r="Y13" s="93" t="n"/>
      <c r="Z13" s="93" t="n"/>
      <c r="AA13" s="93">
        <f>SUM(AA4:AA11)</f>
        <v/>
      </c>
      <c r="AB13" s="93" t="n"/>
      <c r="AC13" s="93" t="n"/>
      <c r="AD13" s="93">
        <f>SUM(AD4:AD11)</f>
        <v/>
      </c>
      <c r="AE13" s="93" t="n"/>
      <c r="AF13" s="93" t="n"/>
      <c r="AG13" s="93">
        <f>SUM(AG4:AG11)</f>
        <v/>
      </c>
      <c r="AH13" s="93" t="n"/>
      <c r="AI13" s="93" t="n"/>
      <c r="AJ13" s="93" t="n"/>
      <c r="AL13" s="135" t="inlineStr">
        <is>
          <t>Total capacity available</t>
        </is>
      </c>
      <c r="AM13" s="146" t="n">
        <v>659.2</v>
      </c>
      <c r="AN13" s="136" t="n">
        <v>82.40000000000001</v>
      </c>
    </row>
    <row r="14">
      <c r="A14" s="79" t="n"/>
      <c r="B14" s="102" t="n"/>
      <c r="C14" s="93" t="n"/>
      <c r="D14" s="93" t="n"/>
      <c r="E14" s="93" t="n"/>
      <c r="F14" s="93" t="n"/>
      <c r="G14" s="93" t="n"/>
      <c r="H14" s="93" t="n"/>
      <c r="I14" s="93" t="n"/>
      <c r="J14" s="93" t="n"/>
      <c r="K14" s="93" t="n"/>
      <c r="L14" s="93" t="n"/>
      <c r="M14" s="93" t="n"/>
      <c r="N14" s="93" t="n"/>
      <c r="O14" s="93" t="n"/>
      <c r="P14" s="93" t="n"/>
      <c r="Q14" s="93" t="n"/>
      <c r="R14" s="93" t="n"/>
      <c r="S14" s="93" t="n"/>
      <c r="T14" s="93" t="n"/>
      <c r="U14" s="93" t="n"/>
      <c r="V14" s="93" t="n"/>
      <c r="W14" s="93" t="n"/>
      <c r="X14" s="93" t="n"/>
      <c r="Y14" s="93" t="n"/>
      <c r="Z14" s="93" t="n"/>
      <c r="AA14" s="93" t="n"/>
      <c r="AB14" s="93" t="n"/>
      <c r="AC14" s="93" t="n"/>
      <c r="AD14" s="93" t="n"/>
      <c r="AE14" s="93" t="n"/>
      <c r="AF14" s="93" t="n"/>
      <c r="AG14" s="291" t="n"/>
      <c r="AH14" s="291" t="n"/>
      <c r="AI14" s="171" t="n"/>
      <c r="AJ14" s="171" t="n"/>
    </row>
    <row r="15">
      <c r="A15" s="103" t="n"/>
      <c r="B15" s="104" t="n"/>
      <c r="C15" s="109" t="n"/>
      <c r="D15" s="109" t="n"/>
      <c r="E15" s="109" t="n"/>
      <c r="F15" s="109" t="n"/>
      <c r="G15" s="109" t="n"/>
      <c r="H15" s="109" t="n"/>
      <c r="I15" s="109" t="n"/>
      <c r="J15" s="109" t="n"/>
      <c r="K15" s="109" t="n"/>
      <c r="L15" s="109" t="n"/>
      <c r="M15" s="109" t="n"/>
      <c r="N15" s="109" t="n"/>
      <c r="O15" s="109" t="n"/>
      <c r="P15" s="109" t="n"/>
      <c r="Q15" s="109" t="n"/>
      <c r="R15" s="109" t="n"/>
      <c r="S15" s="109" t="n"/>
      <c r="T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6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6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6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6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6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6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6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6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6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6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6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6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6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6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6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6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6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6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6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6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6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6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6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6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6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6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6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6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6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6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6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6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6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6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6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6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6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6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6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6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6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6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6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6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6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6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6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6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6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6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6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6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6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6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6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6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6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6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6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6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6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6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6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6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6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6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6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6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6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6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6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6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6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6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6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6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6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6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6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6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6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6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6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6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6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6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6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6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6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6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6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6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6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6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6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6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6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6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6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6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6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6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6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6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6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6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6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6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6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6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6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6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6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6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6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6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6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6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6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6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6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  <row r="302">
      <c r="C302" s="26" t="n"/>
      <c r="D302" s="26" t="n"/>
      <c r="E302" s="26" t="n"/>
      <c r="F302" s="26" t="n"/>
      <c r="G302" s="26" t="n"/>
      <c r="H302" s="26" t="n"/>
      <c r="I302" s="26" t="n"/>
      <c r="J302" s="26" t="n"/>
      <c r="K302" s="26" t="n"/>
      <c r="L302" s="26" t="n"/>
      <c r="M302" s="26" t="n"/>
      <c r="N302" s="26" t="n"/>
      <c r="O302" s="26" t="n"/>
      <c r="P302" s="26" t="n"/>
      <c r="Q302" s="26" t="n"/>
      <c r="R302" s="26" t="n"/>
      <c r="S302" s="26" t="n"/>
      <c r="T302" s="26" t="n"/>
      <c r="U302" s="26" t="n"/>
      <c r="V302" s="26" t="n"/>
      <c r="W302" s="26" t="n"/>
      <c r="X302" s="26" t="n"/>
      <c r="Y302" s="26" t="n"/>
      <c r="Z302" s="26" t="n"/>
      <c r="AA302" s="26" t="n"/>
      <c r="AB302" s="26" t="n"/>
      <c r="AC302" s="26" t="n"/>
      <c r="AD302" s="26" t="n"/>
      <c r="AE302" s="26" t="n"/>
      <c r="AF302" s="26" t="n"/>
    </row>
  </sheetData>
  <mergeCells count="11">
    <mergeCell ref="F1:H1"/>
    <mergeCell ref="U1:W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12 F4:F12 I4:I12 L4:L12 O4:O12 R4:R12 U4:U12 X4:X12 AA4:AA12 AD4:AD12">
    <cfRule dxfId="0" operator="greaterThan" priority="2" type="cellIs">
      <formula>0</formula>
    </cfRule>
  </conditionalFormatting>
  <conditionalFormatting sqref="AG4:AG12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</hyperlinks>
  <pageMargins bottom="0.75" footer="0.3" header="0.3" left="0.7" right="0.7" top="0.75"/>
  <pageSetup orientation="portrait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302"/>
  <sheetViews>
    <sheetView workbookViewId="0" zoomScale="83" zoomScaleNormal="83">
      <selection activeCell="H13" sqref="H13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18" min="18" style="96" width="4.6640625"/>
    <col customWidth="1" max="19" min="19" style="27" width="4.6640625"/>
    <col customWidth="1" max="20" min="20" style="97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6" min="33" width="4.6640625"/>
  </cols>
  <sheetData>
    <row customHeight="1" ht="28.95" r="1">
      <c r="A1" s="111" t="inlineStr">
        <is>
          <t>Key</t>
        </is>
      </c>
      <c r="B1" s="182" t="inlineStr">
        <is>
          <t>Summary</t>
        </is>
      </c>
      <c r="C1" s="277" t="inlineStr">
        <is>
          <t>Kiran</t>
        </is>
      </c>
      <c r="D1" s="262" t="n"/>
      <c r="E1" s="263" t="n"/>
      <c r="F1" s="275" t="inlineStr">
        <is>
          <t>Srinivas</t>
        </is>
      </c>
      <c r="G1" s="262" t="n"/>
      <c r="H1" s="263" t="n"/>
      <c r="I1" s="280" t="inlineStr">
        <is>
          <t>Rakesh</t>
        </is>
      </c>
      <c r="J1" s="262" t="n"/>
      <c r="K1" s="263" t="n"/>
      <c r="L1" s="281" t="inlineStr">
        <is>
          <t>Jay</t>
        </is>
      </c>
      <c r="M1" s="262" t="n"/>
      <c r="N1" s="263" t="n"/>
      <c r="O1" s="279" t="inlineStr">
        <is>
          <t>Giridhar</t>
        </is>
      </c>
      <c r="P1" s="262" t="n"/>
      <c r="Q1" s="263" t="n"/>
      <c r="R1" s="276" t="inlineStr">
        <is>
          <t>Shweta/Vignesh</t>
        </is>
      </c>
      <c r="S1" s="262" t="n"/>
      <c r="T1" s="263" t="n"/>
      <c r="U1" s="276" t="inlineStr">
        <is>
          <t>Abishek</t>
        </is>
      </c>
      <c r="V1" s="262" t="n"/>
      <c r="W1" s="263" t="n"/>
      <c r="X1" s="278" t="inlineStr">
        <is>
          <t>Gajanan</t>
        </is>
      </c>
      <c r="Y1" s="262" t="n"/>
      <c r="Z1" s="263" t="n"/>
      <c r="AA1" s="276" t="inlineStr">
        <is>
          <t>Gopika</t>
        </is>
      </c>
      <c r="AB1" s="262" t="n"/>
      <c r="AC1" s="263" t="n"/>
      <c r="AD1" s="280" t="inlineStr">
        <is>
          <t>Elango</t>
        </is>
      </c>
      <c r="AE1" s="262" t="n"/>
      <c r="AF1" s="263" t="n"/>
      <c r="AG1" s="276" t="inlineStr">
        <is>
          <t>Vijaya</t>
        </is>
      </c>
      <c r="AH1" s="262" t="n"/>
      <c r="AI1" s="263" t="n"/>
      <c r="AJ1" s="174" t="n"/>
      <c r="AL1" s="134" t="inlineStr">
        <is>
          <t>Kiran</t>
        </is>
      </c>
      <c r="AM1" s="145" t="n">
        <v>51.2</v>
      </c>
      <c r="AN1" s="123" t="n">
        <v>6.4</v>
      </c>
    </row>
    <row customHeight="1" ht="28.95" r="2" thickBot="1">
      <c r="A2" s="183" t="n"/>
      <c r="B2" s="168" t="n"/>
      <c r="C2" s="140" t="inlineStr">
        <is>
          <t>%</t>
        </is>
      </c>
      <c r="D2" s="140" t="inlineStr">
        <is>
          <t>SP-A</t>
        </is>
      </c>
      <c r="E2" s="140" t="inlineStr">
        <is>
          <t>SP-P</t>
        </is>
      </c>
      <c r="F2" s="140" t="inlineStr">
        <is>
          <t>%</t>
        </is>
      </c>
      <c r="G2" s="140" t="inlineStr">
        <is>
          <t>SP-A</t>
        </is>
      </c>
      <c r="H2" s="140" t="inlineStr">
        <is>
          <t>SP-P</t>
        </is>
      </c>
      <c r="I2" s="140" t="inlineStr">
        <is>
          <t>%</t>
        </is>
      </c>
      <c r="J2" s="140" t="inlineStr">
        <is>
          <t>SP-A</t>
        </is>
      </c>
      <c r="K2" s="140" t="inlineStr">
        <is>
          <t>SP-P</t>
        </is>
      </c>
      <c r="L2" s="140" t="inlineStr">
        <is>
          <t>%</t>
        </is>
      </c>
      <c r="M2" s="140" t="inlineStr">
        <is>
          <t>SP-A</t>
        </is>
      </c>
      <c r="N2" s="140" t="inlineStr">
        <is>
          <t>SP-P</t>
        </is>
      </c>
      <c r="O2" s="140" t="inlineStr">
        <is>
          <t>%</t>
        </is>
      </c>
      <c r="P2" s="140" t="inlineStr">
        <is>
          <t>SP-A</t>
        </is>
      </c>
      <c r="Q2" s="140" t="inlineStr">
        <is>
          <t>SP-P</t>
        </is>
      </c>
      <c r="R2" s="140" t="inlineStr">
        <is>
          <t>%</t>
        </is>
      </c>
      <c r="S2" s="140" t="inlineStr">
        <is>
          <t>SP-A</t>
        </is>
      </c>
      <c r="T2" s="140" t="inlineStr">
        <is>
          <t>SP-P</t>
        </is>
      </c>
      <c r="U2" s="140" t="inlineStr">
        <is>
          <t>%</t>
        </is>
      </c>
      <c r="V2" s="140" t="inlineStr">
        <is>
          <t>SP-A</t>
        </is>
      </c>
      <c r="W2" s="140" t="inlineStr">
        <is>
          <t>SP-P</t>
        </is>
      </c>
      <c r="X2" s="140" t="inlineStr">
        <is>
          <t>%</t>
        </is>
      </c>
      <c r="Y2" s="140" t="inlineStr">
        <is>
          <t>SP-A</t>
        </is>
      </c>
      <c r="Z2" s="140" t="inlineStr">
        <is>
          <t>SP-P</t>
        </is>
      </c>
      <c r="AA2" s="140" t="inlineStr">
        <is>
          <t>%</t>
        </is>
      </c>
      <c r="AB2" s="140" t="inlineStr">
        <is>
          <t>SP-A</t>
        </is>
      </c>
      <c r="AC2" s="140" t="inlineStr">
        <is>
          <t>SP-P</t>
        </is>
      </c>
      <c r="AD2" s="140" t="inlineStr">
        <is>
          <t>%</t>
        </is>
      </c>
      <c r="AE2" s="140" t="inlineStr">
        <is>
          <t>SP-A</t>
        </is>
      </c>
      <c r="AF2" s="140" t="inlineStr">
        <is>
          <t>SP-P</t>
        </is>
      </c>
      <c r="AG2" s="140" t="inlineStr">
        <is>
          <t>%</t>
        </is>
      </c>
      <c r="AH2" s="140" t="inlineStr">
        <is>
          <t>SP-A</t>
        </is>
      </c>
      <c r="AI2" s="184" t="inlineStr">
        <is>
          <t>SP-P</t>
        </is>
      </c>
      <c r="AJ2" s="174" t="n"/>
      <c r="AL2" s="134" t="inlineStr">
        <is>
          <t>Srinivas</t>
        </is>
      </c>
      <c r="AM2" s="145" t="n">
        <v>44.8</v>
      </c>
      <c r="AN2" s="123" t="n">
        <v>5.600000000000001</v>
      </c>
    </row>
    <row customHeight="1" ht="28.95" r="3">
      <c r="A3" s="115" t="n"/>
      <c r="B3" s="157" t="inlineStr">
        <is>
          <t>Sprint A</t>
        </is>
      </c>
      <c r="C3" s="125" t="n"/>
      <c r="D3" s="123">
        <f>AN1</f>
        <v/>
      </c>
      <c r="E3" s="150">
        <f>SUM(E4:E12)</f>
        <v/>
      </c>
      <c r="F3" s="125" t="n"/>
      <c r="G3" s="123">
        <f>AN2</f>
        <v/>
      </c>
      <c r="H3" s="150">
        <f>SUM(H4:H12)</f>
        <v/>
      </c>
      <c r="I3" s="138" t="n"/>
      <c r="J3" s="172">
        <f>AN3</f>
        <v/>
      </c>
      <c r="K3" s="150">
        <f>SUM(K4:K12)</f>
        <v/>
      </c>
      <c r="L3" s="125" t="n"/>
      <c r="M3" s="123">
        <f>AN4</f>
        <v/>
      </c>
      <c r="N3" s="150">
        <f>SUM(N4:N12)</f>
        <v/>
      </c>
      <c r="O3" s="138" t="n"/>
      <c r="P3" s="123">
        <f>AN5</f>
        <v/>
      </c>
      <c r="Q3" s="150">
        <f>SUM(Q4:Q12)</f>
        <v/>
      </c>
      <c r="R3" s="125" t="n"/>
      <c r="S3" s="123">
        <f>AN6</f>
        <v/>
      </c>
      <c r="T3" s="150">
        <f>SUM(T4:T12)</f>
        <v/>
      </c>
      <c r="U3" s="125" t="n"/>
      <c r="V3" s="123">
        <f>AN7</f>
        <v/>
      </c>
      <c r="W3" s="150">
        <f>SUM(W4:W12)</f>
        <v/>
      </c>
      <c r="X3" s="125" t="n"/>
      <c r="Y3" s="123">
        <f>AN8</f>
        <v/>
      </c>
      <c r="Z3" s="150">
        <f>SUM(Z4:Z12)</f>
        <v/>
      </c>
      <c r="AA3" s="125" t="n"/>
      <c r="AB3" s="123">
        <f>AN9</f>
        <v/>
      </c>
      <c r="AC3" s="150">
        <f>SUM(AC4:AC12)</f>
        <v/>
      </c>
      <c r="AD3" s="125" t="n"/>
      <c r="AE3" s="172">
        <f>AN10</f>
        <v/>
      </c>
      <c r="AF3" s="150">
        <f>SUM(AF4:AF12)</f>
        <v/>
      </c>
      <c r="AG3" s="125" t="n"/>
      <c r="AH3" s="123">
        <f>AN11</f>
        <v/>
      </c>
      <c r="AI3" s="150">
        <f>SUM(AI4:AI12)</f>
        <v/>
      </c>
      <c r="AJ3" s="175" t="n"/>
      <c r="AL3" s="134" t="inlineStr">
        <is>
          <t>Rakesh</t>
        </is>
      </c>
      <c r="AM3" s="145" t="n">
        <v>51.2</v>
      </c>
      <c r="AN3" s="123" t="n">
        <v>6.4</v>
      </c>
    </row>
    <row customHeight="1" ht="30" r="4">
      <c r="A4" s="185" t="inlineStr">
        <is>
          <t>VWICAS23-178101</t>
        </is>
      </c>
      <c r="B4" s="158" t="inlineStr">
        <is>
          <t>[PI23.21][AAS][Automaters] Maintenance and Support</t>
        </is>
      </c>
      <c r="C4" s="92" t="n">
        <v>20</v>
      </c>
      <c r="D4" s="92">
        <f>(D3*C4)/100</f>
        <v/>
      </c>
      <c r="E4" s="151" t="n">
        <v>0</v>
      </c>
      <c r="F4" s="92" t="n">
        <v>80</v>
      </c>
      <c r="G4" s="92">
        <f>(G3*F4)/100</f>
        <v/>
      </c>
      <c r="H4" s="151" t="n">
        <v>0</v>
      </c>
      <c r="I4" s="139">
        <f>('PI23.20_WP_Value_SP'!E2)</f>
        <v/>
      </c>
      <c r="J4" s="173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139">
        <f>('PI23.20_WP_Value_SP'!F2)</f>
        <v/>
      </c>
      <c r="P4" s="92">
        <f>(P3*O4)/100</f>
        <v/>
      </c>
      <c r="Q4" s="151" t="n">
        <v>0</v>
      </c>
      <c r="R4" s="92">
        <f>('PI23.20_WP_Value_SP'!J2)</f>
        <v/>
      </c>
      <c r="S4" s="92">
        <f>(S3*R4)/100</f>
        <v/>
      </c>
      <c r="T4" s="151" t="n">
        <v>0</v>
      </c>
      <c r="U4" s="92" t="n">
        <v>20</v>
      </c>
      <c r="V4" s="92">
        <f>(V3*U4)/100</f>
        <v/>
      </c>
      <c r="W4" s="151" t="n">
        <v>0</v>
      </c>
      <c r="X4" s="92" t="n">
        <v>10</v>
      </c>
      <c r="Y4" s="92">
        <f>(Y3*X4)/100</f>
        <v/>
      </c>
      <c r="Z4" s="151" t="n">
        <v>0.5</v>
      </c>
      <c r="AA4" s="92">
        <f>('PI23.20_WP_Value_SP'!H2)</f>
        <v/>
      </c>
      <c r="AB4" s="92">
        <f>(AB3*AA4)/100</f>
        <v/>
      </c>
      <c r="AC4" s="151" t="n">
        <v>0</v>
      </c>
      <c r="AD4" s="92">
        <f>('PI23.20_WP_Value_SP'!D2)</f>
        <v/>
      </c>
      <c r="AE4" s="173">
        <f>(AE3*AD4)/100</f>
        <v/>
      </c>
      <c r="AF4" s="151" t="n">
        <v>0</v>
      </c>
      <c r="AG4" s="92" t="n">
        <v>0</v>
      </c>
      <c r="AH4" s="92">
        <f>(AH3*AG4)/100</f>
        <v/>
      </c>
      <c r="AI4" s="151" t="n">
        <v>0</v>
      </c>
      <c r="AJ4" s="176" t="n"/>
      <c r="AL4" s="291" t="inlineStr">
        <is>
          <t>Jay</t>
        </is>
      </c>
      <c r="AM4" s="145" t="n">
        <v>51.2</v>
      </c>
      <c r="AN4" s="123" t="n">
        <v>6.4</v>
      </c>
    </row>
    <row customHeight="1" ht="47.7" r="5">
      <c r="A5" s="185" t="inlineStr">
        <is>
          <t>VWICAS23-179590</t>
        </is>
      </c>
      <c r="B5" s="193" t="inlineStr">
        <is>
          <t>[PI23.21][AAS][Automaters] SW Architecture Compliance Checker Pipeline</t>
        </is>
      </c>
      <c r="C5" s="92" t="n">
        <v>80</v>
      </c>
      <c r="D5" s="92">
        <f>(D3*C5)/100</f>
        <v/>
      </c>
      <c r="E5" s="151" t="n">
        <v>7.25</v>
      </c>
      <c r="F5" s="92">
        <f>('PI23.20_WP_Value_SP'!I3)</f>
        <v/>
      </c>
      <c r="G5" s="92">
        <f>(G3*F5)/100</f>
        <v/>
      </c>
      <c r="H5" s="151" t="n">
        <v>0</v>
      </c>
      <c r="I5" s="139">
        <f>('PI23.20_WP_Value_SP'!E3)</f>
        <v/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139">
        <f>('PI23.20_WP_Value_SP'!F3)</f>
        <v/>
      </c>
      <c r="P5" s="92">
        <f>(P3*O5)/100</f>
        <v/>
      </c>
      <c r="Q5" s="151" t="n">
        <v>0</v>
      </c>
      <c r="R5" s="92">
        <f>('PI23.20_WP_Value_SP'!J3)</f>
        <v/>
      </c>
      <c r="S5" s="92">
        <f>(S3*R5)/100</f>
        <v/>
      </c>
      <c r="T5" s="151" t="n">
        <v>0</v>
      </c>
      <c r="U5" s="92">
        <f>('PI23.20_WP_Value_SP'!M3)</f>
        <v/>
      </c>
      <c r="V5" s="92">
        <f>(V3*U5)/100</f>
        <v/>
      </c>
      <c r="W5" s="151" t="n">
        <v>0</v>
      </c>
      <c r="X5" s="92">
        <f>('PI23.20_WP_Value_SP'!L3)</f>
        <v/>
      </c>
      <c r="Y5" s="92">
        <f>(Y3*X5)/100</f>
        <v/>
      </c>
      <c r="Z5" s="151" t="n">
        <v>0.25</v>
      </c>
      <c r="AA5" s="92">
        <f>('PI23.20_WP_Value_SP'!H3)</f>
        <v/>
      </c>
      <c r="AB5" s="92">
        <f>(AB3*AA5)/100</f>
        <v/>
      </c>
      <c r="AC5" s="151" t="n">
        <v>0</v>
      </c>
      <c r="AD5" s="92">
        <f>('PI23.20_WP_Value_SP'!D3)</f>
        <v/>
      </c>
      <c r="AE5" s="173">
        <f>(AE3*AD5)/100</f>
        <v/>
      </c>
      <c r="AF5" s="151" t="n">
        <v>0</v>
      </c>
      <c r="AG5" s="92" t="n">
        <v>0</v>
      </c>
      <c r="AH5" s="92">
        <f>(AH3*AG5)/100</f>
        <v/>
      </c>
      <c r="AI5" s="151" t="n">
        <v>0</v>
      </c>
      <c r="AJ5" s="176" t="n"/>
      <c r="AL5" s="134" t="inlineStr">
        <is>
          <t>Giridhar</t>
        </is>
      </c>
      <c r="AM5" s="145" t="n">
        <v>44.8</v>
      </c>
      <c r="AN5" s="123" t="n">
        <v>5.600000000000001</v>
      </c>
    </row>
    <row customHeight="1" ht="43.95" r="6">
      <c r="A6" s="185" t="inlineStr">
        <is>
          <t>VWICAS23-178118</t>
        </is>
      </c>
      <c r="B6" s="188" t="inlineStr">
        <is>
          <t xml:space="preserve">[PI23.21][AAS][Automaters] Phase 8 | AIV Improvements and new features </t>
        </is>
      </c>
      <c r="C6" s="92">
        <f>('PI23.20_WP_Value_SP'!K4)</f>
        <v/>
      </c>
      <c r="D6" s="92">
        <f>(D3*C6)/100</f>
        <v/>
      </c>
      <c r="E6" s="151" t="n">
        <v>0</v>
      </c>
      <c r="F6" s="92">
        <f>('PI23.20_WP_Value_SP'!I4)</f>
        <v/>
      </c>
      <c r="G6" s="92">
        <f>(G3*F6)/100</f>
        <v/>
      </c>
      <c r="H6" s="151" t="n">
        <v>0</v>
      </c>
      <c r="I6" s="139">
        <f>('PI23.20_WP_Value_SP'!E4)</f>
        <v/>
      </c>
      <c r="J6" s="173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100</v>
      </c>
      <c r="S6" s="92">
        <f>(S3*R6)/100</f>
        <v/>
      </c>
      <c r="T6" s="151" t="n">
        <v>5.25</v>
      </c>
      <c r="U6" s="92" t="n">
        <v>50</v>
      </c>
      <c r="V6" s="92">
        <f>(V3*U6)/100</f>
        <v/>
      </c>
      <c r="W6" s="151" t="n">
        <v>5.25</v>
      </c>
      <c r="X6" s="92">
        <f>('PI23.20_WP_Value_SP'!L4)</f>
        <v/>
      </c>
      <c r="Y6" s="92">
        <f>(Y3*X6)/100</f>
        <v/>
      </c>
      <c r="Z6" s="151" t="n">
        <v>0.25</v>
      </c>
      <c r="AA6" s="92" t="n">
        <v>100</v>
      </c>
      <c r="AB6" s="92">
        <f>(AB3*AA6)/100</f>
        <v/>
      </c>
      <c r="AC6" s="151" t="n">
        <v>5.5</v>
      </c>
      <c r="AD6" s="92">
        <f>('PI23.20_WP_Value_SP'!D4)</f>
        <v/>
      </c>
      <c r="AE6" s="173">
        <f>(AE3*AD6)/100</f>
        <v/>
      </c>
      <c r="AF6" s="151" t="n">
        <v>0</v>
      </c>
      <c r="AG6" s="92" t="n">
        <v>100</v>
      </c>
      <c r="AH6" s="92">
        <f>(AH3*AG6)/100</f>
        <v/>
      </c>
      <c r="AI6" s="151" t="n">
        <v>2.5</v>
      </c>
      <c r="AJ6" s="176" t="n"/>
      <c r="AL6" s="134" t="inlineStr">
        <is>
          <t>Shwetha</t>
        </is>
      </c>
      <c r="AM6" s="145" t="n">
        <v>44.8</v>
      </c>
      <c r="AN6" s="123" t="n">
        <v>5.600000000000001</v>
      </c>
    </row>
    <row customHeight="1" ht="45" r="7">
      <c r="A7" s="185" t="inlineStr">
        <is>
          <t>VWICAS23-179592</t>
        </is>
      </c>
      <c r="B7" s="189" t="inlineStr">
        <is>
          <t>[PI23.21][AAS][Automaters] PoC: Execution of Performance Benchmarks</t>
        </is>
      </c>
      <c r="C7" s="92">
        <f>('PI23.20_WP_Value_SP'!K5)</f>
        <v/>
      </c>
      <c r="D7" s="92">
        <f>(D3*C7)/100</f>
        <v/>
      </c>
      <c r="E7" s="151" t="n">
        <v>0</v>
      </c>
      <c r="F7" s="92" t="n">
        <v>10</v>
      </c>
      <c r="G7" s="92">
        <f>(G3*F7)/100</f>
        <v/>
      </c>
      <c r="H7" s="151" t="n">
        <v>0</v>
      </c>
      <c r="I7" s="139" t="n">
        <v>80</v>
      </c>
      <c r="J7" s="173">
        <f>(J3*I7)/100</f>
        <v/>
      </c>
      <c r="K7" s="151" t="n">
        <v>7.75</v>
      </c>
      <c r="L7" s="92" t="n">
        <v>10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>
        <f>('PI23.20_WP_Value_SP'!J5)</f>
        <v/>
      </c>
      <c r="S7" s="92">
        <f>(S3*R7)/100</f>
        <v/>
      </c>
      <c r="T7" s="151" t="n">
        <v>0</v>
      </c>
      <c r="U7" s="92">
        <f>('PI23.20_WP_Value_SP'!M5)</f>
        <v/>
      </c>
      <c r="V7" s="92">
        <f>(V3*U7)/100</f>
        <v/>
      </c>
      <c r="W7" s="151" t="n">
        <v>0</v>
      </c>
      <c r="X7" s="92">
        <f>('PI23.20_WP_Value_SP'!L5)</f>
        <v/>
      </c>
      <c r="Y7" s="92">
        <f>(Y3*X7)/100</f>
        <v/>
      </c>
      <c r="Z7" s="151" t="n">
        <v>0.25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40</v>
      </c>
      <c r="AE7" s="173">
        <f>(AE3*AD7)/100</f>
        <v/>
      </c>
      <c r="AF7" s="151" t="n">
        <v>0</v>
      </c>
      <c r="AG7" s="92" t="n">
        <v>0</v>
      </c>
      <c r="AH7" s="92">
        <f>(AH3*AG7)/100</f>
        <v/>
      </c>
      <c r="AI7" s="151" t="n">
        <v>0</v>
      </c>
      <c r="AJ7" s="176" t="n"/>
      <c r="AL7" s="134" t="inlineStr">
        <is>
          <t>Abishek</t>
        </is>
      </c>
      <c r="AM7" s="145" t="n">
        <v>44.8</v>
      </c>
      <c r="AN7" s="123" t="n">
        <v>5.600000000000001</v>
      </c>
    </row>
    <row customHeight="1" ht="46.95" r="8">
      <c r="A8" s="185" t="inlineStr">
        <is>
          <t>VWICAS23-179589</t>
        </is>
      </c>
      <c r="B8" s="190" t="inlineStr">
        <is>
          <t>[PI23.21][AAS][Automaters][SPT] Phase 6 | Startup Performance Measurement</t>
        </is>
      </c>
      <c r="C8" s="92" t="n">
        <v>0</v>
      </c>
      <c r="D8" s="92">
        <f>(D3*C8)/100</f>
        <v/>
      </c>
      <c r="E8" s="151" t="n">
        <v>0</v>
      </c>
      <c r="F8" s="92" t="n">
        <v>10</v>
      </c>
      <c r="G8" s="92">
        <f>(G3*F8)/100</f>
        <v/>
      </c>
      <c r="H8" s="151" t="n">
        <v>0</v>
      </c>
      <c r="I8" s="139">
        <f>('PI23.20_WP_Value_SP'!E6)</f>
        <v/>
      </c>
      <c r="J8" s="173">
        <f>(J3*I8)/100</f>
        <v/>
      </c>
      <c r="K8" s="151" t="n">
        <v>0</v>
      </c>
      <c r="L8" s="92" t="n">
        <v>10</v>
      </c>
      <c r="M8" s="92">
        <f>(M3*L8)/100</f>
        <v/>
      </c>
      <c r="N8" s="151" t="n">
        <v>0</v>
      </c>
      <c r="O8" s="139" t="n">
        <v>50</v>
      </c>
      <c r="P8" s="92">
        <f>(P3*O8)/100</f>
        <v/>
      </c>
      <c r="Q8" s="151" t="n">
        <v>5.25</v>
      </c>
      <c r="R8" s="92" t="n">
        <v>0</v>
      </c>
      <c r="S8" s="92">
        <f>(S3*R8)/100</f>
        <v/>
      </c>
      <c r="T8" s="151" t="n">
        <v>0</v>
      </c>
      <c r="U8" s="92" t="n">
        <v>0</v>
      </c>
      <c r="V8" s="92">
        <f>(V3*U8)/100</f>
        <v/>
      </c>
      <c r="W8" s="151" t="n">
        <v>0</v>
      </c>
      <c r="X8" s="92">
        <f>('PI23.20_WP_Value_SP'!L6)</f>
        <v/>
      </c>
      <c r="Y8" s="92">
        <f>(Y3*X8)/100</f>
        <v/>
      </c>
      <c r="Z8" s="151" t="n">
        <v>0.5</v>
      </c>
      <c r="AA8" s="92" t="n">
        <v>0</v>
      </c>
      <c r="AB8" s="92">
        <f>(AB3*AA8)/100</f>
        <v/>
      </c>
      <c r="AC8" s="151" t="n">
        <v>0</v>
      </c>
      <c r="AD8" s="92">
        <f>('PI23.20_WP_Value_SP'!D6)</f>
        <v/>
      </c>
      <c r="AE8" s="173">
        <f>(AE3*AD8)/100</f>
        <v/>
      </c>
      <c r="AF8" s="151" t="n">
        <v>2.75</v>
      </c>
      <c r="AG8" s="92" t="n">
        <v>0</v>
      </c>
      <c r="AH8" s="92">
        <f>(AH3*AG8)/100</f>
        <v/>
      </c>
      <c r="AI8" s="151" t="n">
        <v>0</v>
      </c>
      <c r="AJ8" s="176" t="n"/>
      <c r="AL8" s="134" t="inlineStr">
        <is>
          <t>Gajanan</t>
        </is>
      </c>
      <c r="AM8" s="145" t="n">
        <v>12.8</v>
      </c>
      <c r="AN8" s="123" t="n">
        <v>1.6</v>
      </c>
    </row>
    <row customHeight="1" ht="45.6" r="9">
      <c r="A9" s="185" t="inlineStr">
        <is>
          <t>VWICAS23-178106</t>
        </is>
      </c>
      <c r="B9" s="191" t="inlineStr">
        <is>
          <t>[PI23.21][AAS][Automaters] Phase 7 | PASTA Improvements and new features</t>
        </is>
      </c>
      <c r="C9" s="92" t="n">
        <v>0</v>
      </c>
      <c r="D9" s="92">
        <f>(D3*C9)/100</f>
        <v/>
      </c>
      <c r="E9" s="151" t="n">
        <v>0</v>
      </c>
      <c r="F9" s="92">
        <f>('PI23.20_WP_Value_SP'!I7)</f>
        <v/>
      </c>
      <c r="G9" s="92" t="n">
        <v>0</v>
      </c>
      <c r="H9" s="151" t="n">
        <v>0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7.5</v>
      </c>
      <c r="O9" s="139" t="n">
        <v>50</v>
      </c>
      <c r="P9" s="92">
        <f>(P3*O9)/100</f>
        <v/>
      </c>
      <c r="Q9" s="151" t="n">
        <v>0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>
        <f>('PI23.20_WP_Value_SP'!L7)</f>
        <v/>
      </c>
      <c r="Y9" s="92">
        <f>(Y3*X9)/100</f>
        <v/>
      </c>
      <c r="Z9" s="151" t="n">
        <v>0.25</v>
      </c>
      <c r="AA9" s="92" t="n">
        <v>0</v>
      </c>
      <c r="AB9" s="92">
        <f>(AB3*AA9)/100</f>
        <v/>
      </c>
      <c r="AC9" s="151" t="n">
        <v>0</v>
      </c>
      <c r="AD9" s="92" t="n">
        <v>30</v>
      </c>
      <c r="AE9" s="173">
        <f>(AE3*AD9)/100</f>
        <v/>
      </c>
      <c r="AF9" s="151" t="n">
        <v>0</v>
      </c>
      <c r="AG9" s="92" t="n">
        <v>0</v>
      </c>
      <c r="AH9" s="92">
        <f>(AH3*AG9)/100</f>
        <v/>
      </c>
      <c r="AI9" s="151" t="n">
        <v>0</v>
      </c>
      <c r="AJ9" s="176" t="n"/>
      <c r="AL9" s="134" t="inlineStr">
        <is>
          <t xml:space="preserve">Gopika </t>
        </is>
      </c>
      <c r="AM9" s="145" t="n">
        <v>44.8</v>
      </c>
      <c r="AN9" s="123" t="n">
        <v>5.600000000000001</v>
      </c>
    </row>
    <row customHeight="1" ht="30" r="10">
      <c r="A10" s="185" t="inlineStr">
        <is>
          <t>VWICAS23-178102</t>
        </is>
      </c>
      <c r="B10" s="192" t="inlineStr">
        <is>
          <t>Collector Epic 
Jira Automation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>
        <f>('PI23.20_WP_Value_SP'!I8)</f>
        <v/>
      </c>
      <c r="G10" s="92">
        <f>(G3*F10)/100</f>
        <v/>
      </c>
      <c r="H10" s="151" t="n">
        <v>2</v>
      </c>
      <c r="I10" s="139">
        <f>('PI23.20_WP_Value_SP'!E8)</f>
        <v/>
      </c>
      <c r="J10" s="173">
        <f>(J3*I10)/100</f>
        <v/>
      </c>
      <c r="K10" s="151" t="n">
        <v>0</v>
      </c>
      <c r="L10" s="92" t="n">
        <v>10</v>
      </c>
      <c r="M10" s="92">
        <f>(M3*L10)/100</f>
        <v/>
      </c>
      <c r="N10" s="151" t="n">
        <v>0</v>
      </c>
      <c r="O10" s="139" t="n">
        <v>0</v>
      </c>
      <c r="P10" s="92">
        <f>(P3*O10)/100</f>
        <v/>
      </c>
      <c r="Q10" s="151" t="n">
        <v>0</v>
      </c>
      <c r="R10" s="92">
        <f>('PI23.20_WP_Value_SP'!J8)</f>
        <v/>
      </c>
      <c r="S10" s="92">
        <f>(S3*R10)/100</f>
        <v/>
      </c>
      <c r="T10" s="151" t="n">
        <v>0</v>
      </c>
      <c r="U10" s="92" t="n">
        <v>30</v>
      </c>
      <c r="V10" s="92">
        <f>(V3*U10)/100</f>
        <v/>
      </c>
      <c r="W10" s="151" t="n">
        <v>0</v>
      </c>
      <c r="X10" s="92">
        <f>('PI23.20_WP_Value_SP'!L8)</f>
        <v/>
      </c>
      <c r="Y10" s="92">
        <f>(Y3*X10)/100</f>
        <v/>
      </c>
      <c r="Z10" s="151" t="n">
        <v>0</v>
      </c>
      <c r="AA10" s="92">
        <f>('PI23.20_WP_Value_SP'!H8)</f>
        <v/>
      </c>
      <c r="AB10" s="92">
        <f>(AB3*AA10)/100</f>
        <v/>
      </c>
      <c r="AC10" s="151" t="n">
        <v>0</v>
      </c>
      <c r="AD10" s="92" t="n">
        <v>30</v>
      </c>
      <c r="AE10" s="173">
        <f>(AE3*AD10)/100</f>
        <v/>
      </c>
      <c r="AF10" s="151" t="n">
        <v>2</v>
      </c>
      <c r="AG10" s="92" t="n">
        <v>0</v>
      </c>
      <c r="AH10" s="92">
        <f>(AH3*AG10)/100</f>
        <v/>
      </c>
      <c r="AI10" s="151" t="n">
        <v>3</v>
      </c>
      <c r="AJ10" s="176" t="n"/>
      <c r="AL10" s="134" t="inlineStr">
        <is>
          <t>Elango</t>
        </is>
      </c>
      <c r="AM10" s="145" t="n">
        <v>32</v>
      </c>
      <c r="AN10" s="123" t="n">
        <v>4</v>
      </c>
    </row>
    <row customHeight="1" ht="36" r="11">
      <c r="A11" s="185" t="inlineStr">
        <is>
          <t>VWICAS23-179599</t>
        </is>
      </c>
      <c r="B11" s="194" t="inlineStr">
        <is>
          <t>[PI23.21][AAS][Automaters] Evaluation: Test Farm</t>
        </is>
      </c>
      <c r="C11" s="92">
        <f>('PI23.20_WP_Value_SP'!K9)</f>
        <v/>
      </c>
      <c r="D11" s="92">
        <f>(D3*C11)/100</f>
        <v/>
      </c>
      <c r="E11" s="151" t="n">
        <v>0</v>
      </c>
      <c r="F11" s="92">
        <f>('PI23.20_WP_Value_SP'!I9)</f>
        <v/>
      </c>
      <c r="G11" s="92">
        <f>(G3*F11)/100</f>
        <v/>
      </c>
      <c r="H11" s="151" t="n">
        <v>0</v>
      </c>
      <c r="I11" s="139">
        <f>('PI23.20_WP_Value_SP'!E9)</f>
        <v/>
      </c>
      <c r="J11" s="173">
        <f>(J3*I11)/100</f>
        <v/>
      </c>
      <c r="K11" s="151" t="n">
        <v>0</v>
      </c>
      <c r="L11" s="92" t="n">
        <v>0</v>
      </c>
      <c r="M11" s="92">
        <f>(M3*L11)/100</f>
        <v/>
      </c>
      <c r="N11" s="151" t="n">
        <v>0</v>
      </c>
      <c r="O11" s="139" t="n">
        <v>0</v>
      </c>
      <c r="P11" s="92">
        <f>(P3*O11)/100</f>
        <v/>
      </c>
      <c r="Q11" s="151" t="n">
        <v>0</v>
      </c>
      <c r="R11" s="92">
        <f>('PI23.20_WP_Value_SP'!J9)</f>
        <v/>
      </c>
      <c r="S11" s="92">
        <f>(S3*R11)/100</f>
        <v/>
      </c>
      <c r="T11" s="151" t="n">
        <v>0</v>
      </c>
      <c r="U11" s="92">
        <f>('PI23.20_WP_Value_SP'!M9)</f>
        <v/>
      </c>
      <c r="V11" s="92">
        <f>(V3*U11)/100</f>
        <v/>
      </c>
      <c r="W11" s="151" t="n">
        <v>0</v>
      </c>
      <c r="X11" s="92" t="n">
        <v>25</v>
      </c>
      <c r="Y11" s="92">
        <f>(Y3*X11)/100</f>
        <v/>
      </c>
      <c r="Z11" s="151" t="n">
        <v>0.25</v>
      </c>
      <c r="AA11" s="92">
        <f>('PI23.20_WP_Value_SP'!H9)</f>
        <v/>
      </c>
      <c r="AB11" s="92">
        <f>(AB3*AA11)/100</f>
        <v/>
      </c>
      <c r="AC11" s="151" t="n">
        <v>0</v>
      </c>
      <c r="AD11" s="92" t="n">
        <v>0</v>
      </c>
      <c r="AE11" s="173">
        <f>(AE3*AD11)/100</f>
        <v/>
      </c>
      <c r="AF11" s="151" t="n">
        <v>0</v>
      </c>
      <c r="AG11" s="92" t="n">
        <v>0</v>
      </c>
      <c r="AH11" s="92">
        <f>(AH3*AG11)/100</f>
        <v/>
      </c>
      <c r="AI11" s="151" t="n">
        <v>0</v>
      </c>
      <c r="AJ11" s="176" t="n"/>
      <c r="AL11" s="134" t="inlineStr">
        <is>
          <t>Vijaya</t>
        </is>
      </c>
      <c r="AM11" s="145" t="n">
        <v>44.8</v>
      </c>
      <c r="AN11" s="123" t="n">
        <v>5.600000000000001</v>
      </c>
    </row>
    <row customHeight="1" ht="36" r="12" thickBot="1">
      <c r="A12" s="185" t="inlineStr">
        <is>
          <t>VWICAS23-197891</t>
        </is>
      </c>
      <c r="B12" s="192" t="inlineStr">
        <is>
          <t>[PI24.22][AAS][Automaters] Surf &amp; Flex: Unit Test reporting dashboard creation</t>
        </is>
      </c>
      <c r="C12" s="92" t="n">
        <v>0</v>
      </c>
      <c r="D12" s="92" t="n">
        <v>0</v>
      </c>
      <c r="E12" s="152" t="n">
        <v>0</v>
      </c>
      <c r="F12" s="92" t="n">
        <v>0</v>
      </c>
      <c r="G12" s="92" t="n">
        <v>0</v>
      </c>
      <c r="H12" s="152" t="n">
        <v>4</v>
      </c>
      <c r="I12" s="139" t="n">
        <v>0</v>
      </c>
      <c r="J12" s="173" t="n">
        <v>0</v>
      </c>
      <c r="K12" s="152" t="n">
        <v>0</v>
      </c>
      <c r="L12" s="92" t="n">
        <v>0</v>
      </c>
      <c r="M12" s="92" t="n">
        <v>0</v>
      </c>
      <c r="N12" s="152" t="n">
        <v>0</v>
      </c>
      <c r="O12" s="139" t="n">
        <v>0</v>
      </c>
      <c r="P12" s="92" t="n">
        <v>0</v>
      </c>
      <c r="Q12" s="152" t="n">
        <v>0</v>
      </c>
      <c r="R12" s="92" t="n">
        <v>0</v>
      </c>
      <c r="S12" s="92" t="n">
        <v>0</v>
      </c>
      <c r="T12" s="152" t="n">
        <v>0</v>
      </c>
      <c r="U12" s="92" t="n">
        <v>0</v>
      </c>
      <c r="V12" s="92" t="n">
        <v>0</v>
      </c>
      <c r="W12" s="152" t="n">
        <v>0</v>
      </c>
      <c r="X12" s="92" t="n">
        <v>0</v>
      </c>
      <c r="Y12" s="92" t="n">
        <v>0</v>
      </c>
      <c r="Z12" s="152" t="n">
        <v>0.25</v>
      </c>
      <c r="AA12" s="92" t="n">
        <v>0</v>
      </c>
      <c r="AB12" s="92" t="n">
        <v>0</v>
      </c>
      <c r="AC12" s="152" t="n">
        <v>0</v>
      </c>
      <c r="AD12" s="92" t="n">
        <v>0</v>
      </c>
      <c r="AE12" s="173" t="n">
        <v>0</v>
      </c>
      <c r="AF12" s="152" t="n">
        <v>0</v>
      </c>
      <c r="AG12" s="92" t="n">
        <v>0</v>
      </c>
      <c r="AH12" s="92" t="n">
        <v>0</v>
      </c>
      <c r="AI12" s="152" t="n">
        <v>0</v>
      </c>
      <c r="AJ12" s="176" t="n"/>
      <c r="AL12" s="135" t="inlineStr">
        <is>
          <t>Total capacity available</t>
        </is>
      </c>
      <c r="AM12" s="146" t="n">
        <v>467.2</v>
      </c>
      <c r="AN12" s="136" t="n">
        <v>58.40000000000001</v>
      </c>
    </row>
    <row customHeight="1" ht="15" r="13" thickBot="1">
      <c r="A13" s="119" t="n"/>
      <c r="B13" s="186" t="inlineStr">
        <is>
          <t>Total</t>
        </is>
      </c>
      <c r="C13" s="121">
        <f>SUM(C4:C11)</f>
        <v/>
      </c>
      <c r="D13" s="121" t="n"/>
      <c r="E13" s="121" t="n"/>
      <c r="F13" s="121">
        <f>SUM(F4:F11)</f>
        <v/>
      </c>
      <c r="G13" s="121" t="n"/>
      <c r="H13" s="121" t="n"/>
      <c r="I13" s="121">
        <f>SUM(I4:I11)</f>
        <v/>
      </c>
      <c r="J13" s="121" t="n"/>
      <c r="K13" s="187" t="n"/>
      <c r="L13" s="121">
        <f>SUM(L4:L12)</f>
        <v/>
      </c>
      <c r="M13" s="121" t="n"/>
      <c r="N13" s="121" t="n"/>
      <c r="O13" s="121">
        <f>SUM(O4:O12)</f>
        <v/>
      </c>
      <c r="P13" s="121" t="n"/>
      <c r="Q13" s="121" t="n"/>
      <c r="R13" s="121">
        <f>SUM(R4:R11)</f>
        <v/>
      </c>
      <c r="S13" s="121" t="n"/>
      <c r="T13" s="121" t="n"/>
      <c r="U13" s="121">
        <f>SUM(U4:U11)</f>
        <v/>
      </c>
      <c r="V13" s="121" t="n"/>
      <c r="W13" s="121" t="n"/>
      <c r="X13" s="121">
        <f>SUM(X4:X11)</f>
        <v/>
      </c>
      <c r="Y13" s="121" t="n"/>
      <c r="Z13" s="121" t="n"/>
      <c r="AA13" s="121">
        <f>SUM(AA4:AA11)</f>
        <v/>
      </c>
      <c r="AB13" s="121" t="n"/>
      <c r="AC13" s="121" t="n"/>
      <c r="AD13" s="121">
        <f>SUM(AD4:AD12)</f>
        <v/>
      </c>
      <c r="AE13" s="121" t="n"/>
      <c r="AF13" s="187" t="n"/>
      <c r="AG13" s="121">
        <f>SUM(AG4:AG12)</f>
        <v/>
      </c>
      <c r="AH13" s="121" t="n"/>
      <c r="AI13" s="122" t="n"/>
      <c r="AJ13" s="109" t="n"/>
      <c r="AL13" s="135" t="n"/>
      <c r="AM13" s="146" t="n"/>
      <c r="AN13" s="136" t="n"/>
    </row>
    <row r="14">
      <c r="A14" s="178" t="n"/>
      <c r="B14" s="179" t="n"/>
      <c r="C14" s="141" t="n"/>
      <c r="D14" s="141" t="n"/>
      <c r="E14" s="141" t="n"/>
      <c r="F14" s="141" t="n"/>
      <c r="G14" s="141" t="n"/>
      <c r="H14" s="141" t="n"/>
      <c r="I14" s="141" t="n"/>
      <c r="J14" s="141" t="n"/>
      <c r="K14" s="141" t="n"/>
      <c r="L14" s="141" t="n"/>
      <c r="M14" s="141" t="n"/>
      <c r="N14" s="141" t="n"/>
      <c r="O14" s="141" t="n"/>
      <c r="P14" s="141" t="n"/>
      <c r="Q14" s="141" t="n"/>
      <c r="R14" s="141" t="n"/>
      <c r="S14" s="141" t="n"/>
      <c r="T14" s="141" t="n"/>
      <c r="U14" s="141" t="n"/>
      <c r="V14" s="141" t="n"/>
      <c r="W14" s="141" t="n"/>
      <c r="X14" s="141" t="n"/>
      <c r="Y14" s="141" t="n"/>
      <c r="Z14" s="141" t="n"/>
      <c r="AA14" s="141" t="n"/>
      <c r="AB14" s="141" t="n"/>
      <c r="AC14" s="141" t="n"/>
      <c r="AD14" s="141" t="n"/>
      <c r="AE14" s="141" t="n"/>
      <c r="AF14" s="141" t="n"/>
      <c r="AG14" s="274" t="n"/>
      <c r="AH14" s="274" t="n"/>
      <c r="AI14" s="181" t="n"/>
      <c r="AJ14" s="177" t="n"/>
    </row>
    <row r="15">
      <c r="A15" s="103" t="n"/>
      <c r="B15" s="104" t="n"/>
      <c r="C15" s="109" t="n"/>
      <c r="D15" s="109" t="n"/>
      <c r="E15" s="109" t="n"/>
      <c r="F15" s="109" t="n"/>
      <c r="G15" s="109" t="n"/>
      <c r="H15" s="109" t="n"/>
      <c r="I15" s="109" t="n"/>
      <c r="J15" s="109" t="n"/>
      <c r="K15" s="109" t="n"/>
      <c r="L15" s="109" t="n"/>
      <c r="M15" s="109" t="n"/>
      <c r="N15" s="109" t="n"/>
      <c r="O15" s="109" t="n"/>
      <c r="P15" s="109" t="n"/>
      <c r="Q15" s="109" t="n"/>
      <c r="R15" s="109" t="n"/>
      <c r="S15" s="109" t="n"/>
      <c r="T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6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6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6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6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6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6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6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6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6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6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6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6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6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6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6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6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6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6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6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6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6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6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6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6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6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6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6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6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6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6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6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6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6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6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6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6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6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6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6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6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6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6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6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6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6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6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6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6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6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6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6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6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6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6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6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6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6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6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6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6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6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6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6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6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6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6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6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6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6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6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6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6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6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6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6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6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6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6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6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6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6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6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6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6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6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6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6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6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6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6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6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6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6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6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6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6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6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6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6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6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6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6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6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6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6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6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6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6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6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6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6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6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6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6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6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6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6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6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6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6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6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  <row r="302">
      <c r="C302" s="26" t="n"/>
      <c r="D302" s="26" t="n"/>
      <c r="E302" s="26" t="n"/>
      <c r="F302" s="26" t="n"/>
      <c r="G302" s="26" t="n"/>
      <c r="H302" s="26" t="n"/>
      <c r="I302" s="26" t="n"/>
      <c r="J302" s="26" t="n"/>
      <c r="K302" s="26" t="n"/>
      <c r="L302" s="26" t="n"/>
      <c r="M302" s="26" t="n"/>
      <c r="N302" s="26" t="n"/>
      <c r="O302" s="26" t="n"/>
      <c r="P302" s="26" t="n"/>
      <c r="Q302" s="26" t="n"/>
      <c r="R302" s="26" t="n"/>
      <c r="S302" s="26" t="n"/>
      <c r="T302" s="26" t="n"/>
      <c r="U302" s="26" t="n"/>
      <c r="V302" s="26" t="n"/>
      <c r="W302" s="26" t="n"/>
      <c r="X302" s="26" t="n"/>
      <c r="Y302" s="26" t="n"/>
      <c r="Z302" s="26" t="n"/>
      <c r="AA302" s="26" t="n"/>
      <c r="AB302" s="26" t="n"/>
      <c r="AC302" s="26" t="n"/>
      <c r="AD302" s="26" t="n"/>
      <c r="AE302" s="26" t="n"/>
      <c r="AF302" s="26" t="n"/>
    </row>
  </sheetData>
  <mergeCells count="11">
    <mergeCell ref="F1:H1"/>
    <mergeCell ref="U1:W1"/>
    <mergeCell ref="C1:E1"/>
    <mergeCell ref="AG1:AI1"/>
    <mergeCell ref="X1:Z1"/>
    <mergeCell ref="O1:Q1"/>
    <mergeCell ref="AA1:AC1"/>
    <mergeCell ref="R1:T1"/>
    <mergeCell ref="AD1:AF1"/>
    <mergeCell ref="L1:N1"/>
    <mergeCell ref="I1:K1"/>
  </mergeCells>
  <conditionalFormatting sqref="C4:C12 F4:F12 I4:I12 L4:L12 O4:O12 R4:R12 U4:U12 X4:X12 AA4:AA12 AD4:AD12">
    <cfRule dxfId="0" operator="greaterThan" priority="2" type="cellIs">
      <formula>0</formula>
    </cfRule>
  </conditionalFormatting>
  <conditionalFormatting sqref="AG4:AG12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  <hyperlink ref="A12" r:id="rId9"/>
  </hyperlinks>
  <pageMargins bottom="0.75" footer="0.3" header="0.3" left="0.7" right="0.7" top="0.75"/>
  <pageSetup orientation="portrait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302"/>
  <sheetViews>
    <sheetView workbookViewId="0" zoomScale="83" zoomScaleNormal="83">
      <selection activeCell="AI7" sqref="AI7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18" min="18" style="96" width="4.6640625"/>
    <col customWidth="1" max="19" min="19" style="27" width="4.6640625"/>
    <col customWidth="1" max="20" min="20" style="97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6" min="33" width="4.6640625"/>
  </cols>
  <sheetData>
    <row customHeight="1" ht="28.95" r="1">
      <c r="A1" s="111" t="inlineStr">
        <is>
          <t>Key</t>
        </is>
      </c>
      <c r="B1" s="182" t="inlineStr">
        <is>
          <t>Summary</t>
        </is>
      </c>
      <c r="C1" s="277" t="inlineStr">
        <is>
          <t>Kiran</t>
        </is>
      </c>
      <c r="D1" s="262" t="n"/>
      <c r="E1" s="263" t="n"/>
      <c r="F1" s="275" t="inlineStr">
        <is>
          <t>Srinivas</t>
        </is>
      </c>
      <c r="G1" s="262" t="n"/>
      <c r="H1" s="263" t="n"/>
      <c r="I1" s="280" t="inlineStr">
        <is>
          <t>Rakesh</t>
        </is>
      </c>
      <c r="J1" s="262" t="n"/>
      <c r="K1" s="263" t="n"/>
      <c r="L1" s="281" t="inlineStr">
        <is>
          <t>Jay</t>
        </is>
      </c>
      <c r="M1" s="262" t="n"/>
      <c r="N1" s="263" t="n"/>
      <c r="O1" s="279" t="inlineStr">
        <is>
          <t>Giridhar</t>
        </is>
      </c>
      <c r="P1" s="262" t="n"/>
      <c r="Q1" s="263" t="n"/>
      <c r="R1" s="276" t="inlineStr">
        <is>
          <t>Shweta/Vignesh</t>
        </is>
      </c>
      <c r="S1" s="262" t="n"/>
      <c r="T1" s="263" t="n"/>
      <c r="U1" s="276" t="inlineStr">
        <is>
          <t>Abishek</t>
        </is>
      </c>
      <c r="V1" s="262" t="n"/>
      <c r="W1" s="263" t="n"/>
      <c r="X1" s="278" t="inlineStr">
        <is>
          <t>Gajanan</t>
        </is>
      </c>
      <c r="Y1" s="262" t="n"/>
      <c r="Z1" s="263" t="n"/>
      <c r="AA1" s="276" t="inlineStr">
        <is>
          <t>Gopika</t>
        </is>
      </c>
      <c r="AB1" s="262" t="n"/>
      <c r="AC1" s="263" t="n"/>
      <c r="AD1" s="280" t="inlineStr">
        <is>
          <t>Elango</t>
        </is>
      </c>
      <c r="AE1" s="262" t="n"/>
      <c r="AF1" s="263" t="n"/>
      <c r="AG1" s="276" t="inlineStr">
        <is>
          <t>Vijaya</t>
        </is>
      </c>
      <c r="AH1" s="262" t="n"/>
      <c r="AI1" s="263" t="n"/>
      <c r="AJ1" s="174" t="n"/>
      <c r="AL1" s="134" t="inlineStr">
        <is>
          <t>Kiran</t>
        </is>
      </c>
      <c r="AM1" s="145" t="n">
        <v>57.6</v>
      </c>
      <c r="AN1" s="123" t="n">
        <v>7.2</v>
      </c>
    </row>
    <row customHeight="1" ht="28.95" r="2" thickBot="1">
      <c r="A2" s="183" t="n"/>
      <c r="B2" s="168" t="n"/>
      <c r="C2" s="140" t="inlineStr">
        <is>
          <t>%</t>
        </is>
      </c>
      <c r="D2" s="140" t="inlineStr">
        <is>
          <t>SP-A</t>
        </is>
      </c>
      <c r="E2" s="140" t="inlineStr">
        <is>
          <t>SP-P</t>
        </is>
      </c>
      <c r="F2" s="140" t="inlineStr">
        <is>
          <t>%</t>
        </is>
      </c>
      <c r="G2" s="140" t="inlineStr">
        <is>
          <t>SP-A</t>
        </is>
      </c>
      <c r="H2" s="140" t="inlineStr">
        <is>
          <t>SP-P</t>
        </is>
      </c>
      <c r="I2" s="140" t="inlineStr">
        <is>
          <t>%</t>
        </is>
      </c>
      <c r="J2" s="140" t="inlineStr">
        <is>
          <t>SP-A</t>
        </is>
      </c>
      <c r="K2" s="140" t="inlineStr">
        <is>
          <t>SP-P</t>
        </is>
      </c>
      <c r="L2" s="140" t="inlineStr">
        <is>
          <t>%</t>
        </is>
      </c>
      <c r="M2" s="140" t="inlineStr">
        <is>
          <t>SP-A</t>
        </is>
      </c>
      <c r="N2" s="140" t="inlineStr">
        <is>
          <t>SP-P</t>
        </is>
      </c>
      <c r="O2" s="140" t="inlineStr">
        <is>
          <t>%</t>
        </is>
      </c>
      <c r="P2" s="140" t="inlineStr">
        <is>
          <t>SP-A</t>
        </is>
      </c>
      <c r="Q2" s="140" t="inlineStr">
        <is>
          <t>SP-P</t>
        </is>
      </c>
      <c r="R2" s="140" t="inlineStr">
        <is>
          <t>%</t>
        </is>
      </c>
      <c r="S2" s="140" t="inlineStr">
        <is>
          <t>SP-A</t>
        </is>
      </c>
      <c r="T2" s="140" t="inlineStr">
        <is>
          <t>SP-P</t>
        </is>
      </c>
      <c r="U2" s="140" t="inlineStr">
        <is>
          <t>%</t>
        </is>
      </c>
      <c r="V2" s="140" t="inlineStr">
        <is>
          <t>SP-A</t>
        </is>
      </c>
      <c r="W2" s="140" t="inlineStr">
        <is>
          <t>SP-P</t>
        </is>
      </c>
      <c r="X2" s="140" t="inlineStr">
        <is>
          <t>%</t>
        </is>
      </c>
      <c r="Y2" s="140" t="inlineStr">
        <is>
          <t>SP-A</t>
        </is>
      </c>
      <c r="Z2" s="140" t="inlineStr">
        <is>
          <t>SP-P</t>
        </is>
      </c>
      <c r="AA2" s="140" t="inlineStr">
        <is>
          <t>%</t>
        </is>
      </c>
      <c r="AB2" s="140" t="inlineStr">
        <is>
          <t>SP-A</t>
        </is>
      </c>
      <c r="AC2" s="140" t="inlineStr">
        <is>
          <t>SP-P</t>
        </is>
      </c>
      <c r="AD2" s="140" t="inlineStr">
        <is>
          <t>%</t>
        </is>
      </c>
      <c r="AE2" s="140" t="inlineStr">
        <is>
          <t>SP-A</t>
        </is>
      </c>
      <c r="AF2" s="140" t="inlineStr">
        <is>
          <t>SP-P</t>
        </is>
      </c>
      <c r="AG2" s="140" t="inlineStr">
        <is>
          <t>%</t>
        </is>
      </c>
      <c r="AH2" s="140" t="inlineStr">
        <is>
          <t>SP-A</t>
        </is>
      </c>
      <c r="AI2" s="184" t="inlineStr">
        <is>
          <t>SP-P</t>
        </is>
      </c>
      <c r="AJ2" s="174" t="n"/>
      <c r="AL2" s="134" t="inlineStr">
        <is>
          <t>Srinivas</t>
        </is>
      </c>
      <c r="AM2" s="145" t="n">
        <v>57.6</v>
      </c>
      <c r="AN2" s="123" t="n">
        <v>7.2</v>
      </c>
    </row>
    <row customHeight="1" ht="28.95" r="3">
      <c r="A3" s="115" t="n"/>
      <c r="B3" s="157" t="inlineStr">
        <is>
          <t>Sprint A</t>
        </is>
      </c>
      <c r="C3" s="125" t="n"/>
      <c r="D3" s="123">
        <f>AN1</f>
        <v/>
      </c>
      <c r="E3" s="150">
        <f>SUM(E4:E12)</f>
        <v/>
      </c>
      <c r="F3" s="125" t="n"/>
      <c r="G3" s="123">
        <f>AN2</f>
        <v/>
      </c>
      <c r="H3" s="150">
        <f>SUM(H4:H12)</f>
        <v/>
      </c>
      <c r="I3" s="138" t="n"/>
      <c r="J3" s="172">
        <f>AN3</f>
        <v/>
      </c>
      <c r="K3" s="150">
        <f>SUM(K4:K12)</f>
        <v/>
      </c>
      <c r="L3" s="125" t="n"/>
      <c r="M3" s="123">
        <f>AN4</f>
        <v/>
      </c>
      <c r="N3" s="150">
        <f>SUM(N4:N12)</f>
        <v/>
      </c>
      <c r="O3" s="138" t="n"/>
      <c r="P3" s="123">
        <f>AN5</f>
        <v/>
      </c>
      <c r="Q3" s="150">
        <f>SUM(Q4:Q12)</f>
        <v/>
      </c>
      <c r="R3" s="125" t="n"/>
      <c r="S3" s="123">
        <f>AN6</f>
        <v/>
      </c>
      <c r="T3" s="150">
        <f>SUM(T4:T12)</f>
        <v/>
      </c>
      <c r="U3" s="125" t="n"/>
      <c r="V3" s="123">
        <f>AN7</f>
        <v/>
      </c>
      <c r="W3" s="150">
        <f>SUM(W4:W12)</f>
        <v/>
      </c>
      <c r="X3" s="125" t="n"/>
      <c r="Y3" s="123">
        <f>AN8</f>
        <v/>
      </c>
      <c r="Z3" s="150">
        <f>SUM(Z4:Z12)</f>
        <v/>
      </c>
      <c r="AA3" s="125" t="n"/>
      <c r="AB3" s="123">
        <f>AN9</f>
        <v/>
      </c>
      <c r="AC3" s="150">
        <f>SUM(AC4:AC12)</f>
        <v/>
      </c>
      <c r="AD3" s="125" t="n"/>
      <c r="AE3" s="172">
        <f>AN10</f>
        <v/>
      </c>
      <c r="AF3" s="150">
        <f>SUM(AF4:AF12)</f>
        <v/>
      </c>
      <c r="AG3" s="125" t="n"/>
      <c r="AH3" s="123">
        <f>AN11</f>
        <v/>
      </c>
      <c r="AI3" s="150">
        <f>SUM(AI4:AI12)</f>
        <v/>
      </c>
      <c r="AJ3" s="175" t="n"/>
      <c r="AL3" s="134" t="inlineStr">
        <is>
          <t>Rakesh</t>
        </is>
      </c>
      <c r="AM3" s="145" t="n">
        <v>51.2</v>
      </c>
      <c r="AN3" s="123" t="n">
        <v>6.4</v>
      </c>
    </row>
    <row customHeight="1" ht="30" r="4">
      <c r="A4" s="185" t="inlineStr">
        <is>
          <t>VWICAS23-178101</t>
        </is>
      </c>
      <c r="B4" s="158" t="inlineStr">
        <is>
          <t>[PI23.21][AAS][Automaters] Maintenance and Support</t>
        </is>
      </c>
      <c r="C4" s="92" t="n">
        <v>20</v>
      </c>
      <c r="D4" s="92">
        <f>(D3*C4)/100</f>
        <v/>
      </c>
      <c r="E4" s="151" t="n">
        <v>0</v>
      </c>
      <c r="F4" s="92" t="n">
        <v>80</v>
      </c>
      <c r="G4" s="92">
        <f>(G3*F4)/100</f>
        <v/>
      </c>
      <c r="H4" s="151" t="n">
        <v>0</v>
      </c>
      <c r="I4" s="139">
        <f>('PI23.20_WP_Value_SP'!E2)</f>
        <v/>
      </c>
      <c r="J4" s="173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139">
        <f>('PI23.20_WP_Value_SP'!F2)</f>
        <v/>
      </c>
      <c r="P4" s="92">
        <f>(P3*O4)/100</f>
        <v/>
      </c>
      <c r="Q4" s="151" t="n">
        <v>0</v>
      </c>
      <c r="R4" s="92">
        <f>('PI23.20_WP_Value_SP'!J2)</f>
        <v/>
      </c>
      <c r="S4" s="92">
        <f>(S3*R4)/100</f>
        <v/>
      </c>
      <c r="T4" s="151" t="n">
        <v>0</v>
      </c>
      <c r="U4" s="92" t="n">
        <v>20</v>
      </c>
      <c r="V4" s="92">
        <f>(V3*U4)/100</f>
        <v/>
      </c>
      <c r="W4" s="151" t="n">
        <v>0</v>
      </c>
      <c r="X4" s="92" t="n">
        <v>10</v>
      </c>
      <c r="Y4" s="92">
        <f>(Y3*X4)/100</f>
        <v/>
      </c>
      <c r="Z4" s="151" t="n">
        <v>0.5</v>
      </c>
      <c r="AA4" s="92">
        <f>('PI23.20_WP_Value_SP'!H2)</f>
        <v/>
      </c>
      <c r="AB4" s="92">
        <f>(AB3*AA4)/100</f>
        <v/>
      </c>
      <c r="AC4" s="151" t="n">
        <v>0</v>
      </c>
      <c r="AD4" s="92">
        <f>('PI23.20_WP_Value_SP'!D2)</f>
        <v/>
      </c>
      <c r="AE4" s="173">
        <f>(AE3*AD4)/100</f>
        <v/>
      </c>
      <c r="AF4" s="151" t="n">
        <v>0</v>
      </c>
      <c r="AG4" s="92" t="n">
        <v>0</v>
      </c>
      <c r="AH4" s="92">
        <f>(AH3*AG4)/100</f>
        <v/>
      </c>
      <c r="AI4" s="151" t="n">
        <v>0</v>
      </c>
      <c r="AJ4" s="176" t="n"/>
      <c r="AL4" s="291" t="inlineStr">
        <is>
          <t>Jay</t>
        </is>
      </c>
      <c r="AM4" s="145" t="n">
        <v>57.6</v>
      </c>
      <c r="AN4" s="123" t="n">
        <v>7.2</v>
      </c>
    </row>
    <row customHeight="1" ht="47.7" r="5">
      <c r="A5" s="185" t="inlineStr">
        <is>
          <t>VWICAS23-179590</t>
        </is>
      </c>
      <c r="B5" s="193" t="inlineStr">
        <is>
          <t>[PI23.21][AAS][Automaters] SW Architecture Compliance Checker Pipeline</t>
        </is>
      </c>
      <c r="C5" s="92" t="n">
        <v>80</v>
      </c>
      <c r="D5" s="92">
        <f>(D3*C5)/100</f>
        <v/>
      </c>
      <c r="E5" s="151" t="n">
        <v>7.75</v>
      </c>
      <c r="F5" s="92">
        <f>('PI23.20_WP_Value_SP'!I3)</f>
        <v/>
      </c>
      <c r="G5" s="92">
        <f>(G3*F5)/100</f>
        <v/>
      </c>
      <c r="H5" s="151" t="n">
        <v>0.5</v>
      </c>
      <c r="I5" s="139">
        <f>('PI23.20_WP_Value_SP'!E3)</f>
        <v/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1</v>
      </c>
      <c r="O5" s="139">
        <f>('PI23.20_WP_Value_SP'!F3)</f>
        <v/>
      </c>
      <c r="P5" s="92">
        <f>(P3*O5)/100</f>
        <v/>
      </c>
      <c r="Q5" s="151" t="n">
        <v>0</v>
      </c>
      <c r="R5" s="92">
        <f>('PI23.20_WP_Value_SP'!J3)</f>
        <v/>
      </c>
      <c r="S5" s="92">
        <f>(S3*R5)/100</f>
        <v/>
      </c>
      <c r="T5" s="151" t="n">
        <v>0</v>
      </c>
      <c r="U5" s="92">
        <f>('PI23.20_WP_Value_SP'!M3)</f>
        <v/>
      </c>
      <c r="V5" s="92">
        <f>(V3*U5)/100</f>
        <v/>
      </c>
      <c r="W5" s="151" t="n">
        <v>0</v>
      </c>
      <c r="X5" s="92">
        <f>('PI23.20_WP_Value_SP'!L3)</f>
        <v/>
      </c>
      <c r="Y5" s="92">
        <f>(Y3*X5)/100</f>
        <v/>
      </c>
      <c r="Z5" s="151" t="n">
        <v>0.5</v>
      </c>
      <c r="AA5" s="92">
        <f>('PI23.20_WP_Value_SP'!H3)</f>
        <v/>
      </c>
      <c r="AB5" s="92">
        <f>(AB3*AA5)/100</f>
        <v/>
      </c>
      <c r="AC5" s="151" t="n">
        <v>0</v>
      </c>
      <c r="AD5" s="92">
        <f>('PI23.20_WP_Value_SP'!D3)</f>
        <v/>
      </c>
      <c r="AE5" s="173">
        <f>(AE3*AD5)/100</f>
        <v/>
      </c>
      <c r="AF5" s="151" t="n">
        <v>0</v>
      </c>
      <c r="AG5" s="92" t="n">
        <v>0</v>
      </c>
      <c r="AH5" s="92">
        <f>(AH3*AG5)/100</f>
        <v/>
      </c>
      <c r="AI5" s="151" t="n">
        <v>0</v>
      </c>
      <c r="AJ5" s="176" t="n"/>
      <c r="AL5" s="134" t="inlineStr">
        <is>
          <t>Giridhar</t>
        </is>
      </c>
      <c r="AM5" s="145" t="n">
        <v>51.2</v>
      </c>
      <c r="AN5" s="123" t="n">
        <v>6.4</v>
      </c>
    </row>
    <row customHeight="1" ht="43.95" r="6">
      <c r="A6" s="185" t="inlineStr">
        <is>
          <t>VWICAS23-178118</t>
        </is>
      </c>
      <c r="B6" s="188" t="inlineStr">
        <is>
          <t xml:space="preserve">[PI23.21][AAS][Automaters] Phase 8 | AIV Improvements and new features </t>
        </is>
      </c>
      <c r="C6" s="92">
        <f>('PI23.20_WP_Value_SP'!K4)</f>
        <v/>
      </c>
      <c r="D6" s="92">
        <f>(D3*C6)/100</f>
        <v/>
      </c>
      <c r="E6" s="151" t="n">
        <v>0</v>
      </c>
      <c r="F6" s="92">
        <f>('PI23.20_WP_Value_SP'!I4)</f>
        <v/>
      </c>
      <c r="G6" s="92">
        <f>(G3*F6)/100</f>
        <v/>
      </c>
      <c r="H6" s="151" t="n">
        <v>2</v>
      </c>
      <c r="I6" s="139">
        <f>('PI23.20_WP_Value_SP'!E4)</f>
        <v/>
      </c>
      <c r="J6" s="173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100</v>
      </c>
      <c r="S6" s="92">
        <f>(S3*R6)/100</f>
        <v/>
      </c>
      <c r="T6" s="151" t="n">
        <v>0</v>
      </c>
      <c r="U6" s="92" t="n">
        <v>50</v>
      </c>
      <c r="V6" s="92">
        <f>(V3*U6)/100</f>
        <v/>
      </c>
      <c r="W6" s="151" t="n">
        <v>7</v>
      </c>
      <c r="X6" s="92">
        <f>('PI23.20_WP_Value_SP'!L4)</f>
        <v/>
      </c>
      <c r="Y6" s="92">
        <f>(Y3*X6)/100</f>
        <v/>
      </c>
      <c r="Z6" s="151" t="n">
        <v>0.5</v>
      </c>
      <c r="AA6" s="92" t="n">
        <v>100</v>
      </c>
      <c r="AB6" s="92">
        <f>(AB3*AA6)/100</f>
        <v/>
      </c>
      <c r="AC6" s="151" t="n">
        <v>8</v>
      </c>
      <c r="AD6" s="92">
        <f>('PI23.20_WP_Value_SP'!D4)</f>
        <v/>
      </c>
      <c r="AE6" s="173">
        <f>(AE3*AD6)/100</f>
        <v/>
      </c>
      <c r="AF6" s="151" t="n">
        <v>0</v>
      </c>
      <c r="AG6" s="92" t="n">
        <v>100</v>
      </c>
      <c r="AH6" s="92">
        <f>(AH3*AG6)/100</f>
        <v/>
      </c>
      <c r="AI6" s="151" t="n">
        <v>4</v>
      </c>
      <c r="AJ6" s="176" t="n"/>
      <c r="AL6" s="134" t="inlineStr">
        <is>
          <t>Shwetha</t>
        </is>
      </c>
      <c r="AM6" s="145" t="n">
        <v>38.40000000000001</v>
      </c>
      <c r="AN6" s="123" t="n">
        <v>4.800000000000001</v>
      </c>
    </row>
    <row customHeight="1" ht="45" r="7">
      <c r="A7" s="185" t="inlineStr">
        <is>
          <t>VWICAS23-179592</t>
        </is>
      </c>
      <c r="B7" s="189" t="inlineStr">
        <is>
          <t>[PI23.21][AAS][Automaters] PoC: Execution of Performance Benchmarks</t>
        </is>
      </c>
      <c r="C7" s="92">
        <f>('PI23.20_WP_Value_SP'!K5)</f>
        <v/>
      </c>
      <c r="D7" s="92">
        <f>(D3*C7)/100</f>
        <v/>
      </c>
      <c r="E7" s="151" t="n">
        <v>0</v>
      </c>
      <c r="F7" s="92" t="n">
        <v>10</v>
      </c>
      <c r="G7" s="92">
        <f>(G3*F7)/100</f>
        <v/>
      </c>
      <c r="H7" s="151" t="n">
        <v>0.5</v>
      </c>
      <c r="I7" s="139" t="n">
        <v>80</v>
      </c>
      <c r="J7" s="173">
        <f>(J3*I7)/100</f>
        <v/>
      </c>
      <c r="K7" s="151" t="n">
        <v>6.75</v>
      </c>
      <c r="L7" s="92" t="n">
        <v>10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>
        <f>('PI23.20_WP_Value_SP'!J5)</f>
        <v/>
      </c>
      <c r="S7" s="92">
        <f>(S3*R7)/100</f>
        <v/>
      </c>
      <c r="T7" s="151" t="n">
        <v>0</v>
      </c>
      <c r="U7" s="92">
        <f>('PI23.20_WP_Value_SP'!M5)</f>
        <v/>
      </c>
      <c r="V7" s="92">
        <f>(V3*U7)/100</f>
        <v/>
      </c>
      <c r="W7" s="151" t="n">
        <v>0</v>
      </c>
      <c r="X7" s="92">
        <f>('PI23.20_WP_Value_SP'!L5)</f>
        <v/>
      </c>
      <c r="Y7" s="92">
        <f>(Y3*X7)/100</f>
        <v/>
      </c>
      <c r="Z7" s="151" t="n">
        <v>0.5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40</v>
      </c>
      <c r="AE7" s="173">
        <f>(AE3*AD7)/100</f>
        <v/>
      </c>
      <c r="AF7" s="151" t="n">
        <v>0</v>
      </c>
      <c r="AG7" s="92" t="n">
        <v>0</v>
      </c>
      <c r="AH7" s="92">
        <f>(AH3*AG7)/100</f>
        <v/>
      </c>
      <c r="AI7" s="151" t="n">
        <v>0</v>
      </c>
      <c r="AJ7" s="176" t="n"/>
      <c r="AL7" s="134" t="inlineStr">
        <is>
          <t>Abishek</t>
        </is>
      </c>
      <c r="AM7" s="145" t="n">
        <v>57.6</v>
      </c>
      <c r="AN7" s="123" t="n">
        <v>7.2</v>
      </c>
    </row>
    <row customHeight="1" ht="46.95" r="8">
      <c r="A8" s="185" t="inlineStr">
        <is>
          <t>VWICAS23-179589</t>
        </is>
      </c>
      <c r="B8" s="190" t="inlineStr">
        <is>
          <t>[PI23.21][AAS][Automaters][SPT] Phase 6 | Startup Performance Measurement</t>
        </is>
      </c>
      <c r="C8" s="92" t="n">
        <v>0</v>
      </c>
      <c r="D8" s="92">
        <f>(D3*C8)/100</f>
        <v/>
      </c>
      <c r="E8" s="151" t="n">
        <v>0</v>
      </c>
      <c r="F8" s="92" t="n">
        <v>10</v>
      </c>
      <c r="G8" s="92">
        <f>(G3*F8)/100</f>
        <v/>
      </c>
      <c r="H8" s="151" t="n">
        <v>0.5</v>
      </c>
      <c r="I8" s="139">
        <f>('PI23.20_WP_Value_SP'!E6)</f>
        <v/>
      </c>
      <c r="J8" s="173">
        <f>(J3*I8)/100</f>
        <v/>
      </c>
      <c r="K8" s="151" t="n">
        <v>0</v>
      </c>
      <c r="L8" s="92" t="n">
        <v>10</v>
      </c>
      <c r="M8" s="92">
        <f>(M3*L8)/100</f>
        <v/>
      </c>
      <c r="N8" s="151" t="n">
        <v>0</v>
      </c>
      <c r="O8" s="139" t="n">
        <v>50</v>
      </c>
      <c r="P8" s="92">
        <f>(P3*O8)/100</f>
        <v/>
      </c>
      <c r="Q8" s="151" t="n">
        <v>8</v>
      </c>
      <c r="R8" s="92" t="n">
        <v>0</v>
      </c>
      <c r="S8" s="92">
        <f>(S3*R8)/100</f>
        <v/>
      </c>
      <c r="T8" s="151" t="n">
        <v>0</v>
      </c>
      <c r="U8" s="92" t="n">
        <v>0</v>
      </c>
      <c r="V8" s="92">
        <f>(V3*U8)/100</f>
        <v/>
      </c>
      <c r="W8" s="151" t="n">
        <v>0</v>
      </c>
      <c r="X8" s="92">
        <f>('PI23.20_WP_Value_SP'!L6)</f>
        <v/>
      </c>
      <c r="Y8" s="92">
        <f>(Y3*X8)/100</f>
        <v/>
      </c>
      <c r="Z8" s="151" t="n">
        <v>0.5</v>
      </c>
      <c r="AA8" s="92" t="n">
        <v>0</v>
      </c>
      <c r="AB8" s="92">
        <f>(AB3*AA8)/100</f>
        <v/>
      </c>
      <c r="AC8" s="151" t="n">
        <v>0</v>
      </c>
      <c r="AD8" s="92">
        <f>('PI23.20_WP_Value_SP'!D6)</f>
        <v/>
      </c>
      <c r="AE8" s="173">
        <f>(AE3*AD8)/100</f>
        <v/>
      </c>
      <c r="AF8" s="151" t="n">
        <v>0</v>
      </c>
      <c r="AG8" s="92" t="n">
        <v>0</v>
      </c>
      <c r="AH8" s="92">
        <f>(AH3*AG8)/100</f>
        <v/>
      </c>
      <c r="AI8" s="151" t="n">
        <v>0</v>
      </c>
      <c r="AJ8" s="176" t="n"/>
      <c r="AL8" s="134" t="inlineStr">
        <is>
          <t>Gajanan</t>
        </is>
      </c>
      <c r="AM8" s="145" t="n">
        <v>57.6</v>
      </c>
      <c r="AN8" s="123" t="n">
        <v>7.2</v>
      </c>
    </row>
    <row customHeight="1" ht="45.6" r="9">
      <c r="A9" s="185" t="inlineStr">
        <is>
          <t>VWICAS23-178106</t>
        </is>
      </c>
      <c r="B9" s="191" t="inlineStr">
        <is>
          <t>[PI23.21][AAS][Automaters] Phase 7 | PASTA Improvements and new features</t>
        </is>
      </c>
      <c r="C9" s="92" t="n">
        <v>0</v>
      </c>
      <c r="D9" s="92">
        <f>(D3*C9)/100</f>
        <v/>
      </c>
      <c r="E9" s="151" t="n">
        <v>0</v>
      </c>
      <c r="F9" s="92">
        <f>('PI23.20_WP_Value_SP'!I7)</f>
        <v/>
      </c>
      <c r="G9" s="92" t="n">
        <v>0</v>
      </c>
      <c r="H9" s="151" t="n">
        <v>0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6.5</v>
      </c>
      <c r="O9" s="139" t="n">
        <v>50</v>
      </c>
      <c r="P9" s="92">
        <f>(P3*O9)/100</f>
        <v/>
      </c>
      <c r="Q9" s="151" t="n">
        <v>0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>
        <f>('PI23.20_WP_Value_SP'!L7)</f>
        <v/>
      </c>
      <c r="Y9" s="92">
        <f>(Y3*X9)/100</f>
        <v/>
      </c>
      <c r="Z9" s="151" t="n">
        <v>1</v>
      </c>
      <c r="AA9" s="92" t="n">
        <v>0</v>
      </c>
      <c r="AB9" s="92">
        <f>(AB3*AA9)/100</f>
        <v/>
      </c>
      <c r="AC9" s="151" t="n">
        <v>0</v>
      </c>
      <c r="AD9" s="92" t="n">
        <v>30</v>
      </c>
      <c r="AE9" s="173">
        <f>(AE3*AD9)/100</f>
        <v/>
      </c>
      <c r="AF9" s="151" t="n">
        <v>0</v>
      </c>
      <c r="AG9" s="92" t="n">
        <v>0</v>
      </c>
      <c r="AH9" s="92">
        <f>(AH3*AG9)/100</f>
        <v/>
      </c>
      <c r="AI9" s="151" t="n">
        <v>0</v>
      </c>
      <c r="AJ9" s="176" t="n"/>
      <c r="AL9" s="134" t="inlineStr">
        <is>
          <t xml:space="preserve">Gopika </t>
        </is>
      </c>
      <c r="AM9" s="145" t="n">
        <v>57.6</v>
      </c>
      <c r="AN9" s="123" t="n">
        <v>7.2</v>
      </c>
    </row>
    <row customHeight="1" ht="30" r="10">
      <c r="A10" s="185" t="inlineStr">
        <is>
          <t>VWICAS23-178102</t>
        </is>
      </c>
      <c r="B10" s="192" t="inlineStr">
        <is>
          <t>Collector Epic 
Jira Automation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>
        <f>('PI23.20_WP_Value_SP'!I8)</f>
        <v/>
      </c>
      <c r="G10" s="92">
        <f>(G3*F10)/100</f>
        <v/>
      </c>
      <c r="H10" s="151" t="n">
        <v>2</v>
      </c>
      <c r="I10" s="139">
        <f>('PI23.20_WP_Value_SP'!E8)</f>
        <v/>
      </c>
      <c r="J10" s="173">
        <f>(J3*I10)/100</f>
        <v/>
      </c>
      <c r="K10" s="151" t="n">
        <v>0</v>
      </c>
      <c r="L10" s="92" t="n">
        <v>10</v>
      </c>
      <c r="M10" s="92">
        <f>(M3*L10)/100</f>
        <v/>
      </c>
      <c r="N10" s="151" t="n">
        <v>0</v>
      </c>
      <c r="O10" s="139" t="n">
        <v>0</v>
      </c>
      <c r="P10" s="92">
        <f>(P3*O10)/100</f>
        <v/>
      </c>
      <c r="Q10" s="151" t="n">
        <v>0</v>
      </c>
      <c r="R10" s="92">
        <f>('PI23.20_WP_Value_SP'!J8)</f>
        <v/>
      </c>
      <c r="S10" s="92">
        <f>(S3*R10)/100</f>
        <v/>
      </c>
      <c r="T10" s="151" t="n">
        <v>0</v>
      </c>
      <c r="U10" s="92" t="n">
        <v>30</v>
      </c>
      <c r="V10" s="92">
        <f>(V3*U10)/100</f>
        <v/>
      </c>
      <c r="W10" s="151" t="n">
        <v>0</v>
      </c>
      <c r="X10" s="92">
        <f>('PI23.20_WP_Value_SP'!L8)</f>
        <v/>
      </c>
      <c r="Y10" s="92">
        <f>(Y3*X10)/100</f>
        <v/>
      </c>
      <c r="Z10" s="151" t="n">
        <v>2</v>
      </c>
      <c r="AA10" s="92">
        <f>('PI23.20_WP_Value_SP'!H8)</f>
        <v/>
      </c>
      <c r="AB10" s="92">
        <f>(AB3*AA10)/100</f>
        <v/>
      </c>
      <c r="AC10" s="151" t="n">
        <v>0</v>
      </c>
      <c r="AD10" s="92" t="n">
        <v>30</v>
      </c>
      <c r="AE10" s="173">
        <f>(AE3*AD10)/100</f>
        <v/>
      </c>
      <c r="AF10" s="151" t="n">
        <v>7.75</v>
      </c>
      <c r="AG10" s="92" t="n">
        <v>0</v>
      </c>
      <c r="AH10" s="92">
        <f>(AH3*AG10)/100</f>
        <v/>
      </c>
      <c r="AI10" s="151" t="n">
        <v>0</v>
      </c>
      <c r="AJ10" s="176" t="n"/>
      <c r="AL10" s="134" t="inlineStr">
        <is>
          <t>Elango</t>
        </is>
      </c>
      <c r="AM10" s="145" t="n">
        <v>57.6</v>
      </c>
      <c r="AN10" s="123" t="n">
        <v>7.2</v>
      </c>
    </row>
    <row customHeight="1" ht="36" r="11">
      <c r="A11" s="185" t="inlineStr">
        <is>
          <t>VWICAS23-179599</t>
        </is>
      </c>
      <c r="B11" s="194" t="inlineStr">
        <is>
          <t>[PI23.21][AAS][Automaters] Evaluation: Test Farm</t>
        </is>
      </c>
      <c r="C11" s="92">
        <f>('PI23.20_WP_Value_SP'!K9)</f>
        <v/>
      </c>
      <c r="D11" s="92">
        <f>(D3*C11)/100</f>
        <v/>
      </c>
      <c r="E11" s="151" t="n">
        <v>0</v>
      </c>
      <c r="F11" s="92">
        <f>('PI23.20_WP_Value_SP'!I9)</f>
        <v/>
      </c>
      <c r="G11" s="92">
        <f>(G3*F11)/100</f>
        <v/>
      </c>
      <c r="H11" s="151" t="n">
        <v>0</v>
      </c>
      <c r="I11" s="139">
        <f>('PI23.20_WP_Value_SP'!E9)</f>
        <v/>
      </c>
      <c r="J11" s="173">
        <f>(J3*I11)/100</f>
        <v/>
      </c>
      <c r="K11" s="151" t="n">
        <v>0</v>
      </c>
      <c r="L11" s="92" t="n">
        <v>0</v>
      </c>
      <c r="M11" s="92">
        <f>(M3*L11)/100</f>
        <v/>
      </c>
      <c r="N11" s="151" t="n">
        <v>0</v>
      </c>
      <c r="O11" s="139" t="n">
        <v>0</v>
      </c>
      <c r="P11" s="92">
        <f>(P3*O11)/100</f>
        <v/>
      </c>
      <c r="Q11" s="151" t="n">
        <v>0</v>
      </c>
      <c r="R11" s="92">
        <f>('PI23.20_WP_Value_SP'!J9)</f>
        <v/>
      </c>
      <c r="S11" s="92">
        <f>(S3*R11)/100</f>
        <v/>
      </c>
      <c r="T11" s="151" t="n">
        <v>0</v>
      </c>
      <c r="U11" s="92">
        <f>('PI23.20_WP_Value_SP'!M9)</f>
        <v/>
      </c>
      <c r="V11" s="92">
        <f>(V3*U11)/100</f>
        <v/>
      </c>
      <c r="W11" s="151" t="n">
        <v>0</v>
      </c>
      <c r="X11" s="92" t="n">
        <v>25</v>
      </c>
      <c r="Y11" s="92">
        <f>(Y3*X11)/100</f>
        <v/>
      </c>
      <c r="Z11" s="151" t="n">
        <v>1</v>
      </c>
      <c r="AA11" s="92">
        <f>('PI23.20_WP_Value_SP'!H9)</f>
        <v/>
      </c>
      <c r="AB11" s="92">
        <f>(AB3*AA11)/100</f>
        <v/>
      </c>
      <c r="AC11" s="151" t="n">
        <v>0</v>
      </c>
      <c r="AD11" s="92" t="n">
        <v>0</v>
      </c>
      <c r="AE11" s="173">
        <f>(AE3*AD11)/100</f>
        <v/>
      </c>
      <c r="AF11" s="151" t="n">
        <v>0</v>
      </c>
      <c r="AG11" s="92" t="n">
        <v>0</v>
      </c>
      <c r="AH11" s="92">
        <f>(AH3*AG11)/100</f>
        <v/>
      </c>
      <c r="AI11" s="151" t="n">
        <v>0</v>
      </c>
      <c r="AJ11" s="176" t="n"/>
      <c r="AL11" s="134" t="inlineStr">
        <is>
          <t>Vijaya</t>
        </is>
      </c>
      <c r="AM11" s="145" t="n">
        <v>51.2</v>
      </c>
      <c r="AN11" s="123" t="n">
        <v>6.4</v>
      </c>
    </row>
    <row customHeight="1" ht="36" r="12" thickBot="1">
      <c r="A12" s="185" t="inlineStr">
        <is>
          <t>VWICAS23-197891</t>
        </is>
      </c>
      <c r="B12" s="192" t="inlineStr">
        <is>
          <t>[PI24.22][AAS][Automaters] Surf &amp; Flex: Unit Test reporting dashboard creation</t>
        </is>
      </c>
      <c r="C12" s="92" t="n">
        <v>0</v>
      </c>
      <c r="D12" s="92" t="n">
        <v>0</v>
      </c>
      <c r="E12" s="152" t="n">
        <v>0</v>
      </c>
      <c r="F12" s="92" t="n">
        <v>0</v>
      </c>
      <c r="G12" s="92" t="n">
        <v>0</v>
      </c>
      <c r="H12" s="152" t="n">
        <v>2</v>
      </c>
      <c r="I12" s="139" t="n">
        <v>0</v>
      </c>
      <c r="J12" s="173" t="n">
        <v>0</v>
      </c>
      <c r="K12" s="152" t="n">
        <v>0</v>
      </c>
      <c r="L12" s="92" t="n">
        <v>0</v>
      </c>
      <c r="M12" s="92" t="n">
        <v>0</v>
      </c>
      <c r="N12" s="152" t="n">
        <v>0</v>
      </c>
      <c r="O12" s="139" t="n">
        <v>0</v>
      </c>
      <c r="P12" s="92" t="n">
        <v>0</v>
      </c>
      <c r="Q12" s="152" t="n">
        <v>0</v>
      </c>
      <c r="R12" s="92" t="n">
        <v>0</v>
      </c>
      <c r="S12" s="92" t="n">
        <v>0</v>
      </c>
      <c r="T12" s="152" t="n">
        <v>0</v>
      </c>
      <c r="U12" s="92" t="n">
        <v>0</v>
      </c>
      <c r="V12" s="92" t="n">
        <v>0</v>
      </c>
      <c r="W12" s="152" t="n">
        <v>0</v>
      </c>
      <c r="X12" s="92" t="n">
        <v>0</v>
      </c>
      <c r="Y12" s="92" t="n">
        <v>0</v>
      </c>
      <c r="Z12" s="152" t="n">
        <v>1</v>
      </c>
      <c r="AA12" s="92" t="n">
        <v>0</v>
      </c>
      <c r="AB12" s="92" t="n">
        <v>0</v>
      </c>
      <c r="AC12" s="152" t="n">
        <v>0</v>
      </c>
      <c r="AD12" s="92" t="n">
        <v>0</v>
      </c>
      <c r="AE12" s="173" t="n">
        <v>0</v>
      </c>
      <c r="AF12" s="152" t="n">
        <v>0</v>
      </c>
      <c r="AG12" s="92" t="n">
        <v>0</v>
      </c>
      <c r="AH12" s="92" t="n">
        <v>0</v>
      </c>
      <c r="AI12" s="152" t="n">
        <v>0</v>
      </c>
      <c r="AJ12" s="176" t="n"/>
      <c r="AL12" s="135" t="inlineStr">
        <is>
          <t>Total capacity available</t>
        </is>
      </c>
      <c r="AM12" s="146" t="n">
        <v>595.2000000000002</v>
      </c>
      <c r="AN12" s="136" t="n">
        <v>74.40000000000002</v>
      </c>
    </row>
    <row customHeight="1" ht="15" r="13" thickBot="1">
      <c r="A13" s="119" t="n"/>
      <c r="B13" s="186" t="inlineStr">
        <is>
          <t>Total</t>
        </is>
      </c>
      <c r="C13" s="121">
        <f>SUM(C4:C11)</f>
        <v/>
      </c>
      <c r="D13" s="121" t="n"/>
      <c r="E13" s="121" t="n"/>
      <c r="F13" s="121">
        <f>SUM(F4:F11)</f>
        <v/>
      </c>
      <c r="G13" s="121" t="n"/>
      <c r="H13" s="121" t="n"/>
      <c r="I13" s="121">
        <f>SUM(I4:I11)</f>
        <v/>
      </c>
      <c r="J13" s="121" t="n"/>
      <c r="K13" s="187" t="n"/>
      <c r="L13" s="121">
        <f>SUM(L4:L12)</f>
        <v/>
      </c>
      <c r="M13" s="121" t="n"/>
      <c r="N13" s="121" t="n"/>
      <c r="O13" s="121">
        <f>SUM(O4:O12)</f>
        <v/>
      </c>
      <c r="P13" s="121" t="n"/>
      <c r="Q13" s="121" t="n"/>
      <c r="R13" s="121">
        <f>SUM(R4:R11)</f>
        <v/>
      </c>
      <c r="S13" s="121" t="n"/>
      <c r="T13" s="121" t="n"/>
      <c r="U13" s="121">
        <f>SUM(U4:U11)</f>
        <v/>
      </c>
      <c r="V13" s="121" t="n"/>
      <c r="W13" s="121" t="n"/>
      <c r="X13" s="121">
        <f>SUM(X4:X11)</f>
        <v/>
      </c>
      <c r="Y13" s="121" t="n"/>
      <c r="Z13" s="121" t="n"/>
      <c r="AA13" s="121">
        <f>SUM(AA4:AA11)</f>
        <v/>
      </c>
      <c r="AB13" s="121" t="n"/>
      <c r="AC13" s="121" t="n"/>
      <c r="AD13" s="121">
        <f>SUM(AD4:AD12)</f>
        <v/>
      </c>
      <c r="AE13" s="121" t="n"/>
      <c r="AF13" s="187" t="n"/>
      <c r="AG13" s="121">
        <f>SUM(AG4:AG12)</f>
        <v/>
      </c>
      <c r="AH13" s="121" t="n"/>
      <c r="AI13" s="122" t="n"/>
      <c r="AJ13" s="109" t="n"/>
      <c r="AL13" s="135" t="n"/>
      <c r="AM13" s="146" t="n"/>
      <c r="AN13" s="136" t="n"/>
    </row>
    <row r="14">
      <c r="A14" s="178" t="n"/>
      <c r="B14" s="179" t="n"/>
      <c r="C14" s="141" t="n"/>
      <c r="D14" s="141" t="n"/>
      <c r="E14" s="141" t="n"/>
      <c r="F14" s="141" t="n"/>
      <c r="G14" s="141" t="n"/>
      <c r="H14" s="141" t="n"/>
      <c r="I14" s="141" t="n"/>
      <c r="J14" s="141" t="n"/>
      <c r="K14" s="141" t="n"/>
      <c r="L14" s="141" t="n"/>
      <c r="M14" s="141" t="n"/>
      <c r="N14" s="141" t="n"/>
      <c r="O14" s="141" t="n"/>
      <c r="P14" s="141" t="n"/>
      <c r="Q14" s="141" t="n"/>
      <c r="R14" s="141" t="n"/>
      <c r="S14" s="141" t="n"/>
      <c r="T14" s="141" t="n"/>
      <c r="U14" s="141" t="n"/>
      <c r="V14" s="141" t="n"/>
      <c r="W14" s="141" t="n"/>
      <c r="X14" s="141" t="n"/>
      <c r="Y14" s="141" t="n"/>
      <c r="Z14" s="141" t="n"/>
      <c r="AA14" s="141" t="n"/>
      <c r="AB14" s="141" t="n"/>
      <c r="AC14" s="141" t="n"/>
      <c r="AD14" s="141" t="n"/>
      <c r="AE14" s="141" t="n"/>
      <c r="AF14" s="141" t="n"/>
      <c r="AG14" s="274" t="n"/>
      <c r="AH14" s="274" t="n"/>
      <c r="AI14" s="181" t="n"/>
      <c r="AJ14" s="177" t="n"/>
    </row>
    <row r="15">
      <c r="A15" s="103" t="n"/>
      <c r="B15" s="104" t="n"/>
      <c r="C15" s="109" t="n"/>
      <c r="D15" s="109" t="n"/>
      <c r="E15" s="109" t="n"/>
      <c r="F15" s="109" t="n"/>
      <c r="G15" s="109" t="n"/>
      <c r="H15" s="109" t="n"/>
      <c r="I15" s="109" t="n"/>
      <c r="J15" s="109" t="n"/>
      <c r="K15" s="109" t="n"/>
      <c r="L15" s="109" t="n"/>
      <c r="M15" s="109" t="n"/>
      <c r="N15" s="109" t="n"/>
      <c r="O15" s="109" t="n"/>
      <c r="P15" s="109" t="n"/>
      <c r="Q15" s="109" t="n"/>
      <c r="R15" s="109" t="n"/>
      <c r="S15" s="109" t="n"/>
      <c r="T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6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6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6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6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6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6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6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6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6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6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6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6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6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6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6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6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6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6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6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6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6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6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6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6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6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6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6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6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6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6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6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6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6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6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6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6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6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6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6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6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6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6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6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6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6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6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6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6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6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6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6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6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6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6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6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6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6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6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6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6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6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6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6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6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6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6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6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6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6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6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6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6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6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6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6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6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6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6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6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6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6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6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6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6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6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6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6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6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6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6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6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6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6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6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6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6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6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6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6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6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6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6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6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6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6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6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6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6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6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6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6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6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6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6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6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6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6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6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6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6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6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6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6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6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6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  <row r="302">
      <c r="C302" s="26" t="n"/>
      <c r="D302" s="26" t="n"/>
      <c r="E302" s="26" t="n"/>
      <c r="F302" s="26" t="n"/>
      <c r="G302" s="26" t="n"/>
      <c r="H302" s="26" t="n"/>
      <c r="I302" s="26" t="n"/>
      <c r="J302" s="26" t="n"/>
      <c r="K302" s="26" t="n"/>
      <c r="L302" s="26" t="n"/>
      <c r="M302" s="26" t="n"/>
      <c r="N302" s="26" t="n"/>
      <c r="O302" s="26" t="n"/>
      <c r="P302" s="26" t="n"/>
      <c r="Q302" s="26" t="n"/>
      <c r="R302" s="26" t="n"/>
      <c r="S302" s="26" t="n"/>
      <c r="T302" s="26" t="n"/>
      <c r="U302" s="26" t="n"/>
      <c r="V302" s="26" t="n"/>
      <c r="W302" s="26" t="n"/>
      <c r="X302" s="26" t="n"/>
      <c r="Y302" s="26" t="n"/>
      <c r="Z302" s="26" t="n"/>
      <c r="AA302" s="26" t="n"/>
      <c r="AB302" s="26" t="n"/>
      <c r="AC302" s="26" t="n"/>
      <c r="AD302" s="26" t="n"/>
      <c r="AE302" s="26" t="n"/>
      <c r="AF302" s="26" t="n"/>
    </row>
  </sheetData>
  <mergeCells count="11">
    <mergeCell ref="U1:W1"/>
    <mergeCell ref="F1:H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12 F4:F12 I4:I12 L4:L12 O4:O12 R4:R12 U4:U12 X4:X12 AA4:AA12 AD4:AD12">
    <cfRule dxfId="0" operator="greaterThan" priority="2" type="cellIs">
      <formula>0</formula>
    </cfRule>
  </conditionalFormatting>
  <conditionalFormatting sqref="AG4:AG12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  <hyperlink ref="A12" r:id="rId9"/>
  </hyperlinks>
  <pageMargins bottom="0.75" footer="0.3" header="0.3" left="0.7" right="0.7" top="0.75"/>
  <pageSetup orientation="portrait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302"/>
  <sheetViews>
    <sheetView workbookViewId="0" zoomScale="83" zoomScaleNormal="83">
      <selection activeCell="T7" sqref="T7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6" min="36" width="4.6640625"/>
  </cols>
  <sheetData>
    <row customHeight="1" ht="28.95" r="1">
      <c r="A1" s="111" t="inlineStr">
        <is>
          <t>Key</t>
        </is>
      </c>
      <c r="B1" s="182" t="inlineStr">
        <is>
          <t>Summary</t>
        </is>
      </c>
      <c r="C1" s="277" t="inlineStr">
        <is>
          <t>Kiran</t>
        </is>
      </c>
      <c r="D1" s="262" t="n"/>
      <c r="E1" s="263" t="n"/>
      <c r="F1" s="275" t="inlineStr">
        <is>
          <t>Srinivas</t>
        </is>
      </c>
      <c r="G1" s="262" t="n"/>
      <c r="H1" s="263" t="n"/>
      <c r="I1" s="280" t="inlineStr">
        <is>
          <t>Rakesh</t>
        </is>
      </c>
      <c r="J1" s="262" t="n"/>
      <c r="K1" s="263" t="n"/>
      <c r="L1" s="281" t="inlineStr">
        <is>
          <t>Jay</t>
        </is>
      </c>
      <c r="M1" s="262" t="n"/>
      <c r="N1" s="263" t="n"/>
      <c r="O1" s="279" t="inlineStr">
        <is>
          <t>Giridhar</t>
        </is>
      </c>
      <c r="P1" s="262" t="n"/>
      <c r="Q1" s="263" t="n"/>
      <c r="R1" s="276" t="inlineStr">
        <is>
          <t>Vijaya</t>
        </is>
      </c>
      <c r="S1" s="262" t="n"/>
      <c r="T1" s="263" t="n"/>
      <c r="U1" s="276" t="inlineStr">
        <is>
          <t>Abishek</t>
        </is>
      </c>
      <c r="V1" s="262" t="n"/>
      <c r="W1" s="263" t="n"/>
      <c r="X1" s="278" t="inlineStr">
        <is>
          <t>Gajanan</t>
        </is>
      </c>
      <c r="Y1" s="262" t="n"/>
      <c r="Z1" s="263" t="n"/>
      <c r="AA1" s="276" t="inlineStr">
        <is>
          <t>Gopika</t>
        </is>
      </c>
      <c r="AB1" s="262" t="n"/>
      <c r="AC1" s="263" t="n"/>
      <c r="AD1" s="280" t="inlineStr">
        <is>
          <t>Elango</t>
        </is>
      </c>
      <c r="AE1" s="262" t="n"/>
      <c r="AF1" s="263" t="n"/>
      <c r="AJ1" s="174" t="n"/>
      <c r="AL1" s="134" t="inlineStr">
        <is>
          <t>Kiran</t>
        </is>
      </c>
      <c r="AM1" s="145" t="n">
        <v>57.6</v>
      </c>
      <c r="AN1" s="123" t="n">
        <v>7.2</v>
      </c>
    </row>
    <row customHeight="1" ht="28.95" r="2" thickBot="1">
      <c r="A2" s="183" t="n"/>
      <c r="B2" s="168" t="n"/>
      <c r="C2" s="140" t="inlineStr">
        <is>
          <t>%</t>
        </is>
      </c>
      <c r="D2" s="140" t="inlineStr">
        <is>
          <t>SP-A</t>
        </is>
      </c>
      <c r="E2" s="140" t="inlineStr">
        <is>
          <t>SP-P</t>
        </is>
      </c>
      <c r="F2" s="140" t="inlineStr">
        <is>
          <t>%</t>
        </is>
      </c>
      <c r="G2" s="140" t="inlineStr">
        <is>
          <t>SP-A</t>
        </is>
      </c>
      <c r="H2" s="140" t="inlineStr">
        <is>
          <t>SP-P</t>
        </is>
      </c>
      <c r="I2" s="140" t="inlineStr">
        <is>
          <t>%</t>
        </is>
      </c>
      <c r="J2" s="140" t="inlineStr">
        <is>
          <t>SP-A</t>
        </is>
      </c>
      <c r="K2" s="140" t="inlineStr">
        <is>
          <t>SP-P</t>
        </is>
      </c>
      <c r="L2" s="140" t="inlineStr">
        <is>
          <t>%</t>
        </is>
      </c>
      <c r="M2" s="140" t="inlineStr">
        <is>
          <t>SP-A</t>
        </is>
      </c>
      <c r="N2" s="140" t="inlineStr">
        <is>
          <t>SP-P</t>
        </is>
      </c>
      <c r="O2" s="140" t="inlineStr">
        <is>
          <t>%</t>
        </is>
      </c>
      <c r="P2" s="140" t="inlineStr">
        <is>
          <t>SP-A</t>
        </is>
      </c>
      <c r="Q2" s="140" t="inlineStr">
        <is>
          <t>SP-P</t>
        </is>
      </c>
      <c r="R2" s="140" t="inlineStr">
        <is>
          <t>%</t>
        </is>
      </c>
      <c r="S2" s="140" t="inlineStr">
        <is>
          <t>SP-A</t>
        </is>
      </c>
      <c r="T2" s="184" t="inlineStr">
        <is>
          <t>SP-P</t>
        </is>
      </c>
      <c r="U2" s="140" t="inlineStr">
        <is>
          <t>%</t>
        </is>
      </c>
      <c r="V2" s="140" t="inlineStr">
        <is>
          <t>SP-A</t>
        </is>
      </c>
      <c r="W2" s="140" t="inlineStr">
        <is>
          <t>SP-P</t>
        </is>
      </c>
      <c r="X2" s="140" t="inlineStr">
        <is>
          <t>%</t>
        </is>
      </c>
      <c r="Y2" s="140" t="inlineStr">
        <is>
          <t>SP-A</t>
        </is>
      </c>
      <c r="Z2" s="140" t="inlineStr">
        <is>
          <t>SP-P</t>
        </is>
      </c>
      <c r="AA2" s="140" t="inlineStr">
        <is>
          <t>%</t>
        </is>
      </c>
      <c r="AB2" s="140" t="inlineStr">
        <is>
          <t>SP-A</t>
        </is>
      </c>
      <c r="AC2" s="140" t="inlineStr">
        <is>
          <t>SP-P</t>
        </is>
      </c>
      <c r="AD2" s="140" t="inlineStr">
        <is>
          <t>%</t>
        </is>
      </c>
      <c r="AE2" s="140" t="inlineStr">
        <is>
          <t>SP-A</t>
        </is>
      </c>
      <c r="AF2" s="140" t="inlineStr">
        <is>
          <t>SP-P</t>
        </is>
      </c>
      <c r="AJ2" s="174" t="n"/>
      <c r="AL2" s="134" t="inlineStr">
        <is>
          <t>Srinivas</t>
        </is>
      </c>
      <c r="AM2" s="145" t="n">
        <v>44.8</v>
      </c>
      <c r="AN2" s="123" t="n">
        <v>5.600000000000001</v>
      </c>
    </row>
    <row customHeight="1" ht="28.95" r="3">
      <c r="A3" s="115" t="n"/>
      <c r="B3" s="157" t="inlineStr">
        <is>
          <t>Sprint A</t>
        </is>
      </c>
      <c r="C3" s="125" t="n"/>
      <c r="D3" s="123">
        <f>AN1</f>
        <v/>
      </c>
      <c r="E3" s="150">
        <f>SUM(E4:E12)</f>
        <v/>
      </c>
      <c r="F3" s="125" t="n"/>
      <c r="G3" s="123">
        <f>AN2</f>
        <v/>
      </c>
      <c r="H3" s="150">
        <f>SUM(H4:H12)</f>
        <v/>
      </c>
      <c r="I3" s="138" t="n"/>
      <c r="J3" s="172">
        <f>AN3</f>
        <v/>
      </c>
      <c r="K3" s="150">
        <f>SUM(K4:K12)</f>
        <v/>
      </c>
      <c r="L3" s="125" t="n"/>
      <c r="M3" s="123">
        <f>AN4</f>
        <v/>
      </c>
      <c r="N3" s="150">
        <f>SUM(N4:N12)</f>
        <v/>
      </c>
      <c r="O3" s="138" t="n"/>
      <c r="P3" s="123">
        <f>AN5</f>
        <v/>
      </c>
      <c r="Q3" s="150">
        <f>SUM(Q4:Q12)</f>
        <v/>
      </c>
      <c r="R3" s="125" t="n"/>
      <c r="S3" s="123">
        <f>AN6</f>
        <v/>
      </c>
      <c r="T3" s="150">
        <f>SUM(T4:T12)</f>
        <v/>
      </c>
      <c r="U3" s="125" t="n"/>
      <c r="V3" s="123">
        <f>AN7</f>
        <v/>
      </c>
      <c r="W3" s="150">
        <f>SUM(W4:W12)</f>
        <v/>
      </c>
      <c r="X3" s="125" t="n"/>
      <c r="Y3" s="123">
        <f>AN8</f>
        <v/>
      </c>
      <c r="Z3" s="150">
        <f>SUM(Z4:Z12)</f>
        <v/>
      </c>
      <c r="AA3" s="125" t="n"/>
      <c r="AB3" s="123">
        <f>AN9</f>
        <v/>
      </c>
      <c r="AC3" s="150">
        <f>SUM(AC4:AC12)</f>
        <v/>
      </c>
      <c r="AD3" s="125" t="n"/>
      <c r="AE3" s="172">
        <f>AN10</f>
        <v/>
      </c>
      <c r="AF3" s="150">
        <f>SUM(AF4:AF12)</f>
        <v/>
      </c>
      <c r="AJ3" s="175" t="n"/>
      <c r="AL3" s="134" t="inlineStr">
        <is>
          <t>Rakesh</t>
        </is>
      </c>
      <c r="AM3" s="145" t="n">
        <v>64</v>
      </c>
      <c r="AN3" s="123" t="n">
        <v>8</v>
      </c>
    </row>
    <row customHeight="1" ht="30" r="4">
      <c r="A4" s="185" t="inlineStr">
        <is>
          <t>VWICAS23-178101</t>
        </is>
      </c>
      <c r="B4" s="158" t="inlineStr">
        <is>
          <t>[PI23.21][AAS][Automaters] Maintenance and Support</t>
        </is>
      </c>
      <c r="C4" s="92" t="n">
        <v>20</v>
      </c>
      <c r="D4" s="92">
        <f>(D3*C4)/100</f>
        <v/>
      </c>
      <c r="E4" s="151" t="n">
        <v>0</v>
      </c>
      <c r="F4" s="92" t="n">
        <v>80</v>
      </c>
      <c r="G4" s="92">
        <f>(G3*F4)/100</f>
        <v/>
      </c>
      <c r="H4" s="151" t="n">
        <v>0</v>
      </c>
      <c r="I4" s="139">
        <f>('PI23.20_WP_Value_SP'!E2)</f>
        <v/>
      </c>
      <c r="J4" s="173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139">
        <f>('PI23.20_WP_Value_SP'!F2)</f>
        <v/>
      </c>
      <c r="P4" s="92">
        <f>(P3*O4)/100</f>
        <v/>
      </c>
      <c r="Q4" s="151" t="n">
        <v>0</v>
      </c>
      <c r="R4" s="92" t="n">
        <v>0</v>
      </c>
      <c r="S4" s="92">
        <f>(S3*R4)/100</f>
        <v/>
      </c>
      <c r="T4" s="151" t="n">
        <v>0</v>
      </c>
      <c r="U4" s="92" t="n">
        <v>20</v>
      </c>
      <c r="V4" s="92">
        <f>(V3*U4)/100</f>
        <v/>
      </c>
      <c r="W4" s="151" t="n">
        <v>0</v>
      </c>
      <c r="X4" s="92" t="n">
        <v>10</v>
      </c>
      <c r="Y4" s="92">
        <f>(Y3*X4)/100</f>
        <v/>
      </c>
      <c r="Z4" s="151" t="n">
        <v>0.5</v>
      </c>
      <c r="AA4" s="92">
        <f>('PI23.20_WP_Value_SP'!H2)</f>
        <v/>
      </c>
      <c r="AB4" s="92">
        <f>(AB3*AA4)/100</f>
        <v/>
      </c>
      <c r="AC4" s="151" t="n">
        <v>0</v>
      </c>
      <c r="AD4" s="92">
        <f>('PI23.20_WP_Value_SP'!D2)</f>
        <v/>
      </c>
      <c r="AE4" s="173">
        <f>(AE3*AD4)/100</f>
        <v/>
      </c>
      <c r="AF4" s="151" t="n">
        <v>0</v>
      </c>
      <c r="AJ4" s="176" t="n"/>
      <c r="AL4" s="291" t="inlineStr">
        <is>
          <t>Jay</t>
        </is>
      </c>
      <c r="AM4" s="145" t="n">
        <v>57.6</v>
      </c>
      <c r="AN4" s="123" t="n">
        <v>7.2</v>
      </c>
    </row>
    <row customHeight="1" ht="47.7" r="5">
      <c r="A5" s="185" t="inlineStr">
        <is>
          <t>VWICAS23-179590</t>
        </is>
      </c>
      <c r="B5" s="193" t="inlineStr">
        <is>
          <t>[PI23.21][AAS][Automaters] SW Architecture Compliance Checker Pipeline</t>
        </is>
      </c>
      <c r="C5" s="92" t="n">
        <v>80</v>
      </c>
      <c r="D5" s="92">
        <f>(D3*C5)/100</f>
        <v/>
      </c>
      <c r="E5" s="151" t="n">
        <v>4.2</v>
      </c>
      <c r="F5" s="92">
        <f>('PI23.20_WP_Value_SP'!I3)</f>
        <v/>
      </c>
      <c r="G5" s="92">
        <f>(G3*F5)/100</f>
        <v/>
      </c>
      <c r="H5" s="151" t="n">
        <v>0</v>
      </c>
      <c r="I5" s="139">
        <f>('PI23.20_WP_Value_SP'!E3)</f>
        <v/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139">
        <f>('PI23.20_WP_Value_SP'!F3)</f>
        <v/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>
        <f>('PI23.20_WP_Value_SP'!M3)</f>
        <v/>
      </c>
      <c r="V5" s="92">
        <f>(V3*U5)/100</f>
        <v/>
      </c>
      <c r="W5" s="151" t="n">
        <v>3</v>
      </c>
      <c r="X5" s="92">
        <f>('PI23.20_WP_Value_SP'!L3)</f>
        <v/>
      </c>
      <c r="Y5" s="92">
        <f>(Y3*X5)/100</f>
        <v/>
      </c>
      <c r="Z5" s="151" t="n">
        <v>0.5</v>
      </c>
      <c r="AA5" s="92">
        <f>('PI23.20_WP_Value_SP'!H3)</f>
        <v/>
      </c>
      <c r="AB5" s="92">
        <f>(AB3*AA5)/100</f>
        <v/>
      </c>
      <c r="AC5" s="151" t="n">
        <v>0</v>
      </c>
      <c r="AD5" s="92">
        <f>('PI23.20_WP_Value_SP'!D3)</f>
        <v/>
      </c>
      <c r="AE5" s="173">
        <f>(AE3*AD5)/100</f>
        <v/>
      </c>
      <c r="AF5" s="151" t="n">
        <v>0</v>
      </c>
      <c r="AJ5" s="176" t="n"/>
      <c r="AL5" s="134" t="inlineStr">
        <is>
          <t>Giridhar</t>
        </is>
      </c>
      <c r="AM5" s="145" t="n">
        <v>57.6</v>
      </c>
      <c r="AN5" s="123" t="n">
        <v>7.2</v>
      </c>
    </row>
    <row customHeight="1" ht="43.95" r="6">
      <c r="A6" s="185" t="inlineStr">
        <is>
          <t>VWICAS23-178118</t>
        </is>
      </c>
      <c r="B6" s="188" t="inlineStr">
        <is>
          <t xml:space="preserve">[PI23.21][AAS][Automaters] Phase 8 | AIV Improvements and new features </t>
        </is>
      </c>
      <c r="C6" s="92">
        <f>('PI23.20_WP_Value_SP'!K4)</f>
        <v/>
      </c>
      <c r="D6" s="92">
        <f>(D3*C6)/100</f>
        <v/>
      </c>
      <c r="E6" s="151" t="n">
        <v>0</v>
      </c>
      <c r="F6" s="92">
        <f>('PI23.20_WP_Value_SP'!I4)</f>
        <v/>
      </c>
      <c r="G6" s="92">
        <f>(G3*F6)/100</f>
        <v/>
      </c>
      <c r="H6" s="151" t="n">
        <v>0</v>
      </c>
      <c r="I6" s="139">
        <f>('PI23.20_WP_Value_SP'!E4)</f>
        <v/>
      </c>
      <c r="J6" s="173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100</v>
      </c>
      <c r="S6" s="92">
        <f>(S3*R6)/100</f>
        <v/>
      </c>
      <c r="T6" s="151" t="n">
        <v>5</v>
      </c>
      <c r="U6" s="92" t="n">
        <v>50</v>
      </c>
      <c r="V6" s="92">
        <f>(V3*U6)/100</f>
        <v/>
      </c>
      <c r="W6" s="151" t="n">
        <v>4</v>
      </c>
      <c r="X6" s="92">
        <f>('PI23.20_WP_Value_SP'!L4)</f>
        <v/>
      </c>
      <c r="Y6" s="92">
        <f>(Y3*X6)/100</f>
        <v/>
      </c>
      <c r="Z6" s="151" t="n">
        <v>0.5</v>
      </c>
      <c r="AA6" s="92" t="n">
        <v>100</v>
      </c>
      <c r="AB6" s="92">
        <f>(AB3*AA6)/100</f>
        <v/>
      </c>
      <c r="AC6" s="151" t="n">
        <v>7</v>
      </c>
      <c r="AD6" s="92">
        <f>('PI23.20_WP_Value_SP'!D4)</f>
        <v/>
      </c>
      <c r="AE6" s="173">
        <f>(AE3*AD6)/100</f>
        <v/>
      </c>
      <c r="AF6" s="151" t="n">
        <v>0</v>
      </c>
      <c r="AJ6" s="176" t="n"/>
      <c r="AL6" s="134" t="inlineStr">
        <is>
          <t>Vijaya</t>
        </is>
      </c>
      <c r="AM6" s="145" t="n">
        <v>57.6</v>
      </c>
      <c r="AN6" s="123" t="n">
        <v>7.2</v>
      </c>
    </row>
    <row customHeight="1" ht="45" r="7">
      <c r="A7" s="185" t="inlineStr">
        <is>
          <t>VWICAS23-179592</t>
        </is>
      </c>
      <c r="B7" s="189" t="inlineStr">
        <is>
          <t>[PI23.21][AAS][Automaters] PoC: Execution of Performance Benchmarks</t>
        </is>
      </c>
      <c r="C7" s="92">
        <f>('PI23.20_WP_Value_SP'!K5)</f>
        <v/>
      </c>
      <c r="D7" s="92">
        <f>(D3*C7)/100</f>
        <v/>
      </c>
      <c r="E7" s="151" t="n">
        <v>0</v>
      </c>
      <c r="F7" s="92" t="n">
        <v>10</v>
      </c>
      <c r="G7" s="92">
        <f>(G3*F7)/100</f>
        <v/>
      </c>
      <c r="H7" s="151" t="n">
        <v>0</v>
      </c>
      <c r="I7" s="139" t="n">
        <v>80</v>
      </c>
      <c r="J7" s="173">
        <f>(J3*I7)/100</f>
        <v/>
      </c>
      <c r="K7" s="151" t="n">
        <v>8</v>
      </c>
      <c r="L7" s="92" t="n">
        <v>10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>
        <f>(S3*R7)/100</f>
        <v/>
      </c>
      <c r="T7" s="151" t="n">
        <v>0</v>
      </c>
      <c r="U7" s="92">
        <f>('PI23.20_WP_Value_SP'!M5)</f>
        <v/>
      </c>
      <c r="V7" s="92">
        <f>(V3*U7)/100</f>
        <v/>
      </c>
      <c r="W7" s="151" t="n">
        <v>0</v>
      </c>
      <c r="X7" s="92">
        <f>('PI23.20_WP_Value_SP'!L5)</f>
        <v/>
      </c>
      <c r="Y7" s="92">
        <f>(Y3*X7)/100</f>
        <v/>
      </c>
      <c r="Z7" s="151" t="n">
        <v>0.5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40</v>
      </c>
      <c r="AE7" s="173">
        <f>(AE3*AD7)/100</f>
        <v/>
      </c>
      <c r="AF7" s="151" t="n">
        <v>2</v>
      </c>
      <c r="AJ7" s="176" t="n"/>
      <c r="AL7" s="134" t="inlineStr">
        <is>
          <t>Abishek</t>
        </is>
      </c>
      <c r="AM7" s="145" t="n">
        <v>64</v>
      </c>
      <c r="AN7" s="123" t="n">
        <v>8</v>
      </c>
    </row>
    <row customHeight="1" ht="46.95" r="8">
      <c r="A8" s="185" t="inlineStr">
        <is>
          <t>VWICAS23-179589</t>
        </is>
      </c>
      <c r="B8" s="190" t="inlineStr">
        <is>
          <t>[PI23.21][AAS][Automaters][SPT] Phase 6 | Startup Performance Measurement</t>
        </is>
      </c>
      <c r="C8" s="92" t="n">
        <v>0</v>
      </c>
      <c r="D8" s="92">
        <f>(D3*C8)/100</f>
        <v/>
      </c>
      <c r="E8" s="151" t="n">
        <v>0</v>
      </c>
      <c r="F8" s="92" t="n">
        <v>10</v>
      </c>
      <c r="G8" s="92">
        <f>(G3*F8)/100</f>
        <v/>
      </c>
      <c r="H8" s="151" t="n">
        <v>0</v>
      </c>
      <c r="I8" s="139">
        <f>('PI23.20_WP_Value_SP'!E6)</f>
        <v/>
      </c>
      <c r="J8" s="173">
        <f>(J3*I8)/100</f>
        <v/>
      </c>
      <c r="K8" s="151" t="n">
        <v>0</v>
      </c>
      <c r="L8" s="92" t="n">
        <v>10</v>
      </c>
      <c r="M8" s="92">
        <f>(M3*L8)/100</f>
        <v/>
      </c>
      <c r="N8" s="151" t="n">
        <v>0</v>
      </c>
      <c r="O8" s="139" t="n">
        <v>50</v>
      </c>
      <c r="P8" s="92">
        <f>(P3*O8)/100</f>
        <v/>
      </c>
      <c r="Q8" s="151" t="n">
        <v>2.2</v>
      </c>
      <c r="R8" s="92" t="n">
        <v>0</v>
      </c>
      <c r="S8" s="92">
        <f>(S3*R8)/100</f>
        <v/>
      </c>
      <c r="T8" s="151" t="n">
        <v>2</v>
      </c>
      <c r="U8" s="92" t="n">
        <v>0</v>
      </c>
      <c r="V8" s="92">
        <f>(V3*U8)/100</f>
        <v/>
      </c>
      <c r="W8" s="151" t="n">
        <v>0</v>
      </c>
      <c r="X8" s="92">
        <f>('PI23.20_WP_Value_SP'!L6)</f>
        <v/>
      </c>
      <c r="Y8" s="92">
        <f>(Y3*X8)/100</f>
        <v/>
      </c>
      <c r="Z8" s="151" t="n">
        <v>0.5</v>
      </c>
      <c r="AA8" s="92" t="n">
        <v>0</v>
      </c>
      <c r="AB8" s="92">
        <f>(AB3*AA8)/100</f>
        <v/>
      </c>
      <c r="AC8" s="151" t="n">
        <v>0</v>
      </c>
      <c r="AD8" s="92">
        <f>('PI23.20_WP_Value_SP'!D6)</f>
        <v/>
      </c>
      <c r="AE8" s="173">
        <f>(AE3*AD8)/100</f>
        <v/>
      </c>
      <c r="AF8" s="151" t="n">
        <v>0</v>
      </c>
      <c r="AJ8" s="176" t="n"/>
      <c r="AL8" s="134" t="inlineStr">
        <is>
          <t>Gajanan</t>
        </is>
      </c>
      <c r="AM8" s="145" t="n">
        <v>57.6</v>
      </c>
      <c r="AN8" s="123" t="n">
        <v>7.2</v>
      </c>
    </row>
    <row customHeight="1" ht="45.6" r="9">
      <c r="A9" s="185" t="inlineStr">
        <is>
          <t>VWICAS23-178106</t>
        </is>
      </c>
      <c r="B9" s="191" t="inlineStr">
        <is>
          <t>[PI23.21][AAS][Automaters] Phase 7 | PASTA Improvements and new features</t>
        </is>
      </c>
      <c r="C9" s="92" t="n">
        <v>0</v>
      </c>
      <c r="D9" s="92">
        <f>(D3*C9)/100</f>
        <v/>
      </c>
      <c r="E9" s="151" t="n">
        <v>3</v>
      </c>
      <c r="F9" s="92">
        <f>('PI23.20_WP_Value_SP'!I7)</f>
        <v/>
      </c>
      <c r="G9" s="92" t="n">
        <v>0</v>
      </c>
      <c r="H9" s="151" t="n">
        <v>0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7.8</v>
      </c>
      <c r="O9" s="139" t="n">
        <v>50</v>
      </c>
      <c r="P9" s="92">
        <f>(P3*O9)/100</f>
        <v/>
      </c>
      <c r="Q9" s="151" t="n">
        <v>5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>
        <f>('PI23.20_WP_Value_SP'!L7)</f>
        <v/>
      </c>
      <c r="Y9" s="92">
        <f>(Y3*X9)/100</f>
        <v/>
      </c>
      <c r="Z9" s="151" t="n">
        <v>0.5</v>
      </c>
      <c r="AA9" s="92" t="n">
        <v>0</v>
      </c>
      <c r="AB9" s="92">
        <f>(AB3*AA9)/100</f>
        <v/>
      </c>
      <c r="AC9" s="151" t="n">
        <v>0</v>
      </c>
      <c r="AD9" s="92" t="n">
        <v>30</v>
      </c>
      <c r="AE9" s="173">
        <f>(AE3*AD9)/100</f>
        <v/>
      </c>
      <c r="AF9" s="151" t="n">
        <v>0</v>
      </c>
      <c r="AJ9" s="176" t="n"/>
      <c r="AL9" s="134" t="inlineStr">
        <is>
          <t xml:space="preserve">Gopika </t>
        </is>
      </c>
      <c r="AM9" s="145" t="n">
        <v>64</v>
      </c>
      <c r="AN9" s="123" t="n">
        <v>8</v>
      </c>
    </row>
    <row customHeight="1" ht="30" r="10">
      <c r="A10" s="185" t="inlineStr">
        <is>
          <t>VWICAS23-178102</t>
        </is>
      </c>
      <c r="B10" s="192" t="inlineStr">
        <is>
          <t>Collector Epic 
Jira Automation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>
        <f>('PI23.20_WP_Value_SP'!I8)</f>
        <v/>
      </c>
      <c r="G10" s="92">
        <f>(G3*F10)/100</f>
        <v/>
      </c>
      <c r="H10" s="151" t="n">
        <v>4</v>
      </c>
      <c r="I10" s="139">
        <f>('PI23.20_WP_Value_SP'!E8)</f>
        <v/>
      </c>
      <c r="J10" s="173">
        <f>(J3*I10)/100</f>
        <v/>
      </c>
      <c r="K10" s="151" t="n">
        <v>0</v>
      </c>
      <c r="L10" s="92" t="n">
        <v>10</v>
      </c>
      <c r="M10" s="92">
        <f>(M3*L10)/100</f>
        <v/>
      </c>
      <c r="N10" s="151" t="n">
        <v>0</v>
      </c>
      <c r="O10" s="139" t="n">
        <v>0</v>
      </c>
      <c r="P10" s="92">
        <f>(P3*O10)/100</f>
        <v/>
      </c>
      <c r="Q10" s="151" t="n">
        <v>0</v>
      </c>
      <c r="R10" s="92" t="n">
        <v>0</v>
      </c>
      <c r="S10" s="92">
        <f>(S3*R10)/100</f>
        <v/>
      </c>
      <c r="T10" s="151" t="n">
        <v>0</v>
      </c>
      <c r="U10" s="92" t="n">
        <v>30</v>
      </c>
      <c r="V10" s="92">
        <f>(V3*U10)/100</f>
        <v/>
      </c>
      <c r="W10" s="151" t="n">
        <v>0</v>
      </c>
      <c r="X10" s="92">
        <f>('PI23.20_WP_Value_SP'!L8)</f>
        <v/>
      </c>
      <c r="Y10" s="92">
        <f>(Y3*X10)/100</f>
        <v/>
      </c>
      <c r="Z10" s="151" t="n">
        <v>4</v>
      </c>
      <c r="AA10" s="92">
        <f>('PI23.20_WP_Value_SP'!H8)</f>
        <v/>
      </c>
      <c r="AB10" s="92">
        <f>(AB3*AA10)/100</f>
        <v/>
      </c>
      <c r="AC10" s="151" t="n">
        <v>1</v>
      </c>
      <c r="AD10" s="92" t="n">
        <v>30</v>
      </c>
      <c r="AE10" s="173">
        <f>(AE3*AD10)/100</f>
        <v/>
      </c>
      <c r="AF10" s="151" t="n">
        <v>6</v>
      </c>
      <c r="AJ10" s="176" t="n"/>
      <c r="AL10" s="134" t="inlineStr">
        <is>
          <t>Elango</t>
        </is>
      </c>
      <c r="AM10" s="145" t="n">
        <v>64</v>
      </c>
      <c r="AN10" s="123" t="n">
        <v>8</v>
      </c>
    </row>
    <row customHeight="1" ht="36" r="11" thickBot="1">
      <c r="A11" s="185" t="inlineStr">
        <is>
          <t>VWICAS23-179599</t>
        </is>
      </c>
      <c r="B11" s="194" t="inlineStr">
        <is>
          <t>[PI23.21][AAS][Automaters] Evaluation: Test Farm</t>
        </is>
      </c>
      <c r="C11" s="92">
        <f>('PI23.20_WP_Value_SP'!K9)</f>
        <v/>
      </c>
      <c r="D11" s="92">
        <f>(D3*C11)/100</f>
        <v/>
      </c>
      <c r="E11" s="151" t="n">
        <v>0</v>
      </c>
      <c r="F11" s="92">
        <f>('PI23.20_WP_Value_SP'!I9)</f>
        <v/>
      </c>
      <c r="G11" s="92">
        <f>(G3*F11)/100</f>
        <v/>
      </c>
      <c r="H11" s="151" t="n">
        <v>0</v>
      </c>
      <c r="I11" s="139">
        <f>('PI23.20_WP_Value_SP'!E9)</f>
        <v/>
      </c>
      <c r="J11" s="173">
        <f>(J3*I11)/100</f>
        <v/>
      </c>
      <c r="K11" s="151" t="n">
        <v>0</v>
      </c>
      <c r="L11" s="92" t="n">
        <v>0</v>
      </c>
      <c r="M11" s="92">
        <f>(M3*L11)/100</f>
        <v/>
      </c>
      <c r="N11" s="151" t="n">
        <v>0</v>
      </c>
      <c r="O11" s="139" t="n">
        <v>0</v>
      </c>
      <c r="P11" s="92">
        <f>(P3*O11)/100</f>
        <v/>
      </c>
      <c r="Q11" s="151" t="n">
        <v>0</v>
      </c>
      <c r="R11" s="92" t="n">
        <v>0</v>
      </c>
      <c r="S11" s="92">
        <f>(S3*R11)/100</f>
        <v/>
      </c>
      <c r="T11" s="151" t="n">
        <v>0</v>
      </c>
      <c r="U11" s="92">
        <f>('PI23.20_WP_Value_SP'!M9)</f>
        <v/>
      </c>
      <c r="V11" s="92">
        <f>(V3*U11)/100</f>
        <v/>
      </c>
      <c r="W11" s="151" t="n">
        <v>0</v>
      </c>
      <c r="X11" s="92" t="n">
        <v>25</v>
      </c>
      <c r="Y11" s="92">
        <f>(Y3*X11)/100</f>
        <v/>
      </c>
      <c r="Z11" s="151" t="n">
        <v>0.5</v>
      </c>
      <c r="AA11" s="92">
        <f>('PI23.20_WP_Value_SP'!H9)</f>
        <v/>
      </c>
      <c r="AB11" s="92">
        <f>(AB3*AA11)/100</f>
        <v/>
      </c>
      <c r="AC11" s="151" t="n">
        <v>0</v>
      </c>
      <c r="AD11" s="92" t="n">
        <v>0</v>
      </c>
      <c r="AE11" s="173">
        <f>(AE3*AD11)/100</f>
        <v/>
      </c>
      <c r="AF11" s="151" t="n">
        <v>0</v>
      </c>
      <c r="AJ11" s="176" t="n"/>
      <c r="AL11" s="135" t="inlineStr">
        <is>
          <t>Total capacity available</t>
        </is>
      </c>
      <c r="AM11" s="145" t="n">
        <v>588.8000000000001</v>
      </c>
      <c r="AN11" s="123" t="n">
        <v>73.60000000000001</v>
      </c>
    </row>
    <row customHeight="1" ht="36" r="12" thickBot="1">
      <c r="A12" s="185" t="inlineStr">
        <is>
          <t>VWICAS23-197891</t>
        </is>
      </c>
      <c r="B12" s="192" t="inlineStr">
        <is>
          <t>[PI24.22][AAS][Automaters] Surf &amp; Flex: Unit Test reporting dashboard creation</t>
        </is>
      </c>
      <c r="C12" s="92" t="n">
        <v>0</v>
      </c>
      <c r="D12" s="92" t="n">
        <v>0</v>
      </c>
      <c r="E12" s="152" t="n">
        <v>0</v>
      </c>
      <c r="F12" s="92" t="n">
        <v>0</v>
      </c>
      <c r="G12" s="92" t="n">
        <v>0</v>
      </c>
      <c r="H12" s="152" t="n">
        <v>1.25</v>
      </c>
      <c r="I12" s="139" t="n">
        <v>0</v>
      </c>
      <c r="J12" s="173" t="n">
        <v>0</v>
      </c>
      <c r="K12" s="152" t="n">
        <v>0</v>
      </c>
      <c r="L12" s="92" t="n">
        <v>0</v>
      </c>
      <c r="M12" s="92" t="n">
        <v>0</v>
      </c>
      <c r="N12" s="152" t="n">
        <v>0</v>
      </c>
      <c r="O12" s="139" t="n">
        <v>0</v>
      </c>
      <c r="P12" s="92" t="n">
        <v>0</v>
      </c>
      <c r="Q12" s="152" t="n">
        <v>0</v>
      </c>
      <c r="R12" s="92" t="n">
        <v>0</v>
      </c>
      <c r="S12" s="92" t="n">
        <v>0</v>
      </c>
      <c r="T12" s="152" t="n">
        <v>0</v>
      </c>
      <c r="U12" s="92" t="n">
        <v>0</v>
      </c>
      <c r="V12" s="92" t="n">
        <v>0</v>
      </c>
      <c r="W12" s="152" t="n">
        <v>0</v>
      </c>
      <c r="X12" s="92" t="n">
        <v>0</v>
      </c>
      <c r="Y12" s="92" t="n">
        <v>0</v>
      </c>
      <c r="Z12" s="152" t="n">
        <v>0.5</v>
      </c>
      <c r="AA12" s="92" t="n">
        <v>0</v>
      </c>
      <c r="AB12" s="92" t="n">
        <v>0</v>
      </c>
      <c r="AC12" s="152" t="n">
        <v>0</v>
      </c>
      <c r="AD12" s="92" t="n">
        <v>0</v>
      </c>
      <c r="AE12" s="173" t="n">
        <v>0</v>
      </c>
      <c r="AF12" s="152" t="n">
        <v>0</v>
      </c>
      <c r="AJ12" s="176" t="n"/>
      <c r="AL12" s="135" t="n"/>
      <c r="AM12" s="146" t="n"/>
      <c r="AN12" s="136" t="n"/>
    </row>
    <row customHeight="1" ht="15" r="13" thickBot="1">
      <c r="A13" s="119" t="n"/>
      <c r="B13" s="186" t="inlineStr">
        <is>
          <t>Total</t>
        </is>
      </c>
      <c r="C13" s="121">
        <f>SUM(C4:C11)</f>
        <v/>
      </c>
      <c r="D13" s="121" t="n"/>
      <c r="E13" s="121" t="n"/>
      <c r="F13" s="121">
        <f>SUM(F4:F11)</f>
        <v/>
      </c>
      <c r="G13" s="121" t="n"/>
      <c r="H13" s="121" t="n"/>
      <c r="I13" s="121">
        <f>SUM(I4:I11)</f>
        <v/>
      </c>
      <c r="J13" s="121" t="n"/>
      <c r="K13" s="187" t="n"/>
      <c r="L13" s="121">
        <f>SUM(L4:L12)</f>
        <v/>
      </c>
      <c r="M13" s="121" t="n"/>
      <c r="N13" s="121" t="n"/>
      <c r="O13" s="121">
        <f>SUM(O4:O12)</f>
        <v/>
      </c>
      <c r="P13" s="121" t="n"/>
      <c r="Q13" s="121" t="n"/>
      <c r="R13" s="121">
        <f>SUM(R4:R12)</f>
        <v/>
      </c>
      <c r="S13" s="121" t="n"/>
      <c r="T13" s="122" t="n"/>
      <c r="U13" s="121">
        <f>SUM(U4:U11)</f>
        <v/>
      </c>
      <c r="V13" s="121" t="n"/>
      <c r="W13" s="121" t="n"/>
      <c r="X13" s="121">
        <f>SUM(X4:X11)</f>
        <v/>
      </c>
      <c r="Y13" s="121" t="n"/>
      <c r="Z13" s="121" t="n"/>
      <c r="AA13" s="121">
        <f>SUM(AA4:AA11)</f>
        <v/>
      </c>
      <c r="AB13" s="121" t="n"/>
      <c r="AC13" s="121" t="n"/>
      <c r="AD13" s="121">
        <f>SUM(AD4:AD12)</f>
        <v/>
      </c>
      <c r="AE13" s="121" t="n"/>
      <c r="AF13" s="187" t="n"/>
      <c r="AJ13" s="109" t="n"/>
      <c r="AL13" s="135" t="n"/>
      <c r="AM13" s="146" t="n"/>
      <c r="AN13" s="136" t="n"/>
    </row>
    <row r="14">
      <c r="A14" s="178" t="n"/>
      <c r="B14" s="179" t="n"/>
      <c r="C14" s="141" t="n"/>
      <c r="D14" s="141" t="n"/>
      <c r="E14" s="141" t="n"/>
      <c r="F14" s="141" t="n"/>
      <c r="G14" s="141" t="n"/>
      <c r="H14" s="141" t="n"/>
      <c r="I14" s="141" t="n"/>
      <c r="J14" s="141" t="n"/>
      <c r="K14" s="141" t="n"/>
      <c r="L14" s="141" t="n"/>
      <c r="M14" s="141" t="n"/>
      <c r="N14" s="141" t="n"/>
      <c r="O14" s="141" t="n"/>
      <c r="P14" s="141" t="n"/>
      <c r="Q14" s="141" t="n"/>
      <c r="R14" s="274" t="n"/>
      <c r="S14" s="274" t="n"/>
      <c r="T14" s="181" t="n"/>
      <c r="U14" s="141" t="n"/>
      <c r="V14" s="141" t="n"/>
      <c r="W14" s="141" t="n"/>
      <c r="X14" s="141" t="n"/>
      <c r="Y14" s="141" t="n"/>
      <c r="Z14" s="141" t="n"/>
      <c r="AA14" s="141" t="n"/>
      <c r="AB14" s="141" t="n"/>
      <c r="AC14" s="141" t="n"/>
      <c r="AD14" s="141" t="n"/>
      <c r="AE14" s="141" t="n"/>
      <c r="AF14" s="141" t="n"/>
      <c r="AJ14" s="177" t="n"/>
    </row>
    <row r="15">
      <c r="A15" s="103" t="n"/>
      <c r="B15" s="104" t="n"/>
      <c r="C15" s="109" t="n"/>
      <c r="D15" s="109" t="n"/>
      <c r="E15" s="109" t="n"/>
      <c r="F15" s="109" t="n"/>
      <c r="G15" s="109" t="n"/>
      <c r="H15" s="109" t="n"/>
      <c r="I15" s="109" t="n"/>
      <c r="J15" s="109" t="n"/>
      <c r="K15" s="109" t="n"/>
      <c r="L15" s="109" t="n"/>
      <c r="M15" s="109" t="n"/>
      <c r="N15" s="109" t="n"/>
      <c r="O15" s="109" t="n"/>
      <c r="P15" s="109" t="n"/>
      <c r="Q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  <row r="302">
      <c r="C302" s="26" t="n"/>
      <c r="D302" s="26" t="n"/>
      <c r="E302" s="26" t="n"/>
      <c r="F302" s="26" t="n"/>
      <c r="G302" s="26" t="n"/>
      <c r="H302" s="26" t="n"/>
      <c r="I302" s="26" t="n"/>
      <c r="J302" s="26" t="n"/>
      <c r="K302" s="26" t="n"/>
      <c r="L302" s="26" t="n"/>
      <c r="M302" s="26" t="n"/>
      <c r="N302" s="26" t="n"/>
      <c r="O302" s="26" t="n"/>
      <c r="P302" s="26" t="n"/>
      <c r="Q302" s="26" t="n"/>
      <c r="U302" s="26" t="n"/>
      <c r="V302" s="26" t="n"/>
      <c r="W302" s="26" t="n"/>
      <c r="X302" s="26" t="n"/>
      <c r="Y302" s="26" t="n"/>
      <c r="Z302" s="26" t="n"/>
      <c r="AA302" s="26" t="n"/>
      <c r="AB302" s="26" t="n"/>
      <c r="AC302" s="26" t="n"/>
      <c r="AD302" s="26" t="n"/>
      <c r="AE302" s="26" t="n"/>
      <c r="AF302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2 F4:F12 I4:I12 L4:L12 O4:O12 U4:U12 X4:X12 AA4:AA12 AD4:AD12">
    <cfRule dxfId="0" operator="greaterThan" priority="2" type="cellIs">
      <formula>0</formula>
    </cfRule>
  </conditionalFormatting>
  <conditionalFormatting sqref="R4:R12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  <hyperlink ref="A12" r:id="rId9"/>
  </hyperlinks>
  <pageMargins bottom="0.75" footer="0.3" header="0.3" left="0.7" right="0.7" top="0.75"/>
  <pageSetup orientation="portrait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301"/>
  <sheetViews>
    <sheetView workbookViewId="0" zoomScale="83" zoomScaleNormal="83">
      <selection activeCell="B20" sqref="B20"/>
    </sheetView>
  </sheetViews>
  <sheetFormatPr baseColWidth="8" defaultRowHeight="14.4"/>
  <cols>
    <col customWidth="1" max="1" min="1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6" min="36" width="4.6640625"/>
  </cols>
  <sheetData>
    <row customHeight="1" ht="28.95" r="1">
      <c r="A1" s="111" t="inlineStr">
        <is>
          <t>Key</t>
        </is>
      </c>
      <c r="B1" s="182" t="inlineStr">
        <is>
          <t>Summary</t>
        </is>
      </c>
      <c r="C1" s="277" t="inlineStr">
        <is>
          <t>Kiran</t>
        </is>
      </c>
      <c r="D1" s="262" t="n"/>
      <c r="E1" s="263" t="n"/>
      <c r="F1" s="275" t="inlineStr">
        <is>
          <t>Srinivas</t>
        </is>
      </c>
      <c r="G1" s="262" t="n"/>
      <c r="H1" s="263" t="n"/>
      <c r="I1" s="280" t="inlineStr">
        <is>
          <t>Rakesh</t>
        </is>
      </c>
      <c r="J1" s="262" t="n"/>
      <c r="K1" s="263" t="n"/>
      <c r="L1" s="281" t="inlineStr">
        <is>
          <t>Jay</t>
        </is>
      </c>
      <c r="M1" s="262" t="n"/>
      <c r="N1" s="263" t="n"/>
      <c r="O1" s="279" t="inlineStr">
        <is>
          <t>Giridhar</t>
        </is>
      </c>
      <c r="P1" s="262" t="n"/>
      <c r="Q1" s="263" t="n"/>
      <c r="R1" s="276" t="inlineStr">
        <is>
          <t>Vijaya</t>
        </is>
      </c>
      <c r="S1" s="262" t="n"/>
      <c r="T1" s="263" t="n"/>
      <c r="U1" s="276" t="inlineStr">
        <is>
          <t>Abishek</t>
        </is>
      </c>
      <c r="V1" s="262" t="n"/>
      <c r="W1" s="263" t="n"/>
      <c r="X1" s="278" t="inlineStr">
        <is>
          <t>Gajanan</t>
        </is>
      </c>
      <c r="Y1" s="262" t="n"/>
      <c r="Z1" s="263" t="n"/>
      <c r="AA1" s="276" t="inlineStr">
        <is>
          <t>Gopika</t>
        </is>
      </c>
      <c r="AB1" s="262" t="n"/>
      <c r="AC1" s="263" t="n"/>
      <c r="AD1" s="280" t="inlineStr">
        <is>
          <t>Elango</t>
        </is>
      </c>
      <c r="AE1" s="262" t="n"/>
      <c r="AF1" s="263" t="n"/>
      <c r="AJ1" s="174" t="n"/>
      <c r="AL1" s="134" t="inlineStr">
        <is>
          <t>Kiran</t>
        </is>
      </c>
      <c r="AM1" s="145" t="n">
        <v>57.6</v>
      </c>
      <c r="AN1" s="123" t="n">
        <v>7.2</v>
      </c>
    </row>
    <row customHeight="1" ht="28.95" r="2" thickBot="1">
      <c r="A2" s="183" t="n"/>
      <c r="B2" s="168" t="n"/>
      <c r="C2" s="140" t="inlineStr">
        <is>
          <t>%</t>
        </is>
      </c>
      <c r="D2" s="140" t="inlineStr">
        <is>
          <t>SP-A</t>
        </is>
      </c>
      <c r="E2" s="140" t="inlineStr">
        <is>
          <t>SP-P</t>
        </is>
      </c>
      <c r="F2" s="140" t="inlineStr">
        <is>
          <t>%</t>
        </is>
      </c>
      <c r="G2" s="140" t="inlineStr">
        <is>
          <t>SP-A</t>
        </is>
      </c>
      <c r="H2" s="140" t="inlineStr">
        <is>
          <t>SP-P</t>
        </is>
      </c>
      <c r="I2" s="140" t="inlineStr">
        <is>
          <t>%</t>
        </is>
      </c>
      <c r="J2" s="140" t="inlineStr">
        <is>
          <t>SP-A</t>
        </is>
      </c>
      <c r="K2" s="140" t="inlineStr">
        <is>
          <t>SP-P</t>
        </is>
      </c>
      <c r="L2" s="140" t="inlineStr">
        <is>
          <t>%</t>
        </is>
      </c>
      <c r="M2" s="140" t="inlineStr">
        <is>
          <t>SP-A</t>
        </is>
      </c>
      <c r="N2" s="140" t="inlineStr">
        <is>
          <t>SP-P</t>
        </is>
      </c>
      <c r="O2" s="140" t="inlineStr">
        <is>
          <t>%</t>
        </is>
      </c>
      <c r="P2" s="140" t="inlineStr">
        <is>
          <t>SP-A</t>
        </is>
      </c>
      <c r="Q2" s="140" t="inlineStr">
        <is>
          <t>SP-P</t>
        </is>
      </c>
      <c r="R2" s="140" t="inlineStr">
        <is>
          <t>%</t>
        </is>
      </c>
      <c r="S2" s="140" t="inlineStr">
        <is>
          <t>SP-A</t>
        </is>
      </c>
      <c r="T2" s="184" t="inlineStr">
        <is>
          <t>SP-P</t>
        </is>
      </c>
      <c r="U2" s="140" t="inlineStr">
        <is>
          <t>%</t>
        </is>
      </c>
      <c r="V2" s="140" t="inlineStr">
        <is>
          <t>SP-A</t>
        </is>
      </c>
      <c r="W2" s="140" t="inlineStr">
        <is>
          <t>SP-P</t>
        </is>
      </c>
      <c r="X2" s="140" t="inlineStr">
        <is>
          <t>%</t>
        </is>
      </c>
      <c r="Y2" s="140" t="inlineStr">
        <is>
          <t>SP-A</t>
        </is>
      </c>
      <c r="Z2" s="140" t="inlineStr">
        <is>
          <t>SP-P</t>
        </is>
      </c>
      <c r="AA2" s="140" t="inlineStr">
        <is>
          <t>%</t>
        </is>
      </c>
      <c r="AB2" s="140" t="inlineStr">
        <is>
          <t>SP-A</t>
        </is>
      </c>
      <c r="AC2" s="140" t="inlineStr">
        <is>
          <t>SP-P</t>
        </is>
      </c>
      <c r="AD2" s="140" t="inlineStr">
        <is>
          <t>%</t>
        </is>
      </c>
      <c r="AE2" s="140" t="inlineStr">
        <is>
          <t>SP-A</t>
        </is>
      </c>
      <c r="AF2" s="140" t="inlineStr">
        <is>
          <t>SP-P</t>
        </is>
      </c>
      <c r="AJ2" s="174" t="n"/>
      <c r="AL2" s="134" t="inlineStr">
        <is>
          <t>Srinivas</t>
        </is>
      </c>
      <c r="AM2" s="145" t="n">
        <v>44.8</v>
      </c>
      <c r="AN2" s="123" t="n">
        <v>5.600000000000001</v>
      </c>
    </row>
    <row customHeight="1" ht="28.95" r="3">
      <c r="A3" s="115" t="n"/>
      <c r="B3" s="157" t="inlineStr">
        <is>
          <t>Sprint A</t>
        </is>
      </c>
      <c r="C3" s="125" t="n"/>
      <c r="D3" s="123">
        <f>AN1</f>
        <v/>
      </c>
      <c r="E3" s="150">
        <f>SUM(E4:E12)</f>
        <v/>
      </c>
      <c r="F3" s="125" t="n"/>
      <c r="G3" s="123">
        <f>AN2</f>
        <v/>
      </c>
      <c r="H3" s="150">
        <f>SUM(H4:H12)</f>
        <v/>
      </c>
      <c r="I3" s="138" t="n"/>
      <c r="J3" s="172">
        <f>AN3</f>
        <v/>
      </c>
      <c r="K3" s="150">
        <f>SUM(K4:K12)</f>
        <v/>
      </c>
      <c r="L3" s="125" t="n"/>
      <c r="M3" s="123">
        <f>AN4</f>
        <v/>
      </c>
      <c r="N3" s="150">
        <f>SUM(N4:N12)</f>
        <v/>
      </c>
      <c r="O3" s="138" t="n"/>
      <c r="P3" s="123">
        <f>AN5</f>
        <v/>
      </c>
      <c r="Q3" s="150">
        <f>SUM(Q4:Q12)</f>
        <v/>
      </c>
      <c r="R3" s="125" t="n"/>
      <c r="S3" s="123">
        <f>AN6</f>
        <v/>
      </c>
      <c r="T3" s="150">
        <f>SUM(T4:T12)</f>
        <v/>
      </c>
      <c r="U3" s="125" t="n"/>
      <c r="V3" s="123">
        <f>AN7</f>
        <v/>
      </c>
      <c r="W3" s="150">
        <f>SUM(W4:W12)</f>
        <v/>
      </c>
      <c r="X3" s="125" t="n"/>
      <c r="Y3" s="123">
        <f>AN8</f>
        <v/>
      </c>
      <c r="Z3" s="150">
        <f>SUM(Z4:Z12)</f>
        <v/>
      </c>
      <c r="AA3" s="125" t="n"/>
      <c r="AB3" s="123">
        <f>AN9</f>
        <v/>
      </c>
      <c r="AC3" s="150">
        <f>SUM(AC4:AC12)</f>
        <v/>
      </c>
      <c r="AD3" s="125" t="n"/>
      <c r="AE3" s="172">
        <f>AN10</f>
        <v/>
      </c>
      <c r="AF3" s="150">
        <f>SUM(AF4:AF12)</f>
        <v/>
      </c>
      <c r="AJ3" s="175" t="n"/>
      <c r="AL3" s="134" t="inlineStr">
        <is>
          <t>Rakesh</t>
        </is>
      </c>
      <c r="AM3" s="145" t="n">
        <v>64</v>
      </c>
      <c r="AN3" s="123" t="n">
        <v>8</v>
      </c>
    </row>
    <row customHeight="1" ht="30" r="4">
      <c r="A4" s="185" t="inlineStr">
        <is>
          <t>VWICAS23-178101</t>
        </is>
      </c>
      <c r="B4" s="158" t="inlineStr">
        <is>
          <t>[PI23.21][AAS][Automaters] Maintenance and Support</t>
        </is>
      </c>
      <c r="C4" s="92" t="n">
        <v>20</v>
      </c>
      <c r="D4" s="92">
        <f>(D3*C4)/100</f>
        <v/>
      </c>
      <c r="E4" s="151" t="n">
        <v>0</v>
      </c>
      <c r="F4" s="92" t="n">
        <v>80</v>
      </c>
      <c r="G4" s="92">
        <f>(G3*F4)/100</f>
        <v/>
      </c>
      <c r="H4" s="151" t="n">
        <v>0</v>
      </c>
      <c r="I4" s="139">
        <f>('PI23.20_WP_Value_SP'!E2)</f>
        <v/>
      </c>
      <c r="J4" s="173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139">
        <f>('PI23.20_WP_Value_SP'!F2)</f>
        <v/>
      </c>
      <c r="P4" s="92">
        <f>(P3*O4)/100</f>
        <v/>
      </c>
      <c r="Q4" s="151" t="n">
        <v>0</v>
      </c>
      <c r="R4" s="92" t="n">
        <v>0</v>
      </c>
      <c r="S4" s="92">
        <f>(S3*R4)/100</f>
        <v/>
      </c>
      <c r="T4" s="151" t="n">
        <v>0</v>
      </c>
      <c r="U4" s="92" t="n">
        <v>20</v>
      </c>
      <c r="V4" s="92">
        <f>(V3*U4)/100</f>
        <v/>
      </c>
      <c r="W4" s="151" t="n">
        <v>0</v>
      </c>
      <c r="X4" s="92" t="n">
        <v>10</v>
      </c>
      <c r="Y4" s="92">
        <f>(Y3*X4)/100</f>
        <v/>
      </c>
      <c r="Z4" s="151" t="n">
        <v>0</v>
      </c>
      <c r="AA4" s="92">
        <f>('PI23.20_WP_Value_SP'!H2)</f>
        <v/>
      </c>
      <c r="AB4" s="92">
        <f>(AB3*AA4)/100</f>
        <v/>
      </c>
      <c r="AC4" s="151" t="n">
        <v>0</v>
      </c>
      <c r="AD4" s="92">
        <f>('PI23.20_WP_Value_SP'!D2)</f>
        <v/>
      </c>
      <c r="AE4" s="173">
        <f>(AE3*AD4)/100</f>
        <v/>
      </c>
      <c r="AF4" s="151" t="n">
        <v>0</v>
      </c>
      <c r="AJ4" s="176" t="n"/>
      <c r="AL4" s="291" t="inlineStr">
        <is>
          <t>Jay</t>
        </is>
      </c>
      <c r="AM4" s="145" t="n">
        <v>57.6</v>
      </c>
      <c r="AN4" s="123" t="n">
        <v>7.2</v>
      </c>
    </row>
    <row customHeight="1" ht="47.7" r="5">
      <c r="A5" s="185" t="inlineStr">
        <is>
          <t>VWICAS23-179590</t>
        </is>
      </c>
      <c r="B5" s="193" t="inlineStr">
        <is>
          <t>[PI23.21][AAS][Automaters] SW Architecture Compliance Checker Pipeline</t>
        </is>
      </c>
      <c r="C5" s="92" t="n">
        <v>80</v>
      </c>
      <c r="D5" s="92">
        <f>(D3*C5)/100</f>
        <v/>
      </c>
      <c r="E5" s="151" t="n">
        <v>7</v>
      </c>
      <c r="F5" s="92">
        <f>('PI23.20_WP_Value_SP'!I3)</f>
        <v/>
      </c>
      <c r="G5" s="92">
        <f>(G3*F5)/100</f>
        <v/>
      </c>
      <c r="H5" s="151" t="n">
        <v>0</v>
      </c>
      <c r="I5" s="139">
        <f>('PI23.20_WP_Value_SP'!E3)</f>
        <v/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139">
        <f>('PI23.20_WP_Value_SP'!F3)</f>
        <v/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>
        <f>('PI23.20_WP_Value_SP'!M3)</f>
        <v/>
      </c>
      <c r="V5" s="92">
        <f>(V3*U5)/100</f>
        <v/>
      </c>
      <c r="W5" s="151" t="n">
        <v>0</v>
      </c>
      <c r="X5" s="92">
        <f>('PI23.20_WP_Value_SP'!L3)</f>
        <v/>
      </c>
      <c r="Y5" s="92">
        <f>(Y3*X5)/100</f>
        <v/>
      </c>
      <c r="Z5" s="151" t="n">
        <v>0</v>
      </c>
      <c r="AA5" s="92">
        <f>('PI23.20_WP_Value_SP'!H3)</f>
        <v/>
      </c>
      <c r="AB5" s="92">
        <f>(AB3*AA5)/100</f>
        <v/>
      </c>
      <c r="AC5" s="151" t="n">
        <v>0</v>
      </c>
      <c r="AD5" s="92">
        <f>('PI23.20_WP_Value_SP'!D3)</f>
        <v/>
      </c>
      <c r="AE5" s="173">
        <f>(AE3*AD5)/100</f>
        <v/>
      </c>
      <c r="AF5" s="151" t="n">
        <v>0</v>
      </c>
      <c r="AJ5" s="176" t="n"/>
      <c r="AL5" s="134" t="inlineStr">
        <is>
          <t>Giridhar</t>
        </is>
      </c>
      <c r="AM5" s="145" t="n">
        <v>57.6</v>
      </c>
      <c r="AN5" s="123" t="n">
        <v>7.2</v>
      </c>
    </row>
    <row customHeight="1" ht="43.95" r="6">
      <c r="A6" s="185" t="inlineStr">
        <is>
          <t>VWICAS23-178118</t>
        </is>
      </c>
      <c r="B6" s="188" t="inlineStr">
        <is>
          <t xml:space="preserve">[PI23.21][AAS][Automaters] Phase 8 | AIV Improvements and new features </t>
        </is>
      </c>
      <c r="C6" s="92">
        <f>('PI23.20_WP_Value_SP'!K4)</f>
        <v/>
      </c>
      <c r="D6" s="92">
        <f>(D3*C6)/100</f>
        <v/>
      </c>
      <c r="E6" s="151" t="n">
        <v>0</v>
      </c>
      <c r="F6" s="92">
        <f>('PI23.20_WP_Value_SP'!I4)</f>
        <v/>
      </c>
      <c r="G6" s="92">
        <f>(G3*F6)/100</f>
        <v/>
      </c>
      <c r="H6" s="151" t="n">
        <v>0</v>
      </c>
      <c r="I6" s="139">
        <f>('PI23.20_WP_Value_SP'!E4)</f>
        <v/>
      </c>
      <c r="J6" s="173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100</v>
      </c>
      <c r="S6" s="92">
        <f>(S3*R6)/100</f>
        <v/>
      </c>
      <c r="T6" s="151" t="n">
        <v>6</v>
      </c>
      <c r="U6" s="92" t="n">
        <v>50</v>
      </c>
      <c r="V6" s="92">
        <f>(V3*U6)/100</f>
        <v/>
      </c>
      <c r="W6" s="151" t="n">
        <v>6</v>
      </c>
      <c r="X6" s="92">
        <f>('PI23.20_WP_Value_SP'!L4)</f>
        <v/>
      </c>
      <c r="Y6" s="92">
        <f>(Y3*X6)/100</f>
        <v/>
      </c>
      <c r="Z6" s="151" t="n">
        <v>0</v>
      </c>
      <c r="AA6" s="92" t="n">
        <v>100</v>
      </c>
      <c r="AB6" s="92">
        <f>(AB3*AA6)/100</f>
        <v/>
      </c>
      <c r="AC6" s="151" t="n">
        <v>5</v>
      </c>
      <c r="AD6" s="92">
        <f>('PI23.20_WP_Value_SP'!D4)</f>
        <v/>
      </c>
      <c r="AE6" s="173">
        <f>(AE3*AD6)/100</f>
        <v/>
      </c>
      <c r="AF6" s="151" t="n">
        <v>0</v>
      </c>
      <c r="AJ6" s="176" t="n"/>
      <c r="AL6" s="134" t="inlineStr">
        <is>
          <t>Vijaya</t>
        </is>
      </c>
      <c r="AM6" s="145" t="n">
        <v>57.6</v>
      </c>
      <c r="AN6" s="123" t="n">
        <v>7.2</v>
      </c>
    </row>
    <row customHeight="1" ht="45" r="7">
      <c r="A7" s="185" t="inlineStr">
        <is>
          <t>VWICAS23-179592</t>
        </is>
      </c>
      <c r="B7" s="189" t="inlineStr">
        <is>
          <t>[PI23.21][AAS][Automaters] PoC: Execution of Performance Benchmarks</t>
        </is>
      </c>
      <c r="C7" s="92">
        <f>('PI23.20_WP_Value_SP'!K5)</f>
        <v/>
      </c>
      <c r="D7" s="92">
        <f>(D3*C7)/100</f>
        <v/>
      </c>
      <c r="E7" s="151" t="n">
        <v>0</v>
      </c>
      <c r="F7" s="92" t="n">
        <v>10</v>
      </c>
      <c r="G7" s="92">
        <f>(G3*F7)/100</f>
        <v/>
      </c>
      <c r="H7" s="151" t="n">
        <v>0</v>
      </c>
      <c r="I7" s="139" t="n">
        <v>80</v>
      </c>
      <c r="J7" s="173">
        <f>(J3*I7)/100</f>
        <v/>
      </c>
      <c r="K7" s="151" t="n">
        <v>6</v>
      </c>
      <c r="L7" s="92" t="n">
        <v>10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>
        <f>(S3*R7)/100</f>
        <v/>
      </c>
      <c r="T7" s="151" t="n">
        <v>0</v>
      </c>
      <c r="U7" s="92">
        <f>('PI23.20_WP_Value_SP'!M5)</f>
        <v/>
      </c>
      <c r="V7" s="92">
        <f>(V3*U7)/100</f>
        <v/>
      </c>
      <c r="W7" s="151" t="n">
        <v>0</v>
      </c>
      <c r="X7" s="92">
        <f>('PI23.20_WP_Value_SP'!L5)</f>
        <v/>
      </c>
      <c r="Y7" s="92">
        <f>(Y3*X7)/100</f>
        <v/>
      </c>
      <c r="Z7" s="151" t="n">
        <v>0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40</v>
      </c>
      <c r="AE7" s="173">
        <f>(AE3*AD7)/100</f>
        <v/>
      </c>
      <c r="AF7" s="151" t="n">
        <v>2</v>
      </c>
      <c r="AJ7" s="176" t="n"/>
      <c r="AL7" s="134" t="inlineStr">
        <is>
          <t>Abishek</t>
        </is>
      </c>
      <c r="AM7" s="145" t="n">
        <v>64</v>
      </c>
      <c r="AN7" s="123" t="n">
        <v>8</v>
      </c>
    </row>
    <row customHeight="1" ht="46.95" r="8">
      <c r="A8" s="185" t="inlineStr">
        <is>
          <t>VWICAS23-179589</t>
        </is>
      </c>
      <c r="B8" s="190" t="inlineStr">
        <is>
          <t>[PI23.21][AAS][Automaters][SPT] Phase 6 | Startup Performance Measurement</t>
        </is>
      </c>
      <c r="C8" s="92" t="n">
        <v>0</v>
      </c>
      <c r="D8" s="92">
        <f>(D3*C8)/100</f>
        <v/>
      </c>
      <c r="E8" s="151" t="n">
        <v>0</v>
      </c>
      <c r="F8" s="92" t="n">
        <v>10</v>
      </c>
      <c r="G8" s="92">
        <f>(G3*F8)/100</f>
        <v/>
      </c>
      <c r="H8" s="151" t="n">
        <v>0</v>
      </c>
      <c r="I8" s="139">
        <f>('PI23.20_WP_Value_SP'!E6)</f>
        <v/>
      </c>
      <c r="J8" s="173">
        <f>(J3*I8)/100</f>
        <v/>
      </c>
      <c r="K8" s="151" t="n">
        <v>0</v>
      </c>
      <c r="L8" s="92" t="n">
        <v>10</v>
      </c>
      <c r="M8" s="92">
        <f>(M3*L8)/100</f>
        <v/>
      </c>
      <c r="N8" s="151" t="n">
        <v>0</v>
      </c>
      <c r="O8" s="139" t="n">
        <v>50</v>
      </c>
      <c r="P8" s="92">
        <f>(P3*O8)/100</f>
        <v/>
      </c>
      <c r="Q8" s="151" t="n">
        <v>8</v>
      </c>
      <c r="R8" s="92" t="n">
        <v>0</v>
      </c>
      <c r="S8" s="92">
        <f>(S3*R8)/100</f>
        <v/>
      </c>
      <c r="T8" s="151" t="n">
        <v>0</v>
      </c>
      <c r="U8" s="92" t="n">
        <v>0</v>
      </c>
      <c r="V8" s="92">
        <f>(V3*U8)/100</f>
        <v/>
      </c>
      <c r="W8" s="151" t="n">
        <v>0</v>
      </c>
      <c r="X8" s="92">
        <f>('PI23.20_WP_Value_SP'!L6)</f>
        <v/>
      </c>
      <c r="Y8" s="92">
        <f>(Y3*X8)/100</f>
        <v/>
      </c>
      <c r="Z8" s="151" t="n">
        <v>0</v>
      </c>
      <c r="AA8" s="92" t="n">
        <v>0</v>
      </c>
      <c r="AB8" s="92">
        <f>(AB3*AA8)/100</f>
        <v/>
      </c>
      <c r="AC8" s="151" t="n">
        <v>0</v>
      </c>
      <c r="AD8" s="92">
        <f>('PI23.20_WP_Value_SP'!D6)</f>
        <v/>
      </c>
      <c r="AE8" s="173">
        <f>(AE3*AD8)/100</f>
        <v/>
      </c>
      <c r="AF8" s="151" t="n">
        <v>0</v>
      </c>
      <c r="AJ8" s="176" t="n"/>
      <c r="AL8" s="134" t="inlineStr">
        <is>
          <t>Gajanan</t>
        </is>
      </c>
      <c r="AM8" s="145" t="n">
        <v>64</v>
      </c>
      <c r="AN8" s="123" t="n">
        <v>8</v>
      </c>
    </row>
    <row customHeight="1" ht="45.6" r="9">
      <c r="A9" s="185" t="inlineStr">
        <is>
          <t>VWICAS23-178106</t>
        </is>
      </c>
      <c r="B9" s="191" t="inlineStr">
        <is>
          <t>[PI23.21][AAS][Automaters] Phase 7 | PASTA Improvements and new features</t>
        </is>
      </c>
      <c r="C9" s="92" t="n">
        <v>0</v>
      </c>
      <c r="D9" s="92">
        <f>(D3*C9)/100</f>
        <v/>
      </c>
      <c r="E9" s="151" t="n">
        <v>0</v>
      </c>
      <c r="F9" s="92">
        <f>('PI23.20_WP_Value_SP'!I7)</f>
        <v/>
      </c>
      <c r="G9" s="92" t="n">
        <v>0</v>
      </c>
      <c r="H9" s="151" t="n">
        <v>0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10</v>
      </c>
      <c r="O9" s="139" t="n">
        <v>50</v>
      </c>
      <c r="P9" s="92">
        <f>(P3*O9)/100</f>
        <v/>
      </c>
      <c r="Q9" s="151" t="n">
        <v>0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>
        <f>('PI23.20_WP_Value_SP'!L7)</f>
        <v/>
      </c>
      <c r="Y9" s="92">
        <f>(Y3*X9)/100</f>
        <v/>
      </c>
      <c r="Z9" s="151" t="n">
        <v>0</v>
      </c>
      <c r="AA9" s="92" t="n">
        <v>0</v>
      </c>
      <c r="AB9" s="92">
        <f>(AB3*AA9)/100</f>
        <v/>
      </c>
      <c r="AC9" s="151" t="n">
        <v>0</v>
      </c>
      <c r="AD9" s="92" t="n">
        <v>30</v>
      </c>
      <c r="AE9" s="173">
        <f>(AE3*AD9)/100</f>
        <v/>
      </c>
      <c r="AF9" s="151" t="n">
        <v>0</v>
      </c>
      <c r="AJ9" s="176" t="n"/>
      <c r="AL9" s="134" t="inlineStr">
        <is>
          <t xml:space="preserve">Gopika </t>
        </is>
      </c>
      <c r="AM9" s="145" t="n">
        <v>64</v>
      </c>
      <c r="AN9" s="123" t="n">
        <v>8</v>
      </c>
    </row>
    <row customHeight="1" ht="30" r="10">
      <c r="A10" s="185" t="inlineStr">
        <is>
          <t>VWICAS23-178102</t>
        </is>
      </c>
      <c r="B10" s="192" t="inlineStr">
        <is>
          <t>Collector Epic 
Jira Automation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>
        <f>('PI23.20_WP_Value_SP'!I8)</f>
        <v/>
      </c>
      <c r="G10" s="92">
        <f>(G3*F10)/100</f>
        <v/>
      </c>
      <c r="H10" s="151" t="n">
        <v>5</v>
      </c>
      <c r="I10" s="139">
        <f>('PI23.20_WP_Value_SP'!E8)</f>
        <v/>
      </c>
      <c r="J10" s="173">
        <f>(J3*I10)/100</f>
        <v/>
      </c>
      <c r="K10" s="151" t="n">
        <v>0</v>
      </c>
      <c r="L10" s="92" t="n">
        <v>10</v>
      </c>
      <c r="M10" s="92">
        <f>(M3*L10)/100</f>
        <v/>
      </c>
      <c r="N10" s="151" t="n">
        <v>0</v>
      </c>
      <c r="O10" s="139" t="n">
        <v>0</v>
      </c>
      <c r="P10" s="92">
        <f>(P3*O10)/100</f>
        <v/>
      </c>
      <c r="Q10" s="151" t="n">
        <v>0</v>
      </c>
      <c r="R10" s="92" t="n">
        <v>0</v>
      </c>
      <c r="S10" s="92">
        <f>(S3*R10)/100</f>
        <v/>
      </c>
      <c r="T10" s="151" t="n">
        <v>0</v>
      </c>
      <c r="U10" s="92" t="n">
        <v>30</v>
      </c>
      <c r="V10" s="92">
        <f>(V3*U10)/100</f>
        <v/>
      </c>
      <c r="W10" s="151" t="n">
        <v>0</v>
      </c>
      <c r="X10" s="92">
        <f>('PI23.20_WP_Value_SP'!L8)</f>
        <v/>
      </c>
      <c r="Y10" s="92">
        <f>(Y3*X10)/100</f>
        <v/>
      </c>
      <c r="Z10" s="151" t="n">
        <v>7</v>
      </c>
      <c r="AA10" s="92">
        <f>('PI23.20_WP_Value_SP'!H8)</f>
        <v/>
      </c>
      <c r="AB10" s="92">
        <f>(AB3*AA10)/100</f>
        <v/>
      </c>
      <c r="AC10" s="151" t="n">
        <v>0</v>
      </c>
      <c r="AD10" s="92" t="n">
        <v>30</v>
      </c>
      <c r="AE10" s="173">
        <f>(AE3*AD10)/100</f>
        <v/>
      </c>
      <c r="AF10" s="151" t="n">
        <v>4</v>
      </c>
      <c r="AJ10" s="176" t="n"/>
      <c r="AL10" s="134" t="inlineStr">
        <is>
          <t>Elango</t>
        </is>
      </c>
      <c r="AM10" s="145" t="n">
        <v>64</v>
      </c>
      <c r="AN10" s="123" t="n">
        <v>8</v>
      </c>
    </row>
    <row customHeight="1" ht="36" r="11" thickBot="1">
      <c r="A11" s="185" t="inlineStr">
        <is>
          <t>VWICAS23-179599</t>
        </is>
      </c>
      <c r="B11" s="194" t="inlineStr">
        <is>
          <t>[PI23.21][AAS][Automaters] Evaluation: Test Farm</t>
        </is>
      </c>
      <c r="C11" s="92">
        <f>('PI23.20_WP_Value_SP'!K9)</f>
        <v/>
      </c>
      <c r="D11" s="92">
        <f>(D3*C11)/100</f>
        <v/>
      </c>
      <c r="E11" s="151" t="n">
        <v>0</v>
      </c>
      <c r="F11" s="92">
        <f>('PI23.20_WP_Value_SP'!I9)</f>
        <v/>
      </c>
      <c r="G11" s="92">
        <f>(G3*F11)/100</f>
        <v/>
      </c>
      <c r="H11" s="151" t="n">
        <v>0</v>
      </c>
      <c r="I11" s="139">
        <f>('PI23.20_WP_Value_SP'!E9)</f>
        <v/>
      </c>
      <c r="J11" s="173">
        <f>(J3*I11)/100</f>
        <v/>
      </c>
      <c r="K11" s="151" t="n">
        <v>0</v>
      </c>
      <c r="L11" s="92" t="n">
        <v>0</v>
      </c>
      <c r="M11" s="92">
        <f>(M3*L11)/100</f>
        <v/>
      </c>
      <c r="N11" s="151" t="n">
        <v>0</v>
      </c>
      <c r="O11" s="139" t="n">
        <v>0</v>
      </c>
      <c r="P11" s="92">
        <f>(P3*O11)/100</f>
        <v/>
      </c>
      <c r="Q11" s="151" t="n">
        <v>0</v>
      </c>
      <c r="R11" s="92" t="n">
        <v>0</v>
      </c>
      <c r="S11" s="92">
        <f>(S3*R11)/100</f>
        <v/>
      </c>
      <c r="T11" s="151" t="n">
        <v>0</v>
      </c>
      <c r="U11" s="92">
        <f>('PI23.20_WP_Value_SP'!M9)</f>
        <v/>
      </c>
      <c r="V11" s="92">
        <f>(V3*U11)/100</f>
        <v/>
      </c>
      <c r="W11" s="151" t="n">
        <v>0</v>
      </c>
      <c r="X11" s="92" t="n">
        <v>25</v>
      </c>
      <c r="Y11" s="92">
        <f>(Y3*X11)/100</f>
        <v/>
      </c>
      <c r="Z11" s="151" t="n">
        <v>0</v>
      </c>
      <c r="AA11" s="92">
        <f>('PI23.20_WP_Value_SP'!H9)</f>
        <v/>
      </c>
      <c r="AB11" s="92">
        <f>(AB3*AA11)/100</f>
        <v/>
      </c>
      <c r="AC11" s="151" t="n">
        <v>0</v>
      </c>
      <c r="AD11" s="92" t="n">
        <v>0</v>
      </c>
      <c r="AE11" s="173">
        <f>(AE3*AD11)/100</f>
        <v/>
      </c>
      <c r="AF11" s="151" t="n">
        <v>0</v>
      </c>
      <c r="AJ11" s="176" t="n"/>
      <c r="AL11" s="195" t="inlineStr">
        <is>
          <t>Total capacity available</t>
        </is>
      </c>
      <c r="AM11" s="146" t="n">
        <v>595.2</v>
      </c>
      <c r="AN11" s="136" t="n">
        <v>74.40000000000001</v>
      </c>
    </row>
    <row customHeight="1" ht="36" r="12" thickBot="1">
      <c r="A12" s="185" t="inlineStr">
        <is>
          <t>VWICAS23-197891</t>
        </is>
      </c>
      <c r="B12" s="192" t="inlineStr">
        <is>
          <t>[PI24.22][AAS][Automaters] Surf &amp; Flex: Unit Test reporting dashboard creation</t>
        </is>
      </c>
      <c r="C12" s="92" t="n">
        <v>0</v>
      </c>
      <c r="D12" s="92" t="n">
        <v>0</v>
      </c>
      <c r="E12" s="152" t="n">
        <v>0</v>
      </c>
      <c r="F12" s="92" t="n">
        <v>0</v>
      </c>
      <c r="G12" s="92" t="n">
        <v>0</v>
      </c>
      <c r="H12" s="152" t="n">
        <v>2</v>
      </c>
      <c r="I12" s="139" t="n">
        <v>0</v>
      </c>
      <c r="J12" s="173" t="n">
        <v>0</v>
      </c>
      <c r="K12" s="152" t="n">
        <v>0</v>
      </c>
      <c r="L12" s="92" t="n">
        <v>0</v>
      </c>
      <c r="M12" s="92" t="n">
        <v>0</v>
      </c>
      <c r="N12" s="152" t="n">
        <v>0</v>
      </c>
      <c r="O12" s="139" t="n">
        <v>0</v>
      </c>
      <c r="P12" s="92" t="n">
        <v>0</v>
      </c>
      <c r="Q12" s="152" t="n">
        <v>0</v>
      </c>
      <c r="R12" s="92" t="n">
        <v>0</v>
      </c>
      <c r="S12" s="92" t="n">
        <v>0</v>
      </c>
      <c r="T12" s="152" t="n">
        <v>0</v>
      </c>
      <c r="U12" s="92" t="n">
        <v>0</v>
      </c>
      <c r="V12" s="92" t="n">
        <v>0</v>
      </c>
      <c r="W12" s="152" t="n">
        <v>0</v>
      </c>
      <c r="X12" s="92" t="n">
        <v>0</v>
      </c>
      <c r="Y12" s="92" t="n">
        <v>0</v>
      </c>
      <c r="Z12" s="152" t="n">
        <v>0</v>
      </c>
      <c r="AA12" s="92" t="n">
        <v>0</v>
      </c>
      <c r="AB12" s="92" t="n">
        <v>0</v>
      </c>
      <c r="AC12" s="152" t="n">
        <v>0</v>
      </c>
      <c r="AD12" s="92" t="n">
        <v>0</v>
      </c>
      <c r="AE12" s="173" t="n">
        <v>0</v>
      </c>
      <c r="AF12" s="152" t="n">
        <v>0</v>
      </c>
      <c r="AJ12" s="176" t="n"/>
      <c r="AL12" s="135" t="n"/>
      <c r="AM12" s="146" t="n"/>
      <c r="AN12" s="136" t="n"/>
    </row>
    <row customHeight="1" ht="15" r="13" thickBot="1">
      <c r="A13" s="119" t="n"/>
      <c r="B13" s="186" t="inlineStr">
        <is>
          <t>Total</t>
        </is>
      </c>
      <c r="C13" s="121">
        <f>SUM(C4:C11)</f>
        <v/>
      </c>
      <c r="D13" s="121" t="n"/>
      <c r="E13" s="121" t="n"/>
      <c r="F13" s="121">
        <f>SUM(F4:F11)</f>
        <v/>
      </c>
      <c r="G13" s="121" t="n"/>
      <c r="H13" s="121" t="n"/>
      <c r="I13" s="121">
        <f>SUM(I4:I11)</f>
        <v/>
      </c>
      <c r="J13" s="121" t="n"/>
      <c r="K13" s="187" t="n"/>
      <c r="L13" s="121">
        <f>SUM(L4:L12)</f>
        <v/>
      </c>
      <c r="M13" s="121" t="n"/>
      <c r="N13" s="121" t="n"/>
      <c r="O13" s="121">
        <f>SUM(O4:O12)</f>
        <v/>
      </c>
      <c r="P13" s="121" t="n"/>
      <c r="Q13" s="121" t="n"/>
      <c r="R13" s="121">
        <f>SUM(R4:R12)</f>
        <v/>
      </c>
      <c r="S13" s="121" t="n"/>
      <c r="T13" s="122" t="n"/>
      <c r="U13" s="121">
        <f>SUM(U4:U11)</f>
        <v/>
      </c>
      <c r="V13" s="121" t="n"/>
      <c r="W13" s="121" t="n"/>
      <c r="X13" s="121">
        <f>SUM(X4:X11)</f>
        <v/>
      </c>
      <c r="Y13" s="121" t="n"/>
      <c r="Z13" s="121" t="n"/>
      <c r="AA13" s="121">
        <f>SUM(AA4:AA11)</f>
        <v/>
      </c>
      <c r="AB13" s="121" t="n"/>
      <c r="AC13" s="121" t="n"/>
      <c r="AD13" s="121">
        <f>SUM(AD4:AD12)</f>
        <v/>
      </c>
      <c r="AE13" s="121" t="n"/>
      <c r="AF13" s="187" t="n"/>
      <c r="AJ13" s="109" t="n"/>
      <c r="AL13" s="135" t="n"/>
      <c r="AM13" s="146" t="n"/>
      <c r="AN13" s="136" t="n"/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2 F4:F12 I4:I12 L4:L12 O4:O12 U4:U12 X4:X12 AA4:AA12 AD4:AD12">
    <cfRule dxfId="0" operator="greaterThan" priority="2" type="cellIs">
      <formula>0</formula>
    </cfRule>
  </conditionalFormatting>
  <conditionalFormatting sqref="R4:R12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  <hyperlink ref="A12" r:id="rId9"/>
  </hyperlinks>
  <pageMargins bottom="0.75" footer="0.3" header="0.3" left="0.7" right="0.7" top="0.75"/>
  <pageSetup orientation="portrait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301"/>
  <sheetViews>
    <sheetView topLeftCell="B1" workbookViewId="0" zoomScale="80" zoomScaleNormal="80">
      <selection activeCell="E3" sqref="E3"/>
    </sheetView>
  </sheetViews>
  <sheetFormatPr baseColWidth="8" defaultRowHeight="14.4"/>
  <cols>
    <col customWidth="1" max="1" min="1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6" min="36" width="4.6640625"/>
  </cols>
  <sheetData>
    <row customHeight="1" ht="28.95" r="1">
      <c r="A1" s="111" t="inlineStr">
        <is>
          <t>Key</t>
        </is>
      </c>
      <c r="B1" s="182" t="inlineStr">
        <is>
          <t>Summary</t>
        </is>
      </c>
      <c r="C1" s="277" t="inlineStr">
        <is>
          <t>Kiran</t>
        </is>
      </c>
      <c r="D1" s="262" t="n"/>
      <c r="E1" s="263" t="n"/>
      <c r="F1" s="275" t="inlineStr">
        <is>
          <t>Srinivas</t>
        </is>
      </c>
      <c r="G1" s="262" t="n"/>
      <c r="H1" s="263" t="n"/>
      <c r="I1" s="280" t="inlineStr">
        <is>
          <t>Rakesh</t>
        </is>
      </c>
      <c r="J1" s="262" t="n"/>
      <c r="K1" s="263" t="n"/>
      <c r="L1" s="281" t="inlineStr">
        <is>
          <t>Jay</t>
        </is>
      </c>
      <c r="M1" s="262" t="n"/>
      <c r="N1" s="263" t="n"/>
      <c r="O1" s="279" t="inlineStr">
        <is>
          <t>Giridhar</t>
        </is>
      </c>
      <c r="P1" s="262" t="n"/>
      <c r="Q1" s="263" t="n"/>
      <c r="R1" s="276" t="inlineStr">
        <is>
          <t>Vijaya</t>
        </is>
      </c>
      <c r="S1" s="262" t="n"/>
      <c r="T1" s="263" t="n"/>
      <c r="U1" s="276" t="inlineStr">
        <is>
          <t>Abishek</t>
        </is>
      </c>
      <c r="V1" s="262" t="n"/>
      <c r="W1" s="263" t="n"/>
      <c r="X1" s="278" t="inlineStr">
        <is>
          <t>Gajanan</t>
        </is>
      </c>
      <c r="Y1" s="262" t="n"/>
      <c r="Z1" s="263" t="n"/>
      <c r="AA1" s="276" t="inlineStr">
        <is>
          <t>Gopika</t>
        </is>
      </c>
      <c r="AB1" s="262" t="n"/>
      <c r="AC1" s="263" t="n"/>
      <c r="AD1" s="280" t="inlineStr">
        <is>
          <t>Elango</t>
        </is>
      </c>
      <c r="AE1" s="262" t="n"/>
      <c r="AF1" s="263" t="n"/>
      <c r="AJ1" s="174" t="n"/>
      <c r="AL1" s="134" t="inlineStr">
        <is>
          <t>Kiran</t>
        </is>
      </c>
      <c r="AM1" s="145" t="n">
        <v>57.6</v>
      </c>
      <c r="AN1" s="123" t="n">
        <v>7.2</v>
      </c>
    </row>
    <row customHeight="1" ht="28.95" r="2" thickBot="1">
      <c r="A2" s="183" t="n"/>
      <c r="B2" s="168" t="n"/>
      <c r="C2" s="140" t="inlineStr">
        <is>
          <t>%</t>
        </is>
      </c>
      <c r="D2" s="140" t="inlineStr">
        <is>
          <t>SP-A</t>
        </is>
      </c>
      <c r="E2" s="140" t="inlineStr">
        <is>
          <t>SP-P</t>
        </is>
      </c>
      <c r="F2" s="140" t="inlineStr">
        <is>
          <t>%</t>
        </is>
      </c>
      <c r="G2" s="140" t="inlineStr">
        <is>
          <t>SP-A</t>
        </is>
      </c>
      <c r="H2" s="140" t="inlineStr">
        <is>
          <t>SP-P</t>
        </is>
      </c>
      <c r="I2" s="140" t="inlineStr">
        <is>
          <t>%</t>
        </is>
      </c>
      <c r="J2" s="140" t="inlineStr">
        <is>
          <t>SP-A</t>
        </is>
      </c>
      <c r="K2" s="140" t="inlineStr">
        <is>
          <t>SP-P</t>
        </is>
      </c>
      <c r="L2" s="140" t="inlineStr">
        <is>
          <t>%</t>
        </is>
      </c>
      <c r="M2" s="140" t="inlineStr">
        <is>
          <t>SP-A</t>
        </is>
      </c>
      <c r="N2" s="140" t="inlineStr">
        <is>
          <t>SP-P</t>
        </is>
      </c>
      <c r="O2" s="140" t="inlineStr">
        <is>
          <t>%</t>
        </is>
      </c>
      <c r="P2" s="140" t="inlineStr">
        <is>
          <t>SP-A</t>
        </is>
      </c>
      <c r="Q2" s="140" t="inlineStr">
        <is>
          <t>SP-P</t>
        </is>
      </c>
      <c r="R2" s="140" t="inlineStr">
        <is>
          <t>%</t>
        </is>
      </c>
      <c r="S2" s="140" t="inlineStr">
        <is>
          <t>SP-A</t>
        </is>
      </c>
      <c r="T2" s="184" t="inlineStr">
        <is>
          <t>SP-P</t>
        </is>
      </c>
      <c r="U2" s="140" t="inlineStr">
        <is>
          <t>%</t>
        </is>
      </c>
      <c r="V2" s="140" t="inlineStr">
        <is>
          <t>SP-A</t>
        </is>
      </c>
      <c r="W2" s="140" t="inlineStr">
        <is>
          <t>SP-P</t>
        </is>
      </c>
      <c r="X2" s="140" t="inlineStr">
        <is>
          <t>%</t>
        </is>
      </c>
      <c r="Y2" s="140" t="inlineStr">
        <is>
          <t>SP-A</t>
        </is>
      </c>
      <c r="Z2" s="140" t="inlineStr">
        <is>
          <t>SP-P</t>
        </is>
      </c>
      <c r="AA2" s="140" t="inlineStr">
        <is>
          <t>%</t>
        </is>
      </c>
      <c r="AB2" s="140" t="inlineStr">
        <is>
          <t>SP-A</t>
        </is>
      </c>
      <c r="AC2" s="140" t="inlineStr">
        <is>
          <t>SP-P</t>
        </is>
      </c>
      <c r="AD2" s="140" t="inlineStr">
        <is>
          <t>%</t>
        </is>
      </c>
      <c r="AE2" s="140" t="inlineStr">
        <is>
          <t>SP-A</t>
        </is>
      </c>
      <c r="AF2" s="140" t="inlineStr">
        <is>
          <t>SP-P</t>
        </is>
      </c>
      <c r="AJ2" s="174" t="n"/>
      <c r="AL2" s="134" t="inlineStr">
        <is>
          <t>Srinivas</t>
        </is>
      </c>
      <c r="AM2" s="145" t="n">
        <v>64</v>
      </c>
      <c r="AN2" s="123" t="n">
        <v>8</v>
      </c>
    </row>
    <row customHeight="1" ht="28.95" r="3">
      <c r="A3" s="115" t="n"/>
      <c r="B3" s="157" t="inlineStr">
        <is>
          <t>Sprint A</t>
        </is>
      </c>
      <c r="C3" s="125" t="n"/>
      <c r="D3" s="123">
        <f>AN1</f>
        <v/>
      </c>
      <c r="E3" s="150">
        <f>SUM(E4:E12)</f>
        <v/>
      </c>
      <c r="F3" s="125" t="n"/>
      <c r="G3" s="123">
        <f>AN2</f>
        <v/>
      </c>
      <c r="H3" s="150">
        <f>SUM(H4:H12)</f>
        <v/>
      </c>
      <c r="I3" s="138" t="n"/>
      <c r="J3" s="172">
        <f>AN3</f>
        <v/>
      </c>
      <c r="K3" s="150">
        <f>SUM(K4:K12)</f>
        <v/>
      </c>
      <c r="L3" s="125" t="n"/>
      <c r="M3" s="123">
        <f>AN4</f>
        <v/>
      </c>
      <c r="N3" s="150">
        <f>SUM(N4:N12)</f>
        <v/>
      </c>
      <c r="O3" s="138" t="n"/>
      <c r="P3" s="123">
        <f>AN5</f>
        <v/>
      </c>
      <c r="Q3" s="150">
        <f>SUM(Q4:Q12)</f>
        <v/>
      </c>
      <c r="R3" s="125" t="n"/>
      <c r="S3" s="123">
        <f>AN6</f>
        <v/>
      </c>
      <c r="T3" s="150">
        <f>SUM(T4:T12)</f>
        <v/>
      </c>
      <c r="U3" s="125" t="n"/>
      <c r="V3" s="123">
        <f>AN7</f>
        <v/>
      </c>
      <c r="W3" s="150">
        <f>SUM(W4:W12)</f>
        <v/>
      </c>
      <c r="X3" s="125" t="n"/>
      <c r="Y3" s="123">
        <f>AN8</f>
        <v/>
      </c>
      <c r="Z3" s="150">
        <f>SUM(Z4:Z12)</f>
        <v/>
      </c>
      <c r="AA3" s="125" t="n"/>
      <c r="AB3" s="123">
        <f>AN9</f>
        <v/>
      </c>
      <c r="AC3" s="150">
        <f>SUM(AC4:AC12)</f>
        <v/>
      </c>
      <c r="AD3" s="125" t="n"/>
      <c r="AE3" s="172">
        <f>AN10</f>
        <v/>
      </c>
      <c r="AF3" s="150">
        <f>SUM(AF4:AF12)</f>
        <v/>
      </c>
      <c r="AJ3" s="175" t="n"/>
      <c r="AL3" s="134" t="inlineStr">
        <is>
          <t>Rakesh</t>
        </is>
      </c>
      <c r="AM3" s="145" t="n">
        <v>64</v>
      </c>
      <c r="AN3" s="123" t="n">
        <v>8</v>
      </c>
    </row>
    <row customHeight="1" ht="30" r="4">
      <c r="A4" s="185" t="inlineStr">
        <is>
          <t>VWICAS23-178101</t>
        </is>
      </c>
      <c r="B4" s="158" t="inlineStr">
        <is>
          <t>[PI23.21][AAS][Automaters] Maintenance and Support</t>
        </is>
      </c>
      <c r="C4" s="92" t="n">
        <v>20</v>
      </c>
      <c r="D4" s="92">
        <f>(D3*C4)/100</f>
        <v/>
      </c>
      <c r="E4" s="151" t="n">
        <v>0</v>
      </c>
      <c r="F4" s="92" t="n">
        <v>80</v>
      </c>
      <c r="G4" s="92">
        <f>(G3*F4)/100</f>
        <v/>
      </c>
      <c r="H4" s="151" t="n">
        <v>0</v>
      </c>
      <c r="I4" s="139">
        <f>('PI23.20_WP_Value_SP'!E2)</f>
        <v/>
      </c>
      <c r="J4" s="173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139">
        <f>('PI23.20_WP_Value_SP'!F2)</f>
        <v/>
      </c>
      <c r="P4" s="92">
        <f>(P3*O4)/100</f>
        <v/>
      </c>
      <c r="Q4" s="151" t="n">
        <v>0</v>
      </c>
      <c r="R4" s="92" t="n">
        <v>0</v>
      </c>
      <c r="S4" s="92">
        <f>(S3*R4)/100</f>
        <v/>
      </c>
      <c r="T4" s="151" t="n">
        <v>0</v>
      </c>
      <c r="U4" s="92" t="n">
        <v>20</v>
      </c>
      <c r="V4" s="92">
        <f>(V3*U4)/100</f>
        <v/>
      </c>
      <c r="W4" s="151" t="n">
        <v>0</v>
      </c>
      <c r="X4" s="92" t="n">
        <v>10</v>
      </c>
      <c r="Y4" s="92">
        <f>(Y3*X4)/100</f>
        <v/>
      </c>
      <c r="Z4" s="151" t="n">
        <v>0.5</v>
      </c>
      <c r="AA4" s="92">
        <f>('PI23.20_WP_Value_SP'!H2)</f>
        <v/>
      </c>
      <c r="AB4" s="92">
        <f>(AB3*AA4)/100</f>
        <v/>
      </c>
      <c r="AC4" s="151" t="n">
        <v>0</v>
      </c>
      <c r="AD4" s="92">
        <f>('PI23.20_WP_Value_SP'!D2)</f>
        <v/>
      </c>
      <c r="AE4" s="173">
        <f>(AE3*AD4)/100</f>
        <v/>
      </c>
      <c r="AF4" s="151" t="n">
        <v>0</v>
      </c>
      <c r="AJ4" s="176" t="n"/>
      <c r="AL4" s="291" t="inlineStr">
        <is>
          <t>Jay</t>
        </is>
      </c>
      <c r="AM4" s="145" t="n">
        <v>57.6</v>
      </c>
      <c r="AN4" s="123" t="n">
        <v>7.2</v>
      </c>
    </row>
    <row customHeight="1" ht="47.7" r="5">
      <c r="A5" s="185" t="inlineStr">
        <is>
          <t>VWICAS23-179590</t>
        </is>
      </c>
      <c r="B5" s="193" t="inlineStr">
        <is>
          <t>[PI23.21][AAS][Automaters] SW Architecture Compliance Checker Pipeline</t>
        </is>
      </c>
      <c r="C5" s="92" t="n">
        <v>80</v>
      </c>
      <c r="D5" s="92">
        <f>(D3*C5)/100</f>
        <v/>
      </c>
      <c r="E5" s="151" t="n">
        <v>6</v>
      </c>
      <c r="F5" s="92">
        <f>('PI23.20_WP_Value_SP'!I3)</f>
        <v/>
      </c>
      <c r="G5" s="92">
        <f>(G3*F5)/100</f>
        <v/>
      </c>
      <c r="H5" s="151" t="n">
        <v>0</v>
      </c>
      <c r="I5" s="139">
        <f>('PI23.20_WP_Value_SP'!E3)</f>
        <v/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139">
        <f>('PI23.20_WP_Value_SP'!F3)</f>
        <v/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>
        <f>('PI23.20_WP_Value_SP'!M3)</f>
        <v/>
      </c>
      <c r="V5" s="92">
        <f>(V3*U5)/100</f>
        <v/>
      </c>
      <c r="W5" s="151" t="n">
        <v>0</v>
      </c>
      <c r="X5" s="92">
        <f>('PI23.20_WP_Value_SP'!L3)</f>
        <v/>
      </c>
      <c r="Y5" s="92">
        <f>(Y3*X5)/100</f>
        <v/>
      </c>
      <c r="Z5" s="151" t="n">
        <v>0.8</v>
      </c>
      <c r="AA5" s="92">
        <f>('PI23.20_WP_Value_SP'!H3)</f>
        <v/>
      </c>
      <c r="AB5" s="92">
        <f>(AB3*AA5)/100</f>
        <v/>
      </c>
      <c r="AC5" s="151" t="n">
        <v>0</v>
      </c>
      <c r="AD5" s="92">
        <f>('PI23.20_WP_Value_SP'!D3)</f>
        <v/>
      </c>
      <c r="AE5" s="173">
        <f>(AE3*AD5)/100</f>
        <v/>
      </c>
      <c r="AF5" s="151" t="n">
        <v>0</v>
      </c>
      <c r="AJ5" s="176" t="n"/>
      <c r="AL5" s="134" t="inlineStr">
        <is>
          <t>Giridhar</t>
        </is>
      </c>
      <c r="AM5" s="145" t="n">
        <v>57.6</v>
      </c>
      <c r="AN5" s="123" t="n">
        <v>7.2</v>
      </c>
    </row>
    <row customHeight="1" ht="43.95" r="6">
      <c r="A6" s="185" t="inlineStr">
        <is>
          <t>VWICAS23-178118</t>
        </is>
      </c>
      <c r="B6" s="188" t="inlineStr">
        <is>
          <t xml:space="preserve">[PI23.21][AAS][Automaters] Phase 8 | AIV Improvements and new features </t>
        </is>
      </c>
      <c r="C6" s="92">
        <f>('PI23.20_WP_Value_SP'!K4)</f>
        <v/>
      </c>
      <c r="D6" s="92">
        <f>(D3*C6)/100</f>
        <v/>
      </c>
      <c r="E6" s="151" t="n">
        <v>0</v>
      </c>
      <c r="F6" s="92">
        <f>('PI23.20_WP_Value_SP'!I4)</f>
        <v/>
      </c>
      <c r="G6" s="92">
        <f>(G3*F6)/100</f>
        <v/>
      </c>
      <c r="H6" s="151" t="n">
        <v>0</v>
      </c>
      <c r="I6" s="139">
        <f>('PI23.20_WP_Value_SP'!E4)</f>
        <v/>
      </c>
      <c r="J6" s="173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100</v>
      </c>
      <c r="S6" s="92">
        <f>(S3*R6)/100</f>
        <v/>
      </c>
      <c r="T6" s="151" t="n">
        <v>7</v>
      </c>
      <c r="U6" s="92" t="n">
        <v>50</v>
      </c>
      <c r="V6" s="92">
        <f>(V3*U6)/100</f>
        <v/>
      </c>
      <c r="W6" s="151" t="n">
        <v>4.5</v>
      </c>
      <c r="X6" s="92">
        <f>('PI23.20_WP_Value_SP'!L4)</f>
        <v/>
      </c>
      <c r="Y6" s="92">
        <f>(Y3*X6)/100</f>
        <v/>
      </c>
      <c r="Z6" s="151" t="n">
        <v>0.5</v>
      </c>
      <c r="AA6" s="92" t="n">
        <v>100</v>
      </c>
      <c r="AB6" s="92">
        <f>(AB3*AA6)/100</f>
        <v/>
      </c>
      <c r="AC6" s="151" t="n">
        <v>1</v>
      </c>
      <c r="AD6" s="92">
        <f>('PI23.20_WP_Value_SP'!D4)</f>
        <v/>
      </c>
      <c r="AE6" s="173">
        <f>(AE3*AD6)/100</f>
        <v/>
      </c>
      <c r="AF6" s="151" t="n">
        <v>0</v>
      </c>
      <c r="AJ6" s="176" t="n"/>
      <c r="AL6" s="134" t="inlineStr">
        <is>
          <t>Vijaya</t>
        </is>
      </c>
      <c r="AM6" s="145" t="n">
        <v>57.6</v>
      </c>
      <c r="AN6" s="123" t="n">
        <v>7.2</v>
      </c>
    </row>
    <row customHeight="1" ht="45" r="7">
      <c r="A7" s="185" t="inlineStr">
        <is>
          <t>VWICAS23-179592</t>
        </is>
      </c>
      <c r="B7" s="189" t="inlineStr">
        <is>
          <t>[PI23.21][AAS][Automaters] PoC: Execution of Performance Benchmarks</t>
        </is>
      </c>
      <c r="C7" s="92">
        <f>('PI23.20_WP_Value_SP'!K5)</f>
        <v/>
      </c>
      <c r="D7" s="92">
        <f>(D3*C7)/100</f>
        <v/>
      </c>
      <c r="E7" s="151" t="n">
        <v>0</v>
      </c>
      <c r="F7" s="92" t="n">
        <v>10</v>
      </c>
      <c r="G7" s="92">
        <f>(G3*F7)/100</f>
        <v/>
      </c>
      <c r="H7" s="151" t="n">
        <v>0</v>
      </c>
      <c r="I7" s="139" t="n">
        <v>80</v>
      </c>
      <c r="J7" s="173">
        <f>(J3*I7)/100</f>
        <v/>
      </c>
      <c r="K7" s="151" t="n">
        <v>2</v>
      </c>
      <c r="L7" s="92" t="n">
        <v>10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>
        <f>(S3*R7)/100</f>
        <v/>
      </c>
      <c r="T7" s="151" t="n">
        <v>0</v>
      </c>
      <c r="U7" s="92">
        <f>('PI23.20_WP_Value_SP'!M5)</f>
        <v/>
      </c>
      <c r="V7" s="92">
        <f>(V3*U7)/100</f>
        <v/>
      </c>
      <c r="W7" s="151" t="n">
        <v>0</v>
      </c>
      <c r="X7" s="92">
        <f>('PI23.20_WP_Value_SP'!L5)</f>
        <v/>
      </c>
      <c r="Y7" s="92">
        <f>(Y3*X7)/100</f>
        <v/>
      </c>
      <c r="Z7" s="151" t="n">
        <v>0.5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40</v>
      </c>
      <c r="AE7" s="173">
        <f>(AE3*AD7)/100</f>
        <v/>
      </c>
      <c r="AF7" s="151" t="n">
        <v>3.25</v>
      </c>
      <c r="AJ7" s="176" t="n"/>
      <c r="AL7" s="134" t="inlineStr">
        <is>
          <t>Abishek</t>
        </is>
      </c>
      <c r="AM7" s="145" t="n">
        <v>64</v>
      </c>
      <c r="AN7" s="123" t="n">
        <v>8</v>
      </c>
    </row>
    <row customHeight="1" ht="46.95" r="8">
      <c r="A8" s="185" t="inlineStr">
        <is>
          <t>VWICAS23-179589</t>
        </is>
      </c>
      <c r="B8" s="190" t="inlineStr">
        <is>
          <t>[PI23.21][AAS][Automaters][SPT] Phase 6 | Startup Performance Measurement</t>
        </is>
      </c>
      <c r="C8" s="92" t="n">
        <v>0</v>
      </c>
      <c r="D8" s="92">
        <f>(D3*C8)/100</f>
        <v/>
      </c>
      <c r="E8" s="151" t="n">
        <v>0</v>
      </c>
      <c r="F8" s="92" t="n">
        <v>10</v>
      </c>
      <c r="G8" s="92">
        <f>(G3*F8)/100</f>
        <v/>
      </c>
      <c r="H8" s="151" t="n">
        <v>0</v>
      </c>
      <c r="I8" s="139">
        <f>('PI23.20_WP_Value_SP'!E6)</f>
        <v/>
      </c>
      <c r="J8" s="173">
        <f>(J3*I8)/100</f>
        <v/>
      </c>
      <c r="K8" s="151" t="n">
        <v>0</v>
      </c>
      <c r="L8" s="92" t="n">
        <v>10</v>
      </c>
      <c r="M8" s="92">
        <f>(M3*L8)/100</f>
        <v/>
      </c>
      <c r="N8" s="151" t="n">
        <v>0</v>
      </c>
      <c r="O8" s="139" t="n">
        <v>50</v>
      </c>
      <c r="P8" s="92">
        <f>(P3*O8)/100</f>
        <v/>
      </c>
      <c r="Q8" s="151" t="n">
        <v>0</v>
      </c>
      <c r="R8" s="92" t="n">
        <v>0</v>
      </c>
      <c r="S8" s="92">
        <f>(S3*R8)/100</f>
        <v/>
      </c>
      <c r="T8" s="151" t="n">
        <v>0</v>
      </c>
      <c r="U8" s="92" t="n">
        <v>0</v>
      </c>
      <c r="V8" s="92">
        <f>(V3*U8)/100</f>
        <v/>
      </c>
      <c r="W8" s="151" t="n">
        <v>0</v>
      </c>
      <c r="X8" s="92">
        <f>('PI23.20_WP_Value_SP'!L6)</f>
        <v/>
      </c>
      <c r="Y8" s="92">
        <f>(Y3*X8)/100</f>
        <v/>
      </c>
      <c r="Z8" s="151" t="n">
        <v>0.5</v>
      </c>
      <c r="AA8" s="92" t="n">
        <v>0</v>
      </c>
      <c r="AB8" s="92">
        <f>(AB3*AA8)/100</f>
        <v/>
      </c>
      <c r="AC8" s="151" t="n">
        <v>0</v>
      </c>
      <c r="AD8" s="92">
        <f>('PI23.20_WP_Value_SP'!D6)</f>
        <v/>
      </c>
      <c r="AE8" s="173">
        <f>(AE3*AD8)/100</f>
        <v/>
      </c>
      <c r="AF8" s="151" t="n">
        <v>0</v>
      </c>
      <c r="AJ8" s="176" t="n"/>
      <c r="AL8" s="134" t="inlineStr">
        <is>
          <t>Gajanan</t>
        </is>
      </c>
      <c r="AM8" s="145" t="n">
        <v>64</v>
      </c>
      <c r="AN8" s="123" t="n">
        <v>8</v>
      </c>
    </row>
    <row customHeight="1" ht="45.6" r="9">
      <c r="A9" s="185" t="inlineStr">
        <is>
          <t>VWICAS23-178106</t>
        </is>
      </c>
      <c r="B9" s="191" t="inlineStr">
        <is>
          <t>[PI23.21][AAS][Automaters] Phase 7 | PASTA Improvements and new features</t>
        </is>
      </c>
      <c r="C9" s="92" t="n">
        <v>0</v>
      </c>
      <c r="D9" s="92">
        <f>(D3*C9)/100</f>
        <v/>
      </c>
      <c r="E9" s="151" t="n">
        <v>0</v>
      </c>
      <c r="F9" s="92">
        <f>('PI23.20_WP_Value_SP'!I7)</f>
        <v/>
      </c>
      <c r="G9" s="92" t="n">
        <v>0</v>
      </c>
      <c r="H9" s="151" t="n">
        <v>0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7.6</v>
      </c>
      <c r="O9" s="139" t="n">
        <v>50</v>
      </c>
      <c r="P9" s="92">
        <f>(P3*O9)/100</f>
        <v/>
      </c>
      <c r="Q9" s="151" t="n">
        <v>4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>
        <f>('PI23.20_WP_Value_SP'!L7)</f>
        <v/>
      </c>
      <c r="Y9" s="92">
        <f>(Y3*X9)/100</f>
        <v/>
      </c>
      <c r="Z9" s="151" t="n">
        <v>0.5</v>
      </c>
      <c r="AA9" s="92" t="n">
        <v>0</v>
      </c>
      <c r="AB9" s="92">
        <f>(AB3*AA9)/100</f>
        <v/>
      </c>
      <c r="AC9" s="151" t="n">
        <v>0</v>
      </c>
      <c r="AD9" s="92" t="n">
        <v>30</v>
      </c>
      <c r="AE9" s="173">
        <f>(AE3*AD9)/100</f>
        <v/>
      </c>
      <c r="AF9" s="151" t="n">
        <v>0</v>
      </c>
      <c r="AJ9" s="176" t="n"/>
      <c r="AL9" s="134" t="inlineStr">
        <is>
          <t xml:space="preserve">Gopika </t>
        </is>
      </c>
      <c r="AM9" s="145" t="n">
        <v>64</v>
      </c>
      <c r="AN9" s="123" t="n">
        <v>8</v>
      </c>
    </row>
    <row customHeight="1" ht="30" r="10">
      <c r="A10" s="185" t="inlineStr">
        <is>
          <t>VWICAS23-178102</t>
        </is>
      </c>
      <c r="B10" s="192" t="inlineStr">
        <is>
          <t>Collector Epic 
Jira Automation</t>
        </is>
      </c>
      <c r="C10" s="92">
        <f>('PI23.20_WP_Value_SP'!K8)</f>
        <v/>
      </c>
      <c r="D10" s="92">
        <f>(D3*C10)/100</f>
        <v/>
      </c>
      <c r="E10" s="151" t="n">
        <v>2.25</v>
      </c>
      <c r="F10" s="92">
        <f>('PI23.20_WP_Value_SP'!I8)</f>
        <v/>
      </c>
      <c r="G10" s="92">
        <f>(G3*F10)/100</f>
        <v/>
      </c>
      <c r="H10" s="151" t="n">
        <v>5</v>
      </c>
      <c r="I10" s="139">
        <f>('PI23.20_WP_Value_SP'!E8)</f>
        <v/>
      </c>
      <c r="J10" s="173">
        <f>(J3*I10)/100</f>
        <v/>
      </c>
      <c r="K10" s="151" t="n">
        <v>6</v>
      </c>
      <c r="L10" s="92" t="n">
        <v>10</v>
      </c>
      <c r="M10" s="92">
        <f>(M3*L10)/100</f>
        <v/>
      </c>
      <c r="N10" s="151" t="n">
        <v>0</v>
      </c>
      <c r="O10" s="139" t="n">
        <v>0</v>
      </c>
      <c r="P10" s="92">
        <f>(P3*O10)/100</f>
        <v/>
      </c>
      <c r="Q10" s="151" t="n">
        <v>3.25</v>
      </c>
      <c r="R10" s="92" t="n">
        <v>0</v>
      </c>
      <c r="S10" s="92">
        <f>(S3*R10)/100</f>
        <v/>
      </c>
      <c r="T10" s="151" t="n">
        <v>0</v>
      </c>
      <c r="U10" s="92" t="n">
        <v>30</v>
      </c>
      <c r="V10" s="92">
        <f>(V3*U10)/100</f>
        <v/>
      </c>
      <c r="W10" s="151" t="n">
        <v>3</v>
      </c>
      <c r="X10" s="92">
        <f>('PI23.20_WP_Value_SP'!L8)</f>
        <v/>
      </c>
      <c r="Y10" s="92">
        <f>(Y3*X10)/100</f>
        <v/>
      </c>
      <c r="Z10" s="151" t="n">
        <v>3.5</v>
      </c>
      <c r="AA10" s="92">
        <f>('PI23.20_WP_Value_SP'!H8)</f>
        <v/>
      </c>
      <c r="AB10" s="92">
        <f>(AB3*AA10)/100</f>
        <v/>
      </c>
      <c r="AC10" s="151" t="n">
        <v>7.25</v>
      </c>
      <c r="AD10" s="92" t="n">
        <v>30</v>
      </c>
      <c r="AE10" s="173">
        <f>(AE3*AD10)/100</f>
        <v/>
      </c>
      <c r="AF10" s="151" t="n">
        <v>5</v>
      </c>
      <c r="AJ10" s="176" t="n"/>
      <c r="AL10" s="134" t="inlineStr">
        <is>
          <t>Elango</t>
        </is>
      </c>
      <c r="AM10" s="145" t="n">
        <v>64</v>
      </c>
      <c r="AN10" s="123" t="n">
        <v>8</v>
      </c>
    </row>
    <row customHeight="1" ht="36" r="11" thickBot="1">
      <c r="A11" s="185" t="inlineStr">
        <is>
          <t>VWICAS23-179599</t>
        </is>
      </c>
      <c r="B11" s="194" t="inlineStr">
        <is>
          <t>[PI23.21][AAS][Automaters] Evaluation: Test Farm</t>
        </is>
      </c>
      <c r="C11" s="92">
        <f>('PI23.20_WP_Value_SP'!K9)</f>
        <v/>
      </c>
      <c r="D11" s="92">
        <f>(D3*C11)/100</f>
        <v/>
      </c>
      <c r="E11" s="151" t="n">
        <v>0</v>
      </c>
      <c r="F11" s="92">
        <f>('PI23.20_WP_Value_SP'!I9)</f>
        <v/>
      </c>
      <c r="G11" s="92">
        <f>(G3*F11)/100</f>
        <v/>
      </c>
      <c r="H11" s="151" t="n">
        <v>0</v>
      </c>
      <c r="I11" s="139">
        <f>('PI23.20_WP_Value_SP'!E9)</f>
        <v/>
      </c>
      <c r="J11" s="173">
        <f>(J3*I11)/100</f>
        <v/>
      </c>
      <c r="K11" s="151" t="n">
        <v>0</v>
      </c>
      <c r="L11" s="92" t="n">
        <v>0</v>
      </c>
      <c r="M11" s="92">
        <f>(M3*L11)/100</f>
        <v/>
      </c>
      <c r="N11" s="151" t="n">
        <v>0</v>
      </c>
      <c r="O11" s="139" t="n">
        <v>0</v>
      </c>
      <c r="P11" s="92">
        <f>(P3*O11)/100</f>
        <v/>
      </c>
      <c r="Q11" s="151" t="n">
        <v>0</v>
      </c>
      <c r="R11" s="92" t="n">
        <v>0</v>
      </c>
      <c r="S11" s="92">
        <f>(S3*R11)/100</f>
        <v/>
      </c>
      <c r="T11" s="151" t="n">
        <v>0</v>
      </c>
      <c r="U11" s="92">
        <f>('PI23.20_WP_Value_SP'!M9)</f>
        <v/>
      </c>
      <c r="V11" s="92">
        <f>(V3*U11)/100</f>
        <v/>
      </c>
      <c r="W11" s="151" t="n">
        <v>0</v>
      </c>
      <c r="X11" s="92" t="n">
        <v>25</v>
      </c>
      <c r="Y11" s="92">
        <f>(Y3*X11)/100</f>
        <v/>
      </c>
      <c r="Z11" s="151" t="n">
        <v>0.5</v>
      </c>
      <c r="AA11" s="92">
        <f>('PI23.20_WP_Value_SP'!H9)</f>
        <v/>
      </c>
      <c r="AB11" s="92">
        <f>(AB3*AA11)/100</f>
        <v/>
      </c>
      <c r="AC11" s="151" t="n">
        <v>0</v>
      </c>
      <c r="AD11" s="92" t="n">
        <v>0</v>
      </c>
      <c r="AE11" s="173">
        <f>(AE3*AD11)/100</f>
        <v/>
      </c>
      <c r="AF11" s="151" t="n">
        <v>0</v>
      </c>
      <c r="AJ11" s="176" t="n"/>
      <c r="AL11" s="195" t="inlineStr">
        <is>
          <t>Total capacity available</t>
        </is>
      </c>
      <c r="AM11" s="146" t="n">
        <v>614.4000000000001</v>
      </c>
      <c r="AN11" s="136" t="n">
        <v>76.80000000000001</v>
      </c>
    </row>
    <row customHeight="1" ht="36" r="12" thickBot="1">
      <c r="A12" s="185" t="inlineStr">
        <is>
          <t>VWICAS23-197891</t>
        </is>
      </c>
      <c r="B12" s="192" t="inlineStr">
        <is>
          <t>[PI24.22][AAS][Automaters] Surf &amp; Flex: Unit Test reporting dashboard creation</t>
        </is>
      </c>
      <c r="C12" s="92" t="n">
        <v>0</v>
      </c>
      <c r="D12" s="92" t="n">
        <v>0</v>
      </c>
      <c r="E12" s="152" t="n">
        <v>0</v>
      </c>
      <c r="F12" s="92" t="n">
        <v>0</v>
      </c>
      <c r="G12" s="92" t="n">
        <v>0</v>
      </c>
      <c r="H12" s="152" t="n">
        <v>2.5</v>
      </c>
      <c r="I12" s="139" t="n">
        <v>0</v>
      </c>
      <c r="J12" s="173" t="n">
        <v>0</v>
      </c>
      <c r="K12" s="152" t="n">
        <v>0</v>
      </c>
      <c r="L12" s="92" t="n">
        <v>0</v>
      </c>
      <c r="M12" s="92" t="n">
        <v>0</v>
      </c>
      <c r="N12" s="152" t="n">
        <v>0</v>
      </c>
      <c r="O12" s="139" t="n">
        <v>0</v>
      </c>
      <c r="P12" s="92" t="n">
        <v>0</v>
      </c>
      <c r="Q12" s="152" t="n">
        <v>0</v>
      </c>
      <c r="R12" s="92" t="n">
        <v>0</v>
      </c>
      <c r="S12" s="92" t="n">
        <v>0</v>
      </c>
      <c r="T12" s="152" t="n">
        <v>0</v>
      </c>
      <c r="U12" s="92" t="n">
        <v>0</v>
      </c>
      <c r="V12" s="92" t="n">
        <v>0</v>
      </c>
      <c r="W12" s="152" t="n">
        <v>0</v>
      </c>
      <c r="X12" s="92" t="n">
        <v>0</v>
      </c>
      <c r="Y12" s="92" t="n">
        <v>0</v>
      </c>
      <c r="Z12" s="152" t="n">
        <v>0.5</v>
      </c>
      <c r="AA12" s="92" t="n">
        <v>0</v>
      </c>
      <c r="AB12" s="92" t="n">
        <v>0</v>
      </c>
      <c r="AC12" s="152" t="n">
        <v>0</v>
      </c>
      <c r="AD12" s="92" t="n">
        <v>0</v>
      </c>
      <c r="AE12" s="173" t="n">
        <v>0</v>
      </c>
      <c r="AF12" s="152" t="n">
        <v>0</v>
      </c>
      <c r="AJ12" s="176" t="n"/>
      <c r="AL12" s="135" t="n"/>
      <c r="AM12" s="146" t="n"/>
      <c r="AN12" s="136" t="n"/>
    </row>
    <row customHeight="1" ht="15" r="13" thickBot="1">
      <c r="A13" s="119" t="n"/>
      <c r="B13" s="186" t="inlineStr">
        <is>
          <t>Total</t>
        </is>
      </c>
      <c r="C13" s="121">
        <f>SUM(C4:C11)</f>
        <v/>
      </c>
      <c r="D13" s="121" t="n"/>
      <c r="E13" s="121" t="n"/>
      <c r="F13" s="121">
        <f>SUM(F4:F11)</f>
        <v/>
      </c>
      <c r="G13" s="121" t="n"/>
      <c r="H13" s="121" t="n"/>
      <c r="I13" s="121">
        <f>SUM(I4:I11)</f>
        <v/>
      </c>
      <c r="J13" s="121" t="n"/>
      <c r="K13" s="187" t="n"/>
      <c r="L13" s="121">
        <f>SUM(L4:L12)</f>
        <v/>
      </c>
      <c r="M13" s="121" t="n"/>
      <c r="N13" s="121" t="n"/>
      <c r="O13" s="121">
        <f>SUM(O4:O12)</f>
        <v/>
      </c>
      <c r="P13" s="121" t="n"/>
      <c r="Q13" s="121" t="n"/>
      <c r="R13" s="121">
        <f>SUM(R4:R12)</f>
        <v/>
      </c>
      <c r="S13" s="121" t="n"/>
      <c r="T13" s="122" t="n"/>
      <c r="U13" s="121">
        <f>SUM(U4:U11)</f>
        <v/>
      </c>
      <c r="V13" s="121" t="n"/>
      <c r="W13" s="121" t="n"/>
      <c r="X13" s="121">
        <f>SUM(X4:X11)</f>
        <v/>
      </c>
      <c r="Y13" s="121" t="n"/>
      <c r="Z13" s="121" t="n"/>
      <c r="AA13" s="121">
        <f>SUM(AA4:AA11)</f>
        <v/>
      </c>
      <c r="AB13" s="121" t="n"/>
      <c r="AC13" s="121" t="n"/>
      <c r="AD13" s="121">
        <f>SUM(AD4:AD12)</f>
        <v/>
      </c>
      <c r="AE13" s="121" t="n"/>
      <c r="AF13" s="187" t="n"/>
      <c r="AJ13" s="109" t="n"/>
      <c r="AL13" s="135" t="n"/>
      <c r="AM13" s="146" t="n"/>
      <c r="AN13" s="136" t="n"/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2 F4:F12 I4:I12 L4:L12 O4:O12 U4:U12 X4:X12 AA4:AA12 AD4:AD12">
    <cfRule dxfId="0" operator="greaterThan" priority="2" type="cellIs">
      <formula>0</formula>
    </cfRule>
  </conditionalFormatting>
  <conditionalFormatting sqref="R4:R12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  <hyperlink ref="A12" r:id="rId9"/>
  </hyperlinks>
  <pageMargins bottom="0.75" footer="0.3" header="0.3" left="0.7" right="0.7" top="0.75"/>
  <pageSetup orientation="portrait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301"/>
  <sheetViews>
    <sheetView topLeftCell="B1" workbookViewId="0" zoomScale="80" zoomScaleNormal="80">
      <selection activeCell="V11" sqref="V11"/>
    </sheetView>
  </sheetViews>
  <sheetFormatPr baseColWidth="8" defaultRowHeight="14.4"/>
  <cols>
    <col customWidth="1" max="1" min="1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6" min="36" width="4.6640625"/>
  </cols>
  <sheetData>
    <row customHeight="1" ht="28.95" r="1">
      <c r="A1" s="111" t="inlineStr">
        <is>
          <t>Key</t>
        </is>
      </c>
      <c r="B1" s="182" t="inlineStr">
        <is>
          <t>Summary</t>
        </is>
      </c>
      <c r="C1" s="277" t="inlineStr">
        <is>
          <t>Kiran</t>
        </is>
      </c>
      <c r="D1" s="262" t="n"/>
      <c r="E1" s="263" t="n"/>
      <c r="F1" s="275" t="inlineStr">
        <is>
          <t>Srinivas</t>
        </is>
      </c>
      <c r="G1" s="262" t="n"/>
      <c r="H1" s="263" t="n"/>
      <c r="I1" s="280" t="inlineStr">
        <is>
          <t>Rakesh</t>
        </is>
      </c>
      <c r="J1" s="262" t="n"/>
      <c r="K1" s="263" t="n"/>
      <c r="L1" s="281" t="inlineStr">
        <is>
          <t>Jay</t>
        </is>
      </c>
      <c r="M1" s="262" t="n"/>
      <c r="N1" s="263" t="n"/>
      <c r="O1" s="279" t="inlineStr">
        <is>
          <t>Giridhar</t>
        </is>
      </c>
      <c r="P1" s="262" t="n"/>
      <c r="Q1" s="263" t="n"/>
      <c r="R1" s="276" t="inlineStr">
        <is>
          <t>Vijaya</t>
        </is>
      </c>
      <c r="S1" s="262" t="n"/>
      <c r="T1" s="263" t="n"/>
      <c r="U1" s="276" t="inlineStr">
        <is>
          <t>Abishek</t>
        </is>
      </c>
      <c r="V1" s="262" t="n"/>
      <c r="W1" s="263" t="n"/>
      <c r="X1" s="278" t="inlineStr">
        <is>
          <t>Gajanan</t>
        </is>
      </c>
      <c r="Y1" s="262" t="n"/>
      <c r="Z1" s="263" t="n"/>
      <c r="AA1" s="276" t="inlineStr">
        <is>
          <t>Gopika</t>
        </is>
      </c>
      <c r="AB1" s="262" t="n"/>
      <c r="AC1" s="263" t="n"/>
      <c r="AD1" s="280" t="inlineStr">
        <is>
          <t>Elango</t>
        </is>
      </c>
      <c r="AE1" s="262" t="n"/>
      <c r="AF1" s="263" t="n"/>
      <c r="AJ1" s="174" t="n"/>
      <c r="AL1" s="134" t="inlineStr">
        <is>
          <t>Kiran</t>
        </is>
      </c>
      <c r="AM1" s="145" t="n">
        <v>25.6</v>
      </c>
      <c r="AN1" s="123" t="n">
        <v>3.2</v>
      </c>
    </row>
    <row customHeight="1" ht="28.95" r="2" thickBot="1">
      <c r="A2" s="183" t="n"/>
      <c r="B2" s="168" t="n"/>
      <c r="C2" s="140" t="inlineStr">
        <is>
          <t>%</t>
        </is>
      </c>
      <c r="D2" s="140" t="inlineStr">
        <is>
          <t>SP-A</t>
        </is>
      </c>
      <c r="E2" s="140" t="inlineStr">
        <is>
          <t>SP-P</t>
        </is>
      </c>
      <c r="F2" s="140" t="inlineStr">
        <is>
          <t>%</t>
        </is>
      </c>
      <c r="G2" s="140" t="inlineStr">
        <is>
          <t>SP-A</t>
        </is>
      </c>
      <c r="H2" s="140" t="inlineStr">
        <is>
          <t>SP-P</t>
        </is>
      </c>
      <c r="I2" s="140" t="inlineStr">
        <is>
          <t>%</t>
        </is>
      </c>
      <c r="J2" s="140" t="inlineStr">
        <is>
          <t>SP-A</t>
        </is>
      </c>
      <c r="K2" s="140" t="inlineStr">
        <is>
          <t>SP-P</t>
        </is>
      </c>
      <c r="L2" s="140" t="inlineStr">
        <is>
          <t>%</t>
        </is>
      </c>
      <c r="M2" s="140" t="inlineStr">
        <is>
          <t>SP-A</t>
        </is>
      </c>
      <c r="N2" s="140" t="inlineStr">
        <is>
          <t>SP-P</t>
        </is>
      </c>
      <c r="O2" s="140" t="inlineStr">
        <is>
          <t>%</t>
        </is>
      </c>
      <c r="P2" s="140" t="inlineStr">
        <is>
          <t>SP-A</t>
        </is>
      </c>
      <c r="Q2" s="140" t="inlineStr">
        <is>
          <t>SP-P</t>
        </is>
      </c>
      <c r="R2" s="140" t="inlineStr">
        <is>
          <t>%</t>
        </is>
      </c>
      <c r="S2" s="140" t="inlineStr">
        <is>
          <t>SP-A</t>
        </is>
      </c>
      <c r="T2" s="184" t="inlineStr">
        <is>
          <t>SP-P</t>
        </is>
      </c>
      <c r="U2" s="140" t="inlineStr">
        <is>
          <t>%</t>
        </is>
      </c>
      <c r="V2" s="140" t="inlineStr">
        <is>
          <t>SP-A</t>
        </is>
      </c>
      <c r="W2" s="140" t="inlineStr">
        <is>
          <t>SP-P</t>
        </is>
      </c>
      <c r="X2" s="140" t="inlineStr">
        <is>
          <t>%</t>
        </is>
      </c>
      <c r="Y2" s="140" t="inlineStr">
        <is>
          <t>SP-A</t>
        </is>
      </c>
      <c r="Z2" s="140" t="inlineStr">
        <is>
          <t>SP-P</t>
        </is>
      </c>
      <c r="AA2" s="140" t="inlineStr">
        <is>
          <t>%</t>
        </is>
      </c>
      <c r="AB2" s="140" t="inlineStr">
        <is>
          <t>SP-A</t>
        </is>
      </c>
      <c r="AC2" s="140" t="inlineStr">
        <is>
          <t>SP-P</t>
        </is>
      </c>
      <c r="AD2" s="140" t="inlineStr">
        <is>
          <t>%</t>
        </is>
      </c>
      <c r="AE2" s="140" t="inlineStr">
        <is>
          <t>SP-A</t>
        </is>
      </c>
      <c r="AF2" s="140" t="inlineStr">
        <is>
          <t>SP-P</t>
        </is>
      </c>
      <c r="AJ2" s="174" t="n"/>
      <c r="AL2" s="134" t="inlineStr">
        <is>
          <t>Srinivas</t>
        </is>
      </c>
      <c r="AM2" s="145" t="n">
        <v>25.6</v>
      </c>
      <c r="AN2" s="123" t="n">
        <v>3.2</v>
      </c>
    </row>
    <row customHeight="1" ht="28.95" r="3">
      <c r="A3" s="115" t="n"/>
      <c r="B3" s="157" t="inlineStr">
        <is>
          <t>Sprint A</t>
        </is>
      </c>
      <c r="C3" s="125" t="n"/>
      <c r="D3" s="123">
        <f>AN1</f>
        <v/>
      </c>
      <c r="E3" s="150">
        <f>SUM(E4:E12)</f>
        <v/>
      </c>
      <c r="F3" s="125" t="n"/>
      <c r="G3" s="123">
        <f>AN2</f>
        <v/>
      </c>
      <c r="H3" s="150">
        <f>SUM(H4:H12)</f>
        <v/>
      </c>
      <c r="I3" s="138" t="n"/>
      <c r="J3" s="172">
        <f>AN3</f>
        <v/>
      </c>
      <c r="K3" s="150">
        <f>SUM(K4:K12)</f>
        <v/>
      </c>
      <c r="L3" s="125" t="n"/>
      <c r="M3" s="123">
        <f>AN4</f>
        <v/>
      </c>
      <c r="N3" s="150">
        <f>SUM(N4:N12)</f>
        <v/>
      </c>
      <c r="O3" s="138" t="n"/>
      <c r="P3" s="123">
        <f>AN5</f>
        <v/>
      </c>
      <c r="Q3" s="150">
        <f>SUM(Q4:Q12)</f>
        <v/>
      </c>
      <c r="R3" s="125" t="n"/>
      <c r="S3" s="123">
        <f>AN6</f>
        <v/>
      </c>
      <c r="T3" s="150">
        <f>SUM(T4:T12)</f>
        <v/>
      </c>
      <c r="U3" s="125" t="n"/>
      <c r="V3" s="123">
        <f>AN7</f>
        <v/>
      </c>
      <c r="W3" s="150">
        <f>SUM(W4:W12)</f>
        <v/>
      </c>
      <c r="X3" s="125" t="n"/>
      <c r="Y3" s="123">
        <f>AN8</f>
        <v/>
      </c>
      <c r="Z3" s="150">
        <f>SUM(Z4:Z12)</f>
        <v/>
      </c>
      <c r="AA3" s="125" t="n"/>
      <c r="AB3" s="123">
        <f>AN9</f>
        <v/>
      </c>
      <c r="AC3" s="150">
        <f>SUM(AC4:AC12)</f>
        <v/>
      </c>
      <c r="AD3" s="125" t="n"/>
      <c r="AE3" s="172">
        <f>AN10</f>
        <v/>
      </c>
      <c r="AF3" s="150">
        <f>SUM(AF4:AF12)</f>
        <v/>
      </c>
      <c r="AJ3" s="175" t="n"/>
      <c r="AL3" s="134" t="inlineStr">
        <is>
          <t>Rakesh</t>
        </is>
      </c>
      <c r="AM3" s="145" t="n">
        <v>25.6</v>
      </c>
      <c r="AN3" s="123" t="n">
        <v>3.2</v>
      </c>
    </row>
    <row customHeight="1" ht="30" r="4">
      <c r="A4" s="185" t="inlineStr">
        <is>
          <t>VWICAS23-178101</t>
        </is>
      </c>
      <c r="B4" s="158" t="inlineStr">
        <is>
          <t>[PI23.21][AAS][Automaters] Maintenance and Support</t>
        </is>
      </c>
      <c r="C4" s="92" t="n">
        <v>20</v>
      </c>
      <c r="D4" s="92">
        <f>(D3*C4)/100</f>
        <v/>
      </c>
      <c r="E4" s="151" t="n">
        <v>0</v>
      </c>
      <c r="F4" s="92" t="n">
        <v>80</v>
      </c>
      <c r="G4" s="92">
        <f>(G3*F4)/100</f>
        <v/>
      </c>
      <c r="H4" s="151" t="n">
        <v>0</v>
      </c>
      <c r="I4" s="139">
        <f>('PI23.20_WP_Value_SP'!E2)</f>
        <v/>
      </c>
      <c r="J4" s="173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139">
        <f>('PI23.20_WP_Value_SP'!F2)</f>
        <v/>
      </c>
      <c r="P4" s="92">
        <f>(P3*O4)/100</f>
        <v/>
      </c>
      <c r="Q4" s="151" t="n">
        <v>0</v>
      </c>
      <c r="R4" s="92" t="n">
        <v>0</v>
      </c>
      <c r="S4" s="92">
        <f>(S3*R4)/100</f>
        <v/>
      </c>
      <c r="T4" s="151" t="n">
        <v>0</v>
      </c>
      <c r="U4" s="92" t="n">
        <v>20</v>
      </c>
      <c r="V4" s="92">
        <f>(V3*U4)/100</f>
        <v/>
      </c>
      <c r="W4" s="151" t="n">
        <v>0</v>
      </c>
      <c r="X4" s="92" t="n">
        <v>10</v>
      </c>
      <c r="Y4" s="92">
        <f>(Y3*X4)/100</f>
        <v/>
      </c>
      <c r="Z4" s="151" t="n">
        <v>0</v>
      </c>
      <c r="AA4" s="92">
        <f>('PI23.20_WP_Value_SP'!H2)</f>
        <v/>
      </c>
      <c r="AB4" s="92">
        <f>(AB3*AA4)/100</f>
        <v/>
      </c>
      <c r="AC4" s="151" t="n">
        <v>0</v>
      </c>
      <c r="AD4" s="92">
        <f>('PI23.20_WP_Value_SP'!D2)</f>
        <v/>
      </c>
      <c r="AE4" s="173">
        <f>(AE3*AD4)/100</f>
        <v/>
      </c>
      <c r="AF4" s="151" t="n">
        <v>0</v>
      </c>
      <c r="AJ4" s="176" t="n"/>
      <c r="AL4" s="291" t="inlineStr">
        <is>
          <t>Jay</t>
        </is>
      </c>
      <c r="AM4" s="145" t="n">
        <v>25.6</v>
      </c>
      <c r="AN4" s="123" t="n">
        <v>3.2</v>
      </c>
    </row>
    <row customHeight="1" ht="47.7" r="5">
      <c r="A5" s="185" t="inlineStr">
        <is>
          <t>VWICAS23-179590</t>
        </is>
      </c>
      <c r="B5" s="193" t="inlineStr">
        <is>
          <t>[PI23.21][AAS][Automaters] SW Architecture Compliance Checker Pipeline</t>
        </is>
      </c>
      <c r="C5" s="92" t="n">
        <v>80</v>
      </c>
      <c r="D5" s="92">
        <f>(D3*C5)/100</f>
        <v/>
      </c>
      <c r="E5" s="151" t="n">
        <v>0</v>
      </c>
      <c r="F5" s="92">
        <f>('PI23.20_WP_Value_SP'!I3)</f>
        <v/>
      </c>
      <c r="G5" s="92">
        <f>(G3*F5)/100</f>
        <v/>
      </c>
      <c r="H5" s="151" t="n">
        <v>0</v>
      </c>
      <c r="I5" s="139">
        <f>('PI23.20_WP_Value_SP'!E3)</f>
        <v/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139">
        <f>('PI23.20_WP_Value_SP'!F3)</f>
        <v/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>
        <f>('PI23.20_WP_Value_SP'!M3)</f>
        <v/>
      </c>
      <c r="V5" s="92">
        <f>(V3*U5)/100</f>
        <v/>
      </c>
      <c r="W5" s="151" t="n">
        <v>0</v>
      </c>
      <c r="X5" s="92">
        <f>('PI23.20_WP_Value_SP'!L3)</f>
        <v/>
      </c>
      <c r="Y5" s="92">
        <f>(Y3*X5)/100</f>
        <v/>
      </c>
      <c r="Z5" s="151" t="n">
        <v>0</v>
      </c>
      <c r="AA5" s="92">
        <f>('PI23.20_WP_Value_SP'!H3)</f>
        <v/>
      </c>
      <c r="AB5" s="92">
        <f>(AB3*AA5)/100</f>
        <v/>
      </c>
      <c r="AC5" s="151" t="n">
        <v>0</v>
      </c>
      <c r="AD5" s="92">
        <f>('PI23.20_WP_Value_SP'!D3)</f>
        <v/>
      </c>
      <c r="AE5" s="173">
        <f>(AE3*AD5)/100</f>
        <v/>
      </c>
      <c r="AF5" s="151" t="n">
        <v>0</v>
      </c>
      <c r="AJ5" s="176" t="n"/>
      <c r="AL5" s="134" t="inlineStr">
        <is>
          <t>Giridhar</t>
        </is>
      </c>
      <c r="AM5" s="145" t="n">
        <v>19.2</v>
      </c>
      <c r="AN5" s="123" t="n">
        <v>2.4</v>
      </c>
    </row>
    <row customHeight="1" ht="43.95" r="6">
      <c r="A6" s="185" t="inlineStr">
        <is>
          <t>VWICAS23-178118</t>
        </is>
      </c>
      <c r="B6" s="188" t="inlineStr">
        <is>
          <t xml:space="preserve">[PI23.21][AAS][Automaters] Phase 8 | AIV Improvements and new features </t>
        </is>
      </c>
      <c r="C6" s="92">
        <f>('PI23.20_WP_Value_SP'!K4)</f>
        <v/>
      </c>
      <c r="D6" s="92">
        <f>(D3*C6)/100</f>
        <v/>
      </c>
      <c r="E6" s="151" t="n">
        <v>0</v>
      </c>
      <c r="F6" s="92">
        <f>('PI23.20_WP_Value_SP'!I4)</f>
        <v/>
      </c>
      <c r="G6" s="92">
        <f>(G3*F6)/100</f>
        <v/>
      </c>
      <c r="H6" s="151" t="n">
        <v>0</v>
      </c>
      <c r="I6" s="139">
        <f>('PI23.20_WP_Value_SP'!E4)</f>
        <v/>
      </c>
      <c r="J6" s="173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100</v>
      </c>
      <c r="S6" s="92">
        <f>(S3*R6)/100</f>
        <v/>
      </c>
      <c r="T6" s="151" t="n">
        <v>0</v>
      </c>
      <c r="U6" s="92" t="n">
        <v>50</v>
      </c>
      <c r="V6" s="92">
        <f>(V3*U6)/100</f>
        <v/>
      </c>
      <c r="W6" s="151" t="n">
        <v>0</v>
      </c>
      <c r="X6" s="92">
        <f>('PI23.20_WP_Value_SP'!L4)</f>
        <v/>
      </c>
      <c r="Y6" s="92">
        <f>(Y3*X6)/100</f>
        <v/>
      </c>
      <c r="Z6" s="151" t="n">
        <v>0</v>
      </c>
      <c r="AA6" s="92" t="n">
        <v>100</v>
      </c>
      <c r="AB6" s="92">
        <f>(AB3*AA6)/100</f>
        <v/>
      </c>
      <c r="AC6" s="151" t="n">
        <v>0</v>
      </c>
      <c r="AD6" s="92">
        <f>('PI23.20_WP_Value_SP'!D4)</f>
        <v/>
      </c>
      <c r="AE6" s="173">
        <f>(AE3*AD6)/100</f>
        <v/>
      </c>
      <c r="AF6" s="151" t="n">
        <v>0</v>
      </c>
      <c r="AJ6" s="176" t="n"/>
      <c r="AL6" s="134" t="inlineStr">
        <is>
          <t>Vijaya</t>
        </is>
      </c>
      <c r="AM6" s="145" t="n">
        <v>19.2</v>
      </c>
      <c r="AN6" s="123" t="n">
        <v>2.4</v>
      </c>
    </row>
    <row customHeight="1" ht="45" r="7">
      <c r="A7" s="185" t="inlineStr">
        <is>
          <t>VWICAS23-179592</t>
        </is>
      </c>
      <c r="B7" s="189" t="inlineStr">
        <is>
          <t>[PI23.21][AAS][Automaters] PoC: Execution of Performance Benchmarks</t>
        </is>
      </c>
      <c r="C7" s="92">
        <f>('PI23.20_WP_Value_SP'!K5)</f>
        <v/>
      </c>
      <c r="D7" s="92">
        <f>(D3*C7)/100</f>
        <v/>
      </c>
      <c r="E7" s="151" t="n">
        <v>0</v>
      </c>
      <c r="F7" s="92" t="n">
        <v>10</v>
      </c>
      <c r="G7" s="92">
        <f>(G3*F7)/100</f>
        <v/>
      </c>
      <c r="H7" s="151" t="n">
        <v>0</v>
      </c>
      <c r="I7" s="139" t="n">
        <v>80</v>
      </c>
      <c r="J7" s="173">
        <f>(J3*I7)/100</f>
        <v/>
      </c>
      <c r="K7" s="151" t="n">
        <v>0</v>
      </c>
      <c r="L7" s="92" t="n">
        <v>10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>
        <f>(S3*R7)/100</f>
        <v/>
      </c>
      <c r="T7" s="151" t="n">
        <v>0</v>
      </c>
      <c r="U7" s="92">
        <f>('PI23.20_WP_Value_SP'!M5)</f>
        <v/>
      </c>
      <c r="V7" s="92">
        <f>(V3*U7)/100</f>
        <v/>
      </c>
      <c r="W7" s="151" t="n">
        <v>0</v>
      </c>
      <c r="X7" s="92">
        <f>('PI23.20_WP_Value_SP'!L5)</f>
        <v/>
      </c>
      <c r="Y7" s="92">
        <f>(Y3*X7)/100</f>
        <v/>
      </c>
      <c r="Z7" s="151" t="n">
        <v>0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40</v>
      </c>
      <c r="AE7" s="173">
        <f>(AE3*AD7)/100</f>
        <v/>
      </c>
      <c r="AF7" s="151" t="n">
        <v>0</v>
      </c>
      <c r="AJ7" s="176" t="n"/>
      <c r="AL7" s="134" t="inlineStr">
        <is>
          <t>Abishek</t>
        </is>
      </c>
      <c r="AM7" s="145" t="n">
        <v>25.6</v>
      </c>
      <c r="AN7" s="123" t="n">
        <v>3.2</v>
      </c>
    </row>
    <row customHeight="1" ht="46.95" r="8">
      <c r="A8" s="185" t="inlineStr">
        <is>
          <t>VWICAS23-179589</t>
        </is>
      </c>
      <c r="B8" s="190" t="inlineStr">
        <is>
          <t>[PI23.21][AAS][Automaters][SPT] Phase 6 | Startup Performance Measurement</t>
        </is>
      </c>
      <c r="C8" s="92" t="n">
        <v>0</v>
      </c>
      <c r="D8" s="92">
        <f>(D3*C8)/100</f>
        <v/>
      </c>
      <c r="E8" s="151" t="n">
        <v>0</v>
      </c>
      <c r="F8" s="92" t="n">
        <v>10</v>
      </c>
      <c r="G8" s="92">
        <f>(G3*F8)/100</f>
        <v/>
      </c>
      <c r="H8" s="151" t="n">
        <v>0</v>
      </c>
      <c r="I8" s="139">
        <f>('PI23.20_WP_Value_SP'!E6)</f>
        <v/>
      </c>
      <c r="J8" s="173">
        <f>(J3*I8)/100</f>
        <v/>
      </c>
      <c r="K8" s="151" t="n">
        <v>0</v>
      </c>
      <c r="L8" s="92" t="n">
        <v>10</v>
      </c>
      <c r="M8" s="92">
        <f>(M3*L8)/100</f>
        <v/>
      </c>
      <c r="N8" s="151" t="n">
        <v>0</v>
      </c>
      <c r="O8" s="139" t="n">
        <v>50</v>
      </c>
      <c r="P8" s="92">
        <f>(P3*O8)/100</f>
        <v/>
      </c>
      <c r="Q8" s="151" t="n">
        <v>0</v>
      </c>
      <c r="R8" s="92" t="n">
        <v>0</v>
      </c>
      <c r="S8" s="92">
        <f>(S3*R8)/100</f>
        <v/>
      </c>
      <c r="T8" s="151" t="n">
        <v>0</v>
      </c>
      <c r="U8" s="92" t="n">
        <v>0</v>
      </c>
      <c r="V8" s="92">
        <f>(V3*U8)/100</f>
        <v/>
      </c>
      <c r="W8" s="151" t="n">
        <v>0</v>
      </c>
      <c r="X8" s="92">
        <f>('PI23.20_WP_Value_SP'!L6)</f>
        <v/>
      </c>
      <c r="Y8" s="92">
        <f>(Y3*X8)/100</f>
        <v/>
      </c>
      <c r="Z8" s="151" t="n">
        <v>0</v>
      </c>
      <c r="AA8" s="92" t="n">
        <v>0</v>
      </c>
      <c r="AB8" s="92">
        <f>(AB3*AA8)/100</f>
        <v/>
      </c>
      <c r="AC8" s="151" t="n">
        <v>0</v>
      </c>
      <c r="AD8" s="92">
        <f>('PI23.20_WP_Value_SP'!D6)</f>
        <v/>
      </c>
      <c r="AE8" s="173">
        <f>(AE3*AD8)/100</f>
        <v/>
      </c>
      <c r="AF8" s="151" t="n">
        <v>0</v>
      </c>
      <c r="AJ8" s="176" t="n"/>
      <c r="AL8" s="134" t="inlineStr">
        <is>
          <t>Gajanan</t>
        </is>
      </c>
      <c r="AM8" s="145" t="n">
        <v>25.6</v>
      </c>
      <c r="AN8" s="123" t="n">
        <v>3.2</v>
      </c>
    </row>
    <row customHeight="1" ht="45.6" r="9">
      <c r="A9" s="185" t="inlineStr">
        <is>
          <t>VWICAS23-178106</t>
        </is>
      </c>
      <c r="B9" s="191" t="inlineStr">
        <is>
          <t>[PI23.21][AAS][Automaters] Phase 7 | PASTA Improvements and new features</t>
        </is>
      </c>
      <c r="C9" s="92" t="n">
        <v>0</v>
      </c>
      <c r="D9" s="92">
        <f>(D3*C9)/100</f>
        <v/>
      </c>
      <c r="E9" s="151" t="n">
        <v>0</v>
      </c>
      <c r="F9" s="92">
        <f>('PI23.20_WP_Value_SP'!I7)</f>
        <v/>
      </c>
      <c r="G9" s="92" t="n">
        <v>0</v>
      </c>
      <c r="H9" s="151" t="n">
        <v>0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0</v>
      </c>
      <c r="O9" s="139" t="n">
        <v>50</v>
      </c>
      <c r="P9" s="92">
        <f>(P3*O9)/100</f>
        <v/>
      </c>
      <c r="Q9" s="151" t="n">
        <v>0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>
        <f>('PI23.20_WP_Value_SP'!L7)</f>
        <v/>
      </c>
      <c r="Y9" s="92">
        <f>(Y3*X9)/100</f>
        <v/>
      </c>
      <c r="Z9" s="151" t="n">
        <v>0</v>
      </c>
      <c r="AA9" s="92" t="n">
        <v>0</v>
      </c>
      <c r="AB9" s="92">
        <f>(AB3*AA9)/100</f>
        <v/>
      </c>
      <c r="AC9" s="151" t="n">
        <v>0</v>
      </c>
      <c r="AD9" s="92" t="n">
        <v>30</v>
      </c>
      <c r="AE9" s="173">
        <f>(AE3*AD9)/100</f>
        <v/>
      </c>
      <c r="AF9" s="151" t="n">
        <v>0</v>
      </c>
      <c r="AJ9" s="176" t="n"/>
      <c r="AL9" s="134" t="inlineStr">
        <is>
          <t xml:space="preserve">Gopika </t>
        </is>
      </c>
      <c r="AM9" s="145" t="n">
        <v>19.2</v>
      </c>
      <c r="AN9" s="123" t="n">
        <v>2.4</v>
      </c>
    </row>
    <row customHeight="1" ht="30" r="10">
      <c r="A10" s="185" t="inlineStr">
        <is>
          <t>VWICAS23-178102</t>
        </is>
      </c>
      <c r="B10" s="192" t="inlineStr">
        <is>
          <t>Collector Epic 
Jira Automation</t>
        </is>
      </c>
      <c r="C10" s="92">
        <f>('PI23.20_WP_Value_SP'!K8)</f>
        <v/>
      </c>
      <c r="D10" s="92">
        <f>(D3*C10)/100</f>
        <v/>
      </c>
      <c r="E10" s="151" t="n">
        <v>3.5</v>
      </c>
      <c r="F10" s="92">
        <f>('PI23.20_WP_Value_SP'!I8)</f>
        <v/>
      </c>
      <c r="G10" s="92">
        <f>(G3*F10)/100</f>
        <v/>
      </c>
      <c r="H10" s="151" t="n">
        <v>3.5</v>
      </c>
      <c r="I10" s="139">
        <f>('PI23.20_WP_Value_SP'!E8)</f>
        <v/>
      </c>
      <c r="J10" s="173">
        <f>(J3*I10)/100</f>
        <v/>
      </c>
      <c r="K10" s="151" t="n">
        <v>0</v>
      </c>
      <c r="L10" s="92" t="n">
        <v>10</v>
      </c>
      <c r="M10" s="92">
        <f>(M3*L10)/100</f>
        <v/>
      </c>
      <c r="N10" s="151" t="n">
        <v>3.5</v>
      </c>
      <c r="O10" s="139" t="n">
        <v>0</v>
      </c>
      <c r="P10" s="92">
        <f>(P3*O10)/100</f>
        <v/>
      </c>
      <c r="Q10" s="151" t="n">
        <v>3</v>
      </c>
      <c r="R10" s="92" t="n">
        <v>0</v>
      </c>
      <c r="S10" s="92">
        <f>(S3*R10)/100</f>
        <v/>
      </c>
      <c r="T10" s="151" t="n">
        <v>3</v>
      </c>
      <c r="U10" s="92" t="n">
        <v>30</v>
      </c>
      <c r="V10" s="92">
        <f>(V3*U10)/100</f>
        <v/>
      </c>
      <c r="W10" s="151" t="n">
        <v>3.5</v>
      </c>
      <c r="X10" s="92">
        <f>('PI23.20_WP_Value_SP'!L8)</f>
        <v/>
      </c>
      <c r="Y10" s="92">
        <f>(Y3*X10)/100</f>
        <v/>
      </c>
      <c r="Z10" s="151" t="n">
        <v>2.5</v>
      </c>
      <c r="AA10" s="92">
        <f>('PI23.20_WP_Value_SP'!H8)</f>
        <v/>
      </c>
      <c r="AB10" s="92">
        <f>(AB3*AA10)/100</f>
        <v/>
      </c>
      <c r="AC10" s="151" t="n">
        <v>2.5</v>
      </c>
      <c r="AD10" s="92" t="n">
        <v>30</v>
      </c>
      <c r="AE10" s="173">
        <f>(AE3*AD10)/100</f>
        <v/>
      </c>
      <c r="AF10" s="151" t="n">
        <v>3</v>
      </c>
      <c r="AJ10" s="176" t="n"/>
      <c r="AL10" s="134" t="inlineStr">
        <is>
          <t>Elango</t>
        </is>
      </c>
      <c r="AM10" s="145" t="n">
        <v>25.6</v>
      </c>
      <c r="AN10" s="123" t="n">
        <v>3.2</v>
      </c>
    </row>
    <row customHeight="1" ht="36" r="11" thickBot="1">
      <c r="A11" s="185" t="inlineStr">
        <is>
          <t>VWICAS23-179599</t>
        </is>
      </c>
      <c r="B11" s="194" t="inlineStr">
        <is>
          <t>[PI23.21][AAS][Automaters] Evaluation: Test Farm</t>
        </is>
      </c>
      <c r="C11" s="92">
        <f>('PI23.20_WP_Value_SP'!K9)</f>
        <v/>
      </c>
      <c r="D11" s="92">
        <f>(D3*C11)/100</f>
        <v/>
      </c>
      <c r="E11" s="151" t="n">
        <v>0</v>
      </c>
      <c r="F11" s="92">
        <f>('PI23.20_WP_Value_SP'!I9)</f>
        <v/>
      </c>
      <c r="G11" s="92">
        <f>(G3*F11)/100</f>
        <v/>
      </c>
      <c r="H11" s="151" t="n">
        <v>0</v>
      </c>
      <c r="I11" s="139">
        <f>('PI23.20_WP_Value_SP'!E9)</f>
        <v/>
      </c>
      <c r="J11" s="173">
        <f>(J3*I11)/100</f>
        <v/>
      </c>
      <c r="K11" s="151" t="n">
        <v>0</v>
      </c>
      <c r="L11" s="92" t="n">
        <v>0</v>
      </c>
      <c r="M11" s="92">
        <f>(M3*L11)/100</f>
        <v/>
      </c>
      <c r="N11" s="151" t="n">
        <v>0</v>
      </c>
      <c r="O11" s="139" t="n">
        <v>0</v>
      </c>
      <c r="P11" s="92">
        <f>(P3*O11)/100</f>
        <v/>
      </c>
      <c r="Q11" s="151" t="n">
        <v>0</v>
      </c>
      <c r="R11" s="92" t="n">
        <v>0</v>
      </c>
      <c r="S11" s="92">
        <f>(S3*R11)/100</f>
        <v/>
      </c>
      <c r="T11" s="151" t="n">
        <v>0</v>
      </c>
      <c r="U11" s="92">
        <f>('PI23.20_WP_Value_SP'!M9)</f>
        <v/>
      </c>
      <c r="V11" s="92">
        <f>(V3*U11)/100</f>
        <v/>
      </c>
      <c r="W11" s="151" t="n">
        <v>0</v>
      </c>
      <c r="X11" s="92" t="n">
        <v>25</v>
      </c>
      <c r="Y11" s="92">
        <f>(Y3*X11)/100</f>
        <v/>
      </c>
      <c r="Z11" s="151" t="n">
        <v>0</v>
      </c>
      <c r="AA11" s="92">
        <f>('PI23.20_WP_Value_SP'!H9)</f>
        <v/>
      </c>
      <c r="AB11" s="92">
        <f>(AB3*AA11)/100</f>
        <v/>
      </c>
      <c r="AC11" s="151" t="n">
        <v>0</v>
      </c>
      <c r="AD11" s="92" t="n">
        <v>0</v>
      </c>
      <c r="AE11" s="173">
        <f>(AE3*AD11)/100</f>
        <v/>
      </c>
      <c r="AF11" s="151" t="n">
        <v>0</v>
      </c>
      <c r="AJ11" s="176" t="n"/>
      <c r="AL11" s="195" t="inlineStr">
        <is>
          <t>Total capacity available</t>
        </is>
      </c>
      <c r="AM11" s="146" t="n">
        <v>236.8</v>
      </c>
      <c r="AN11" s="136" t="n">
        <v>29.6</v>
      </c>
    </row>
    <row customHeight="1" ht="36" r="12" thickBot="1">
      <c r="A12" s="185" t="inlineStr">
        <is>
          <t>VWICAS23-197891</t>
        </is>
      </c>
      <c r="B12" s="192" t="inlineStr">
        <is>
          <t>[PI24.22][AAS][Automaters] Surf &amp; Flex: Unit Test reporting dashboard creation</t>
        </is>
      </c>
      <c r="C12" s="92" t="n">
        <v>0</v>
      </c>
      <c r="D12" s="92" t="n">
        <v>0</v>
      </c>
      <c r="E12" s="152" t="n">
        <v>0</v>
      </c>
      <c r="F12" s="92" t="n">
        <v>0</v>
      </c>
      <c r="G12" s="92" t="n">
        <v>0</v>
      </c>
      <c r="H12" s="152" t="n">
        <v>0</v>
      </c>
      <c r="I12" s="139" t="n">
        <v>0</v>
      </c>
      <c r="J12" s="173" t="n">
        <v>0</v>
      </c>
      <c r="K12" s="152" t="n">
        <v>0</v>
      </c>
      <c r="L12" s="92" t="n">
        <v>0</v>
      </c>
      <c r="M12" s="92" t="n">
        <v>0</v>
      </c>
      <c r="N12" s="152" t="n">
        <v>0</v>
      </c>
      <c r="O12" s="139" t="n">
        <v>0</v>
      </c>
      <c r="P12" s="92" t="n">
        <v>0</v>
      </c>
      <c r="Q12" s="152" t="n">
        <v>0</v>
      </c>
      <c r="R12" s="92" t="n">
        <v>0</v>
      </c>
      <c r="S12" s="92" t="n">
        <v>0</v>
      </c>
      <c r="T12" s="152" t="n">
        <v>0</v>
      </c>
      <c r="U12" s="92" t="n">
        <v>0</v>
      </c>
      <c r="V12" s="92" t="n">
        <v>0</v>
      </c>
      <c r="W12" s="152" t="n">
        <v>0</v>
      </c>
      <c r="X12" s="92" t="n">
        <v>0</v>
      </c>
      <c r="Y12" s="92" t="n">
        <v>0</v>
      </c>
      <c r="Z12" s="152" t="n">
        <v>0</v>
      </c>
      <c r="AA12" s="92" t="n">
        <v>0</v>
      </c>
      <c r="AB12" s="92" t="n">
        <v>0</v>
      </c>
      <c r="AC12" s="152" t="n">
        <v>0</v>
      </c>
      <c r="AD12" s="92" t="n">
        <v>0</v>
      </c>
      <c r="AE12" s="173" t="n">
        <v>0</v>
      </c>
      <c r="AF12" s="152" t="n">
        <v>0</v>
      </c>
      <c r="AJ12" s="176" t="n"/>
      <c r="AL12" s="135" t="n"/>
      <c r="AM12" s="146" t="n"/>
      <c r="AN12" s="136" t="n"/>
    </row>
    <row customHeight="1" ht="15" r="13" thickBot="1">
      <c r="A13" s="119" t="n"/>
      <c r="B13" s="186" t="inlineStr">
        <is>
          <t>Total</t>
        </is>
      </c>
      <c r="C13" s="121">
        <f>SUM(C4:C11)</f>
        <v/>
      </c>
      <c r="D13" s="121" t="n"/>
      <c r="E13" s="121" t="n"/>
      <c r="F13" s="121">
        <f>SUM(F4:F11)</f>
        <v/>
      </c>
      <c r="G13" s="121" t="n"/>
      <c r="H13" s="121" t="n"/>
      <c r="I13" s="121">
        <f>SUM(I4:I11)</f>
        <v/>
      </c>
      <c r="J13" s="121" t="n"/>
      <c r="K13" s="187" t="n"/>
      <c r="L13" s="121">
        <f>SUM(L4:L12)</f>
        <v/>
      </c>
      <c r="M13" s="121" t="n"/>
      <c r="N13" s="121" t="n"/>
      <c r="O13" s="121">
        <f>SUM(O4:O12)</f>
        <v/>
      </c>
      <c r="P13" s="121" t="n"/>
      <c r="Q13" s="121" t="n"/>
      <c r="R13" s="121">
        <f>SUM(R4:R12)</f>
        <v/>
      </c>
      <c r="S13" s="121" t="n"/>
      <c r="T13" s="122" t="n"/>
      <c r="U13" s="121">
        <f>SUM(U4:U11)</f>
        <v/>
      </c>
      <c r="V13" s="121" t="n"/>
      <c r="W13" s="121" t="n"/>
      <c r="X13" s="121">
        <f>SUM(X4:X11)</f>
        <v/>
      </c>
      <c r="Y13" s="121" t="n"/>
      <c r="Z13" s="121" t="n"/>
      <c r="AA13" s="121">
        <f>SUM(AA4:AA11)</f>
        <v/>
      </c>
      <c r="AB13" s="121" t="n"/>
      <c r="AC13" s="121" t="n"/>
      <c r="AD13" s="121">
        <f>SUM(AD4:AD12)</f>
        <v/>
      </c>
      <c r="AE13" s="121" t="n"/>
      <c r="AF13" s="187" t="n"/>
      <c r="AJ13" s="109" t="n"/>
      <c r="AL13" s="135" t="n"/>
      <c r="AM13" s="146" t="n"/>
      <c r="AN13" s="136" t="n"/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2 F4:F12 I4:I12 L4:L12 O4:O12 U4:U12 X4:X12 AA4:AA12 AD4:AD12">
    <cfRule dxfId="0" operator="greaterThan" priority="2" type="cellIs">
      <formula>0</formula>
    </cfRule>
  </conditionalFormatting>
  <conditionalFormatting sqref="R4:R12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  <hyperlink ref="A12" r:id="rId9"/>
  </hyperlinks>
  <pageMargins bottom="0.75" footer="0.3" header="0.3" left="0.7" right="0.7" top="0.75"/>
  <pageSetup orientation="portrait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301"/>
  <sheetViews>
    <sheetView topLeftCell="B1" workbookViewId="0" zoomScale="80" zoomScaleNormal="80">
      <selection activeCell="AA9" sqref="AA9"/>
    </sheetView>
  </sheetViews>
  <sheetFormatPr baseColWidth="8" defaultRowHeight="14.4"/>
  <cols>
    <col customWidth="1" max="1" min="1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6" min="36" width="4.6640625"/>
  </cols>
  <sheetData>
    <row customHeight="1" ht="28.95" r="1">
      <c r="A1" s="111" t="inlineStr">
        <is>
          <t>Key</t>
        </is>
      </c>
      <c r="B1" s="182" t="inlineStr">
        <is>
          <t>Summary</t>
        </is>
      </c>
      <c r="C1" s="277" t="inlineStr">
        <is>
          <t>Kiran</t>
        </is>
      </c>
      <c r="D1" s="262" t="n"/>
      <c r="E1" s="263" t="n"/>
      <c r="F1" s="275" t="inlineStr">
        <is>
          <t>Srinivas</t>
        </is>
      </c>
      <c r="G1" s="262" t="n"/>
      <c r="H1" s="263" t="n"/>
      <c r="I1" s="280" t="inlineStr">
        <is>
          <t>Rishika</t>
        </is>
      </c>
      <c r="J1" s="262" t="n"/>
      <c r="K1" s="263" t="n"/>
      <c r="L1" s="281" t="inlineStr">
        <is>
          <t>Jay</t>
        </is>
      </c>
      <c r="M1" s="262" t="n"/>
      <c r="N1" s="263" t="n"/>
      <c r="O1" s="279" t="inlineStr">
        <is>
          <t>Giridhar</t>
        </is>
      </c>
      <c r="P1" s="262" t="n"/>
      <c r="Q1" s="263" t="n"/>
      <c r="R1" s="276" t="inlineStr">
        <is>
          <t>Vijaya</t>
        </is>
      </c>
      <c r="S1" s="262" t="n"/>
      <c r="T1" s="263" t="n"/>
      <c r="U1" s="276" t="inlineStr">
        <is>
          <t>Abishek</t>
        </is>
      </c>
      <c r="V1" s="262" t="n"/>
      <c r="W1" s="263" t="n"/>
      <c r="X1" s="278" t="inlineStr">
        <is>
          <t>Gajanan</t>
        </is>
      </c>
      <c r="Y1" s="262" t="n"/>
      <c r="Z1" s="263" t="n"/>
      <c r="AA1" s="276" t="inlineStr">
        <is>
          <t>Gopika</t>
        </is>
      </c>
      <c r="AB1" s="262" t="n"/>
      <c r="AC1" s="263" t="n"/>
      <c r="AD1" s="280" t="inlineStr">
        <is>
          <t>Elango</t>
        </is>
      </c>
      <c r="AE1" s="262" t="n"/>
      <c r="AF1" s="263" t="n"/>
      <c r="AJ1" s="174" t="n"/>
      <c r="AL1" s="134" t="inlineStr">
        <is>
          <t>Kiran</t>
        </is>
      </c>
      <c r="AM1" s="145" t="n">
        <v>57.6</v>
      </c>
      <c r="AN1" s="123" t="n">
        <v>7.2</v>
      </c>
    </row>
    <row customHeight="1" ht="28.95" r="2" thickBot="1">
      <c r="A2" s="183" t="n"/>
      <c r="B2" s="168" t="n"/>
      <c r="C2" s="140" t="inlineStr">
        <is>
          <t>%</t>
        </is>
      </c>
      <c r="D2" s="140" t="inlineStr">
        <is>
          <t>SP-A</t>
        </is>
      </c>
      <c r="E2" s="140" t="inlineStr">
        <is>
          <t>SP-P</t>
        </is>
      </c>
      <c r="F2" s="140" t="inlineStr">
        <is>
          <t>%</t>
        </is>
      </c>
      <c r="G2" s="140" t="inlineStr">
        <is>
          <t>SP-A</t>
        </is>
      </c>
      <c r="H2" s="140" t="inlineStr">
        <is>
          <t>SP-P</t>
        </is>
      </c>
      <c r="I2" s="140" t="inlineStr">
        <is>
          <t>%</t>
        </is>
      </c>
      <c r="J2" s="140" t="inlineStr">
        <is>
          <t>SP-A</t>
        </is>
      </c>
      <c r="K2" s="140" t="inlineStr">
        <is>
          <t>SP-P</t>
        </is>
      </c>
      <c r="L2" s="140" t="inlineStr">
        <is>
          <t>%</t>
        </is>
      </c>
      <c r="M2" s="140" t="inlineStr">
        <is>
          <t>SP-A</t>
        </is>
      </c>
      <c r="N2" s="140" t="inlineStr">
        <is>
          <t>SP-P</t>
        </is>
      </c>
      <c r="O2" s="140" t="inlineStr">
        <is>
          <t>%</t>
        </is>
      </c>
      <c r="P2" s="140" t="inlineStr">
        <is>
          <t>SP-A</t>
        </is>
      </c>
      <c r="Q2" s="140" t="inlineStr">
        <is>
          <t>SP-P</t>
        </is>
      </c>
      <c r="R2" s="140" t="inlineStr">
        <is>
          <t>%</t>
        </is>
      </c>
      <c r="S2" s="140" t="inlineStr">
        <is>
          <t>SP-A</t>
        </is>
      </c>
      <c r="T2" s="184" t="inlineStr">
        <is>
          <t>SP-P</t>
        </is>
      </c>
      <c r="U2" s="140" t="inlineStr">
        <is>
          <t>%</t>
        </is>
      </c>
      <c r="V2" s="140" t="inlineStr">
        <is>
          <t>SP-A</t>
        </is>
      </c>
      <c r="W2" s="140" t="inlineStr">
        <is>
          <t>SP-P</t>
        </is>
      </c>
      <c r="X2" s="140" t="inlineStr">
        <is>
          <t>%</t>
        </is>
      </c>
      <c r="Y2" s="140" t="inlineStr">
        <is>
          <t>SP-A</t>
        </is>
      </c>
      <c r="Z2" s="140" t="inlineStr">
        <is>
          <t>SP-P</t>
        </is>
      </c>
      <c r="AA2" s="140" t="inlineStr">
        <is>
          <t>%</t>
        </is>
      </c>
      <c r="AB2" s="140" t="inlineStr">
        <is>
          <t>SP-A</t>
        </is>
      </c>
      <c r="AC2" s="140" t="inlineStr">
        <is>
          <t>SP-P</t>
        </is>
      </c>
      <c r="AD2" s="140" t="inlineStr">
        <is>
          <t>%</t>
        </is>
      </c>
      <c r="AE2" s="140" t="inlineStr">
        <is>
          <t>SP-A</t>
        </is>
      </c>
      <c r="AF2" s="140" t="inlineStr">
        <is>
          <t>SP-P</t>
        </is>
      </c>
      <c r="AJ2" s="174" t="n"/>
      <c r="AL2" s="134" t="inlineStr">
        <is>
          <t>Srinivas</t>
        </is>
      </c>
      <c r="AM2" s="145" t="n">
        <v>64</v>
      </c>
      <c r="AN2" s="123" t="n">
        <v>8</v>
      </c>
    </row>
    <row customHeight="1" ht="28.95" r="3">
      <c r="A3" s="115" t="n"/>
      <c r="B3" s="157" t="inlineStr">
        <is>
          <t>Sprint A</t>
        </is>
      </c>
      <c r="C3" s="125" t="n"/>
      <c r="D3" s="123">
        <f>AN1</f>
        <v/>
      </c>
      <c r="E3" s="150">
        <f>SUM(E4:E12)</f>
        <v/>
      </c>
      <c r="F3" s="125" t="n"/>
      <c r="G3" s="123">
        <f>AN2</f>
        <v/>
      </c>
      <c r="H3" s="150">
        <f>SUM(H4:H12)</f>
        <v/>
      </c>
      <c r="I3" s="138" t="n"/>
      <c r="J3" s="172">
        <f>AN3</f>
        <v/>
      </c>
      <c r="K3" s="150">
        <f>SUM(K4:K12)</f>
        <v/>
      </c>
      <c r="L3" s="125" t="n"/>
      <c r="M3" s="123">
        <f>AN4</f>
        <v/>
      </c>
      <c r="N3" s="150">
        <f>SUM(N4:N12)</f>
        <v/>
      </c>
      <c r="O3" s="138" t="n"/>
      <c r="P3" s="123">
        <f>AN5</f>
        <v/>
      </c>
      <c r="Q3" s="150">
        <f>SUM(Q4:Q12)</f>
        <v/>
      </c>
      <c r="R3" s="125" t="n"/>
      <c r="S3" s="123">
        <f>AN6</f>
        <v/>
      </c>
      <c r="T3" s="150">
        <f>SUM(T4:T12)</f>
        <v/>
      </c>
      <c r="U3" s="125" t="n"/>
      <c r="V3" s="123">
        <f>AN7</f>
        <v/>
      </c>
      <c r="W3" s="150">
        <f>SUM(W4:W12)</f>
        <v/>
      </c>
      <c r="X3" s="125" t="n"/>
      <c r="Y3" s="123">
        <f>AN8</f>
        <v/>
      </c>
      <c r="Z3" s="150">
        <f>SUM(Z4:Z12)</f>
        <v/>
      </c>
      <c r="AA3" s="125" t="n"/>
      <c r="AB3" s="123">
        <f>AN9</f>
        <v/>
      </c>
      <c r="AC3" s="150">
        <f>SUM(AC4:AC12)</f>
        <v/>
      </c>
      <c r="AD3" s="125" t="n"/>
      <c r="AE3" s="172">
        <f>AN10</f>
        <v/>
      </c>
      <c r="AF3" s="150">
        <f>SUM(AF4:AF12)</f>
        <v/>
      </c>
      <c r="AJ3" s="175" t="n"/>
      <c r="AL3" s="134" t="inlineStr">
        <is>
          <t>Rishika</t>
        </is>
      </c>
      <c r="AM3" s="145" t="n">
        <v>64</v>
      </c>
      <c r="AN3" s="123" t="n">
        <v>8</v>
      </c>
    </row>
    <row customHeight="1" ht="30" r="4">
      <c r="A4" s="185" t="inlineStr">
        <is>
          <t>VWICAS23-178101</t>
        </is>
      </c>
      <c r="B4" s="158" t="inlineStr">
        <is>
          <t>[PI23.21][AAS][Automaters] Maintenance and Support</t>
        </is>
      </c>
      <c r="C4" s="92" t="n">
        <v>20</v>
      </c>
      <c r="D4" s="92">
        <f>(D3*C4)/100</f>
        <v/>
      </c>
      <c r="E4" s="151" t="n">
        <v>0</v>
      </c>
      <c r="F4" s="92" t="n">
        <v>80</v>
      </c>
      <c r="G4" s="92">
        <f>(G3*F4)/100</f>
        <v/>
      </c>
      <c r="H4" s="151" t="n">
        <v>0</v>
      </c>
      <c r="I4" s="139">
        <f>('PI23.20_WP_Value_SP'!E2)</f>
        <v/>
      </c>
      <c r="J4" s="173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139">
        <f>('PI23.20_WP_Value_SP'!F2)</f>
        <v/>
      </c>
      <c r="P4" s="92">
        <f>(P3*O4)/100</f>
        <v/>
      </c>
      <c r="Q4" s="151" t="n">
        <v>0</v>
      </c>
      <c r="R4" s="92" t="n">
        <v>0</v>
      </c>
      <c r="S4" s="92">
        <f>(S3*R4)/100</f>
        <v/>
      </c>
      <c r="T4" s="151" t="n">
        <v>0</v>
      </c>
      <c r="U4" s="92" t="n">
        <v>20</v>
      </c>
      <c r="V4" s="92">
        <f>(V3*U4)/100</f>
        <v/>
      </c>
      <c r="W4" s="151" t="n">
        <v>0</v>
      </c>
      <c r="X4" s="92" t="n">
        <v>10</v>
      </c>
      <c r="Y4" s="92">
        <f>(Y3*X4)/100</f>
        <v/>
      </c>
      <c r="Z4" s="151" t="n">
        <v>0</v>
      </c>
      <c r="AA4" s="92">
        <f>('PI23.20_WP_Value_SP'!H2)</f>
        <v/>
      </c>
      <c r="AB4" s="92">
        <f>(AB3*AA4)/100</f>
        <v/>
      </c>
      <c r="AC4" s="151" t="n">
        <v>0</v>
      </c>
      <c r="AD4" s="92">
        <f>('PI23.20_WP_Value_SP'!D2)</f>
        <v/>
      </c>
      <c r="AE4" s="173">
        <f>(AE3*AD4)/100</f>
        <v/>
      </c>
      <c r="AF4" s="151" t="n">
        <v>0</v>
      </c>
      <c r="AJ4" s="176" t="n"/>
      <c r="AL4" s="291" t="inlineStr">
        <is>
          <t>Jay</t>
        </is>
      </c>
      <c r="AM4" s="145" t="n">
        <v>57.6</v>
      </c>
      <c r="AN4" s="123" t="n">
        <v>6.4</v>
      </c>
    </row>
    <row customHeight="1" ht="47.7" r="5">
      <c r="A5" s="185" t="inlineStr">
        <is>
          <t>VWICAS23-179590</t>
        </is>
      </c>
      <c r="B5" s="193" t="inlineStr">
        <is>
          <t>[PI23.21][AAS][Automaters] SW Architecture Compliance Checker Pipeline</t>
        </is>
      </c>
      <c r="C5" s="92" t="n">
        <v>80</v>
      </c>
      <c r="D5" s="92">
        <f>(D3*C5)/100</f>
        <v/>
      </c>
      <c r="E5" s="151" t="n">
        <v>4</v>
      </c>
      <c r="F5" s="92">
        <f>('PI23.20_WP_Value_SP'!I3)</f>
        <v/>
      </c>
      <c r="G5" s="92">
        <f>(G3*F5)/100</f>
        <v/>
      </c>
      <c r="H5" s="151" t="n">
        <v>0</v>
      </c>
      <c r="I5" s="139">
        <f>('PI23.20_WP_Value_SP'!E3)</f>
        <v/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139">
        <f>('PI23.20_WP_Value_SP'!F3)</f>
        <v/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>
        <f>('PI23.20_WP_Value_SP'!M3)</f>
        <v/>
      </c>
      <c r="V5" s="92">
        <f>(V3*U5)/100</f>
        <v/>
      </c>
      <c r="W5" s="151" t="n">
        <v>0</v>
      </c>
      <c r="X5" s="92">
        <f>('PI23.20_WP_Value_SP'!L3)</f>
        <v/>
      </c>
      <c r="Y5" s="92">
        <f>(Y3*X5)/100</f>
        <v/>
      </c>
      <c r="Z5" s="151" t="n">
        <v>0</v>
      </c>
      <c r="AA5" s="92">
        <f>('PI23.20_WP_Value_SP'!H3)</f>
        <v/>
      </c>
      <c r="AB5" s="92">
        <f>(AB3*AA5)/100</f>
        <v/>
      </c>
      <c r="AC5" s="151" t="n">
        <v>0</v>
      </c>
      <c r="AD5" s="92">
        <f>('PI23.20_WP_Value_SP'!D3)</f>
        <v/>
      </c>
      <c r="AE5" s="173">
        <f>(AE3*AD5)/100</f>
        <v/>
      </c>
      <c r="AF5" s="151" t="n">
        <v>0</v>
      </c>
      <c r="AJ5" s="176" t="n"/>
      <c r="AL5" s="134" t="inlineStr">
        <is>
          <t>Giridhar</t>
        </is>
      </c>
      <c r="AM5" s="145" t="n">
        <v>57.6</v>
      </c>
      <c r="AN5" s="123" t="n">
        <v>7.2</v>
      </c>
    </row>
    <row customHeight="1" ht="43.95" r="6">
      <c r="A6" s="185" t="inlineStr">
        <is>
          <t>VWICAS23-178118</t>
        </is>
      </c>
      <c r="B6" s="188" t="inlineStr">
        <is>
          <t xml:space="preserve">[PI23.21][AAS][Automaters] Phase 8 | AIV Improvements and new features </t>
        </is>
      </c>
      <c r="C6" s="92">
        <f>('PI23.20_WP_Value_SP'!K4)</f>
        <v/>
      </c>
      <c r="D6" s="92">
        <f>(D3*C6)/100</f>
        <v/>
      </c>
      <c r="E6" s="151" t="n">
        <v>0</v>
      </c>
      <c r="F6" s="92">
        <f>('PI23.20_WP_Value_SP'!I4)</f>
        <v/>
      </c>
      <c r="G6" s="92">
        <f>(G3*F6)/100</f>
        <v/>
      </c>
      <c r="H6" s="151" t="n">
        <v>0</v>
      </c>
      <c r="I6" s="139">
        <f>('PI23.20_WP_Value_SP'!E4)</f>
        <v/>
      </c>
      <c r="J6" s="173">
        <f>(J3*I6)/100</f>
        <v/>
      </c>
      <c r="K6" s="151" t="n">
        <v>1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100</v>
      </c>
      <c r="S6" s="92">
        <f>(S3*R6)/100</f>
        <v/>
      </c>
      <c r="T6" s="151" t="n">
        <v>7.5</v>
      </c>
      <c r="U6" s="92" t="n">
        <v>50</v>
      </c>
      <c r="V6" s="92">
        <f>(V3*U6)/100</f>
        <v/>
      </c>
      <c r="W6" s="151" t="n">
        <v>8.5</v>
      </c>
      <c r="X6" s="92">
        <f>('PI23.20_WP_Value_SP'!L4)</f>
        <v/>
      </c>
      <c r="Y6" s="92">
        <f>(Y3*X6)/100</f>
        <v/>
      </c>
      <c r="Z6" s="151" t="n">
        <v>0</v>
      </c>
      <c r="AA6" s="92" t="n">
        <v>100</v>
      </c>
      <c r="AB6" s="92">
        <f>(AB3*AA6)/100</f>
        <v/>
      </c>
      <c r="AC6" s="151" t="n">
        <v>4</v>
      </c>
      <c r="AD6" s="92">
        <f>('PI23.20_WP_Value_SP'!D4)</f>
        <v/>
      </c>
      <c r="AE6" s="173">
        <f>(AE3*AD6)/100</f>
        <v/>
      </c>
      <c r="AF6" s="151" t="n">
        <v>2.5</v>
      </c>
      <c r="AJ6" s="176" t="n"/>
      <c r="AL6" s="134" t="inlineStr">
        <is>
          <t>Vijaya</t>
        </is>
      </c>
      <c r="AM6" s="145" t="n">
        <v>57.6</v>
      </c>
      <c r="AN6" s="123" t="n">
        <v>8</v>
      </c>
    </row>
    <row customHeight="1" ht="45" r="7">
      <c r="A7" s="185" t="inlineStr">
        <is>
          <t>VWICAS23-179592</t>
        </is>
      </c>
      <c r="B7" s="189" t="inlineStr">
        <is>
          <t>[PI23.21][AAS][Automaters] PoC: Execution of Performance Benchmarks</t>
        </is>
      </c>
      <c r="C7" s="92">
        <f>('PI23.20_WP_Value_SP'!K5)</f>
        <v/>
      </c>
      <c r="D7" s="92">
        <f>(D3*C7)/100</f>
        <v/>
      </c>
      <c r="E7" s="151" t="n">
        <v>0</v>
      </c>
      <c r="F7" s="92" t="n">
        <v>10</v>
      </c>
      <c r="G7" s="92">
        <f>(G3*F7)/100</f>
        <v/>
      </c>
      <c r="H7" s="151" t="n">
        <v>0</v>
      </c>
      <c r="I7" s="139" t="n">
        <v>80</v>
      </c>
      <c r="J7" s="173">
        <f>(J3*I7)/100</f>
        <v/>
      </c>
      <c r="K7" s="151" t="n">
        <v>0</v>
      </c>
      <c r="L7" s="92" t="n">
        <v>10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>
        <f>(S3*R7)/100</f>
        <v/>
      </c>
      <c r="T7" s="151" t="n">
        <v>0</v>
      </c>
      <c r="U7" s="92">
        <f>('PI23.20_WP_Value_SP'!M5)</f>
        <v/>
      </c>
      <c r="V7" s="92">
        <f>(V3*U7)/100</f>
        <v/>
      </c>
      <c r="W7" s="151" t="n">
        <v>0</v>
      </c>
      <c r="X7" s="92">
        <f>('PI23.20_WP_Value_SP'!L5)</f>
        <v/>
      </c>
      <c r="Y7" s="92">
        <f>(Y3*X7)/100</f>
        <v/>
      </c>
      <c r="Z7" s="151" t="n">
        <v>0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40</v>
      </c>
      <c r="AE7" s="173">
        <f>(AE3*AD7)/100</f>
        <v/>
      </c>
      <c r="AF7" s="151" t="n">
        <v>0</v>
      </c>
      <c r="AJ7" s="176" t="n"/>
      <c r="AL7" s="134" t="inlineStr">
        <is>
          <t>Abishek</t>
        </is>
      </c>
      <c r="AM7" s="145" t="n">
        <v>64</v>
      </c>
      <c r="AN7" s="123" t="n">
        <v>8</v>
      </c>
    </row>
    <row customHeight="1" ht="46.95" r="8">
      <c r="A8" s="185" t="inlineStr">
        <is>
          <t>VWICAS23-179589</t>
        </is>
      </c>
      <c r="B8" s="190" t="inlineStr">
        <is>
          <t>[PI23.21][AAS][Automaters][SPT] Phase 6 | Startup Performance Measurement</t>
        </is>
      </c>
      <c r="C8" s="92" t="n">
        <v>0</v>
      </c>
      <c r="D8" s="92">
        <f>(D3*C8)/100</f>
        <v/>
      </c>
      <c r="E8" s="151" t="n">
        <v>0</v>
      </c>
      <c r="F8" s="92" t="n">
        <v>10</v>
      </c>
      <c r="G8" s="92">
        <f>(G3*F8)/100</f>
        <v/>
      </c>
      <c r="H8" s="151" t="n">
        <v>2.25</v>
      </c>
      <c r="I8" s="139">
        <f>('PI23.20_WP_Value_SP'!E6)</f>
        <v/>
      </c>
      <c r="J8" s="173">
        <f>(J3*I8)/100</f>
        <v/>
      </c>
      <c r="K8" s="151" t="n">
        <v>0</v>
      </c>
      <c r="L8" s="92" t="n">
        <v>10</v>
      </c>
      <c r="M8" s="92">
        <f>(M3*L8)/100</f>
        <v/>
      </c>
      <c r="N8" s="151" t="n">
        <v>0</v>
      </c>
      <c r="O8" s="139" t="n">
        <v>50</v>
      </c>
      <c r="P8" s="92">
        <f>(P3*O8)/100</f>
        <v/>
      </c>
      <c r="Q8" s="151" t="n">
        <v>8</v>
      </c>
      <c r="R8" s="92" t="n">
        <v>0</v>
      </c>
      <c r="S8" s="92">
        <f>(S3*R8)/100</f>
        <v/>
      </c>
      <c r="T8" s="151" t="n">
        <v>0</v>
      </c>
      <c r="U8" s="92" t="n">
        <v>0</v>
      </c>
      <c r="V8" s="92">
        <f>(V3*U8)/100</f>
        <v/>
      </c>
      <c r="W8" s="151" t="n">
        <v>0</v>
      </c>
      <c r="X8" s="92">
        <f>('PI23.20_WP_Value_SP'!L6)</f>
        <v/>
      </c>
      <c r="Y8" s="92">
        <f>(Y3*X8)/100</f>
        <v/>
      </c>
      <c r="Z8" s="151" t="n">
        <v>0</v>
      </c>
      <c r="AA8" s="92" t="n">
        <v>0</v>
      </c>
      <c r="AB8" s="92">
        <f>(AB3*AA8)/100</f>
        <v/>
      </c>
      <c r="AC8" s="151" t="n">
        <v>0</v>
      </c>
      <c r="AD8" s="92">
        <f>('PI23.20_WP_Value_SP'!D6)</f>
        <v/>
      </c>
      <c r="AE8" s="173">
        <f>(AE3*AD8)/100</f>
        <v/>
      </c>
      <c r="AF8" s="151" t="n">
        <v>2.25</v>
      </c>
      <c r="AJ8" s="176" t="n"/>
      <c r="AL8" s="134" t="inlineStr">
        <is>
          <t>Gajanan</t>
        </is>
      </c>
      <c r="AM8" s="145" t="n">
        <v>64</v>
      </c>
      <c r="AN8" s="123" t="n">
        <v>7.2</v>
      </c>
    </row>
    <row customHeight="1" ht="45.6" r="9">
      <c r="A9" s="185" t="inlineStr">
        <is>
          <t>VWICAS23-178106</t>
        </is>
      </c>
      <c r="B9" s="191" t="inlineStr">
        <is>
          <t>[PI23.21][AAS][Automaters] Phase 7 | PASTA Improvements and new features</t>
        </is>
      </c>
      <c r="C9" s="92" t="n">
        <v>0</v>
      </c>
      <c r="D9" s="92">
        <f>(D3*C9)/100</f>
        <v/>
      </c>
      <c r="E9" s="151" t="n">
        <v>3.5</v>
      </c>
      <c r="F9" s="92">
        <f>('PI23.20_WP_Value_SP'!I7)</f>
        <v/>
      </c>
      <c r="G9" s="92" t="n">
        <v>0</v>
      </c>
      <c r="H9" s="151" t="n">
        <v>0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6.25</v>
      </c>
      <c r="O9" s="139" t="n">
        <v>50</v>
      </c>
      <c r="P9" s="92">
        <f>(P3*O9)/100</f>
        <v/>
      </c>
      <c r="Q9" s="151" t="n">
        <v>0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>
        <f>('PI23.20_WP_Value_SP'!L7)</f>
        <v/>
      </c>
      <c r="Y9" s="92">
        <f>(Y3*X9)/100</f>
        <v/>
      </c>
      <c r="Z9" s="151" t="n">
        <v>2</v>
      </c>
      <c r="AA9" s="92" t="n">
        <v>0</v>
      </c>
      <c r="AB9" s="92">
        <f>(AB3*AA9)/100</f>
        <v/>
      </c>
      <c r="AC9" s="151" t="n">
        <v>3</v>
      </c>
      <c r="AD9" s="92" t="n">
        <v>30</v>
      </c>
      <c r="AE9" s="173">
        <f>(AE3*AD9)/100</f>
        <v/>
      </c>
      <c r="AF9" s="151" t="n">
        <v>0</v>
      </c>
      <c r="AJ9" s="176" t="n"/>
      <c r="AL9" s="134" t="inlineStr">
        <is>
          <t xml:space="preserve">Gopika </t>
        </is>
      </c>
      <c r="AM9" s="145" t="n">
        <v>64</v>
      </c>
      <c r="AN9" s="123" t="n">
        <v>8</v>
      </c>
    </row>
    <row customHeight="1" ht="30" r="10">
      <c r="A10" s="185" t="inlineStr">
        <is>
          <t>VWICAS23-178102</t>
        </is>
      </c>
      <c r="B10" s="192" t="inlineStr">
        <is>
          <t>Collector Epic 
Jira Automation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>
        <f>('PI23.20_WP_Value_SP'!I8)</f>
        <v/>
      </c>
      <c r="G10" s="92">
        <f>(G3*F10)/100</f>
        <v/>
      </c>
      <c r="H10" s="151" t="n">
        <v>0</v>
      </c>
      <c r="I10" s="139">
        <f>('PI23.20_WP_Value_SP'!E8)</f>
        <v/>
      </c>
      <c r="J10" s="173">
        <f>(J3*I10)/100</f>
        <v/>
      </c>
      <c r="K10" s="151" t="n">
        <v>6.25</v>
      </c>
      <c r="L10" s="92" t="n">
        <v>10</v>
      </c>
      <c r="M10" s="92">
        <f>(M3*L10)/100</f>
        <v/>
      </c>
      <c r="N10" s="151" t="n">
        <v>0</v>
      </c>
      <c r="O10" s="139" t="n">
        <v>0</v>
      </c>
      <c r="P10" s="92">
        <f>(P3*O10)/100</f>
        <v/>
      </c>
      <c r="Q10" s="151" t="n">
        <v>0</v>
      </c>
      <c r="R10" s="92" t="n">
        <v>0</v>
      </c>
      <c r="S10" s="92">
        <f>(S3*R10)/100</f>
        <v/>
      </c>
      <c r="T10" s="151" t="n">
        <v>0</v>
      </c>
      <c r="U10" s="92" t="n">
        <v>30</v>
      </c>
      <c r="V10" s="92">
        <f>(V3*U10)/100</f>
        <v/>
      </c>
      <c r="W10" s="151" t="n">
        <v>0</v>
      </c>
      <c r="X10" s="92">
        <f>('PI23.20_WP_Value_SP'!L8)</f>
        <v/>
      </c>
      <c r="Y10" s="92">
        <f>(Y3*X10)/100</f>
        <v/>
      </c>
      <c r="Z10" s="151" t="n">
        <v>0</v>
      </c>
      <c r="AA10" s="92">
        <f>('PI23.20_WP_Value_SP'!H8)</f>
        <v/>
      </c>
      <c r="AB10" s="92">
        <f>(AB3*AA10)/100</f>
        <v/>
      </c>
      <c r="AC10" s="151" t="n">
        <v>1.5</v>
      </c>
      <c r="AD10" s="92" t="n">
        <v>30</v>
      </c>
      <c r="AE10" s="173">
        <f>(AE3*AD10)/100</f>
        <v/>
      </c>
      <c r="AF10" s="151" t="n">
        <v>3</v>
      </c>
      <c r="AJ10" s="176" t="n"/>
      <c r="AL10" s="134" t="inlineStr">
        <is>
          <t>Elango</t>
        </is>
      </c>
      <c r="AM10" s="145" t="n">
        <v>64</v>
      </c>
      <c r="AN10" s="123" t="n">
        <v>8</v>
      </c>
    </row>
    <row customHeight="1" ht="36" r="11" thickBot="1">
      <c r="A11" s="185" t="inlineStr">
        <is>
          <t>VWICAS23-179599</t>
        </is>
      </c>
      <c r="B11" s="194" t="inlineStr">
        <is>
          <t>[PI23.21][AAS][Automaters] Evaluation: Test Farm</t>
        </is>
      </c>
      <c r="C11" s="92">
        <f>('PI23.20_WP_Value_SP'!K9)</f>
        <v/>
      </c>
      <c r="D11" s="92">
        <f>(D3*C11)/100</f>
        <v/>
      </c>
      <c r="E11" s="151" t="n">
        <v>0</v>
      </c>
      <c r="F11" s="92">
        <f>('PI23.20_WP_Value_SP'!I9)</f>
        <v/>
      </c>
      <c r="G11" s="92">
        <f>(G3*F11)/100</f>
        <v/>
      </c>
      <c r="H11" s="151" t="n">
        <v>0</v>
      </c>
      <c r="I11" s="139">
        <f>('PI23.20_WP_Value_SP'!E9)</f>
        <v/>
      </c>
      <c r="J11" s="173">
        <f>(J3*I11)/100</f>
        <v/>
      </c>
      <c r="K11" s="151" t="n">
        <v>0</v>
      </c>
      <c r="L11" s="92" t="n">
        <v>0</v>
      </c>
      <c r="M11" s="92">
        <f>(M3*L11)/100</f>
        <v/>
      </c>
      <c r="N11" s="151" t="n">
        <v>0</v>
      </c>
      <c r="O11" s="139" t="n">
        <v>0</v>
      </c>
      <c r="P11" s="92">
        <f>(P3*O11)/100</f>
        <v/>
      </c>
      <c r="Q11" s="151" t="n">
        <v>0</v>
      </c>
      <c r="R11" s="92" t="n">
        <v>0</v>
      </c>
      <c r="S11" s="92">
        <f>(S3*R11)/100</f>
        <v/>
      </c>
      <c r="T11" s="151" t="n">
        <v>0</v>
      </c>
      <c r="U11" s="92">
        <f>('PI23.20_WP_Value_SP'!M9)</f>
        <v/>
      </c>
      <c r="V11" s="92">
        <f>(V3*U11)/100</f>
        <v/>
      </c>
      <c r="W11" s="151" t="n">
        <v>0</v>
      </c>
      <c r="X11" s="92" t="n">
        <v>25</v>
      </c>
      <c r="Y11" s="92">
        <f>(Y3*X11)/100</f>
        <v/>
      </c>
      <c r="Z11" s="151" t="n">
        <v>0</v>
      </c>
      <c r="AA11" s="92">
        <f>('PI23.20_WP_Value_SP'!H9)</f>
        <v/>
      </c>
      <c r="AB11" s="92">
        <f>(AB3*AA11)/100</f>
        <v/>
      </c>
      <c r="AC11" s="151" t="n">
        <v>0</v>
      </c>
      <c r="AD11" s="92" t="n">
        <v>0</v>
      </c>
      <c r="AE11" s="173">
        <f>(AE3*AD11)/100</f>
        <v/>
      </c>
      <c r="AF11" s="151" t="n">
        <v>0</v>
      </c>
      <c r="AJ11" s="176" t="n"/>
      <c r="AL11" s="195" t="inlineStr">
        <is>
          <t>Total capacity available</t>
        </is>
      </c>
      <c r="AM11" s="146" t="n">
        <v>614.4000000000001</v>
      </c>
      <c r="AN11" s="136" t="n">
        <v>76.8</v>
      </c>
    </row>
    <row customHeight="1" ht="36" r="12" thickBot="1">
      <c r="A12" s="185" t="inlineStr">
        <is>
          <t>VWICAS23-197891</t>
        </is>
      </c>
      <c r="B12" s="192" t="inlineStr">
        <is>
          <t>[PI24.22][AAS][Automaters] Surf &amp; Flex: Unit Test reporting dashboard creation</t>
        </is>
      </c>
      <c r="C12" s="92" t="n">
        <v>0</v>
      </c>
      <c r="D12" s="92" t="n">
        <v>0</v>
      </c>
      <c r="E12" s="152" t="n">
        <v>0</v>
      </c>
      <c r="F12" s="92" t="n">
        <v>0</v>
      </c>
      <c r="G12" s="92" t="n">
        <v>0</v>
      </c>
      <c r="H12" s="152" t="n">
        <v>6</v>
      </c>
      <c r="I12" s="139" t="n">
        <v>0</v>
      </c>
      <c r="J12" s="173" t="n">
        <v>0</v>
      </c>
      <c r="K12" s="152" t="n">
        <v>0</v>
      </c>
      <c r="L12" s="92" t="n">
        <v>0</v>
      </c>
      <c r="M12" s="92" t="n">
        <v>0</v>
      </c>
      <c r="N12" s="152" t="n">
        <v>0</v>
      </c>
      <c r="O12" s="139" t="n">
        <v>0</v>
      </c>
      <c r="P12" s="92" t="n">
        <v>0</v>
      </c>
      <c r="Q12" s="152" t="n">
        <v>0</v>
      </c>
      <c r="R12" s="92" t="n">
        <v>0</v>
      </c>
      <c r="S12" s="92" t="n">
        <v>0</v>
      </c>
      <c r="T12" s="152" t="n">
        <v>0</v>
      </c>
      <c r="U12" s="92" t="n">
        <v>0</v>
      </c>
      <c r="V12" s="92" t="n">
        <v>0</v>
      </c>
      <c r="W12" s="152" t="n">
        <v>0</v>
      </c>
      <c r="X12" s="92" t="n">
        <v>0</v>
      </c>
      <c r="Y12" s="92" t="n">
        <v>0</v>
      </c>
      <c r="Z12" s="152" t="n">
        <v>0</v>
      </c>
      <c r="AA12" s="92" t="n">
        <v>0</v>
      </c>
      <c r="AB12" s="92" t="n">
        <v>0</v>
      </c>
      <c r="AC12" s="152" t="n">
        <v>0</v>
      </c>
      <c r="AD12" s="92" t="n">
        <v>0</v>
      </c>
      <c r="AE12" s="173" t="n">
        <v>0</v>
      </c>
      <c r="AF12" s="152" t="n">
        <v>0</v>
      </c>
      <c r="AJ12" s="176" t="n"/>
      <c r="AL12" s="135" t="n"/>
      <c r="AM12" s="146" t="n"/>
      <c r="AN12" s="136" t="n"/>
    </row>
    <row customHeight="1" ht="15" r="13" thickBot="1">
      <c r="A13" s="119" t="n"/>
      <c r="B13" s="186" t="inlineStr">
        <is>
          <t>Total</t>
        </is>
      </c>
      <c r="C13" s="121">
        <f>SUM(C4:C11)</f>
        <v/>
      </c>
      <c r="D13" s="121" t="n"/>
      <c r="E13" s="121" t="n"/>
      <c r="F13" s="121">
        <f>SUM(F4:F11)</f>
        <v/>
      </c>
      <c r="G13" s="121" t="n"/>
      <c r="H13" s="121" t="n"/>
      <c r="I13" s="121">
        <f>SUM(I4:I11)</f>
        <v/>
      </c>
      <c r="J13" s="121" t="n"/>
      <c r="K13" s="187" t="n"/>
      <c r="L13" s="121">
        <f>SUM(L4:L12)</f>
        <v/>
      </c>
      <c r="M13" s="121" t="n"/>
      <c r="N13" s="121" t="n"/>
      <c r="O13" s="121">
        <f>SUM(O4:O12)</f>
        <v/>
      </c>
      <c r="P13" s="121" t="n"/>
      <c r="Q13" s="121" t="n"/>
      <c r="R13" s="121">
        <f>SUM(R4:R12)</f>
        <v/>
      </c>
      <c r="S13" s="121" t="n"/>
      <c r="T13" s="122" t="n"/>
      <c r="U13" s="121">
        <f>SUM(U4:U11)</f>
        <v/>
      </c>
      <c r="V13" s="121" t="n"/>
      <c r="W13" s="121" t="n"/>
      <c r="X13" s="121">
        <f>SUM(X4:X11)</f>
        <v/>
      </c>
      <c r="Y13" s="121" t="n"/>
      <c r="Z13" s="121" t="n"/>
      <c r="AA13" s="121">
        <f>SUM(AA4:AA11)</f>
        <v/>
      </c>
      <c r="AB13" s="121" t="n"/>
      <c r="AC13" s="121" t="n"/>
      <c r="AD13" s="121">
        <f>SUM(AD4:AD12)</f>
        <v/>
      </c>
      <c r="AE13" s="121" t="n"/>
      <c r="AF13" s="187" t="n"/>
      <c r="AJ13" s="109" t="n"/>
      <c r="AL13" s="135" t="n"/>
      <c r="AM13" s="146" t="n"/>
      <c r="AN13" s="136" t="n"/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2 F4:F12 I4:I12 L4:L12 O4:O12 U4:U12 X4:X12 AA4:AA12 AD4:AD12">
    <cfRule dxfId="0" operator="greaterThan" priority="2" type="cellIs">
      <formula>0</formula>
    </cfRule>
  </conditionalFormatting>
  <conditionalFormatting sqref="R4:R12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  <hyperlink ref="A12" r:id="rId9"/>
  </hyperlinks>
  <pageMargins bottom="0.75" footer="0.3" header="0.3" left="0.7" right="0.7" top="0.75"/>
  <pageSetup orientation="portrait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301"/>
  <sheetViews>
    <sheetView workbookViewId="0" zoomScale="80" zoomScaleNormal="80">
      <selection activeCell="AF10" sqref="AF10"/>
    </sheetView>
  </sheetViews>
  <sheetFormatPr baseColWidth="8" defaultRowHeight="14.4"/>
  <cols>
    <col customWidth="1" max="1" min="1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6" min="36" width="4.6640625"/>
  </cols>
  <sheetData>
    <row customHeight="1" ht="28.95" r="1">
      <c r="A1" s="111" t="inlineStr">
        <is>
          <t>Key</t>
        </is>
      </c>
      <c r="B1" s="182" t="inlineStr">
        <is>
          <t>Summary</t>
        </is>
      </c>
      <c r="C1" s="277" t="inlineStr">
        <is>
          <t>Kiran</t>
        </is>
      </c>
      <c r="D1" s="262" t="n"/>
      <c r="E1" s="263" t="n"/>
      <c r="F1" s="275" t="inlineStr">
        <is>
          <t>Srinivas</t>
        </is>
      </c>
      <c r="G1" s="262" t="n"/>
      <c r="H1" s="263" t="n"/>
      <c r="I1" s="280" t="inlineStr">
        <is>
          <t>Rishika</t>
        </is>
      </c>
      <c r="J1" s="262" t="n"/>
      <c r="K1" s="263" t="n"/>
      <c r="L1" s="281" t="inlineStr">
        <is>
          <t>Jay</t>
        </is>
      </c>
      <c r="M1" s="262" t="n"/>
      <c r="N1" s="263" t="n"/>
      <c r="O1" s="279" t="inlineStr">
        <is>
          <t>Giridhar</t>
        </is>
      </c>
      <c r="P1" s="262" t="n"/>
      <c r="Q1" s="263" t="n"/>
      <c r="R1" s="276" t="inlineStr">
        <is>
          <t>Vijaya</t>
        </is>
      </c>
      <c r="S1" s="262" t="n"/>
      <c r="T1" s="263" t="n"/>
      <c r="U1" s="276" t="inlineStr">
        <is>
          <t>Abishek</t>
        </is>
      </c>
      <c r="V1" s="262" t="n"/>
      <c r="W1" s="263" t="n"/>
      <c r="X1" s="278" t="inlineStr">
        <is>
          <t>Gajanan</t>
        </is>
      </c>
      <c r="Y1" s="262" t="n"/>
      <c r="Z1" s="263" t="n"/>
      <c r="AA1" s="276" t="inlineStr">
        <is>
          <t>Gopika</t>
        </is>
      </c>
      <c r="AB1" s="262" t="n"/>
      <c r="AC1" s="263" t="n"/>
      <c r="AD1" s="280" t="inlineStr">
        <is>
          <t>Elango</t>
        </is>
      </c>
      <c r="AE1" s="262" t="n"/>
      <c r="AF1" s="263" t="n"/>
      <c r="AJ1" s="174" t="n"/>
      <c r="AL1" s="134" t="inlineStr">
        <is>
          <t>Kiran</t>
        </is>
      </c>
      <c r="AM1" s="145" t="n">
        <v>57.6</v>
      </c>
      <c r="AN1" s="196" t="n">
        <v>7.2</v>
      </c>
    </row>
    <row customHeight="1" ht="28.95" r="2">
      <c r="A2" s="183" t="n"/>
      <c r="B2" s="168" t="n"/>
      <c r="C2" s="140" t="inlineStr">
        <is>
          <t>%</t>
        </is>
      </c>
      <c r="D2" s="140" t="inlineStr">
        <is>
          <t>SP-A</t>
        </is>
      </c>
      <c r="E2" s="140" t="inlineStr">
        <is>
          <t>SP-P</t>
        </is>
      </c>
      <c r="F2" s="140" t="inlineStr">
        <is>
          <t>%</t>
        </is>
      </c>
      <c r="G2" s="140" t="inlineStr">
        <is>
          <t>SP-A</t>
        </is>
      </c>
      <c r="H2" s="140" t="inlineStr">
        <is>
          <t>SP-P</t>
        </is>
      </c>
      <c r="I2" s="140" t="inlineStr">
        <is>
          <t>%</t>
        </is>
      </c>
      <c r="J2" s="140" t="inlineStr">
        <is>
          <t>SP-A</t>
        </is>
      </c>
      <c r="K2" s="140" t="inlineStr">
        <is>
          <t>SP-P</t>
        </is>
      </c>
      <c r="L2" s="140" t="inlineStr">
        <is>
          <t>%</t>
        </is>
      </c>
      <c r="M2" s="140" t="inlineStr">
        <is>
          <t>SP-A</t>
        </is>
      </c>
      <c r="N2" s="140" t="inlineStr">
        <is>
          <t>SP-P</t>
        </is>
      </c>
      <c r="O2" s="140" t="inlineStr">
        <is>
          <t>%</t>
        </is>
      </c>
      <c r="P2" s="140" t="inlineStr">
        <is>
          <t>SP-A</t>
        </is>
      </c>
      <c r="Q2" s="140" t="inlineStr">
        <is>
          <t>SP-P</t>
        </is>
      </c>
      <c r="R2" s="140" t="inlineStr">
        <is>
          <t>%</t>
        </is>
      </c>
      <c r="S2" s="140" t="inlineStr">
        <is>
          <t>SP-A</t>
        </is>
      </c>
      <c r="T2" s="184" t="inlineStr">
        <is>
          <t>SP-P</t>
        </is>
      </c>
      <c r="U2" s="140" t="inlineStr">
        <is>
          <t>%</t>
        </is>
      </c>
      <c r="V2" s="140" t="inlineStr">
        <is>
          <t>SP-A</t>
        </is>
      </c>
      <c r="W2" s="140" t="inlineStr">
        <is>
          <t>SP-P</t>
        </is>
      </c>
      <c r="X2" s="140" t="inlineStr">
        <is>
          <t>%</t>
        </is>
      </c>
      <c r="Y2" s="140" t="inlineStr">
        <is>
          <t>SP-A</t>
        </is>
      </c>
      <c r="Z2" s="140" t="inlineStr">
        <is>
          <t>SP-P</t>
        </is>
      </c>
      <c r="AA2" s="140" t="inlineStr">
        <is>
          <t>%</t>
        </is>
      </c>
      <c r="AB2" s="140" t="inlineStr">
        <is>
          <t>SP-A</t>
        </is>
      </c>
      <c r="AC2" s="140" t="inlineStr">
        <is>
          <t>SP-P</t>
        </is>
      </c>
      <c r="AD2" s="140" t="inlineStr">
        <is>
          <t>%</t>
        </is>
      </c>
      <c r="AE2" s="140" t="inlineStr">
        <is>
          <t>SP-A</t>
        </is>
      </c>
      <c r="AF2" s="140" t="inlineStr">
        <is>
          <t>SP-P</t>
        </is>
      </c>
      <c r="AJ2" s="174" t="n"/>
      <c r="AL2" s="134" t="inlineStr">
        <is>
          <t>Srinivas</t>
        </is>
      </c>
      <c r="AM2" s="145" t="n">
        <v>64</v>
      </c>
      <c r="AN2" s="197" t="n">
        <v>8</v>
      </c>
    </row>
    <row customHeight="1" ht="28.95" r="3">
      <c r="A3" s="115" t="n"/>
      <c r="B3" s="157" t="inlineStr">
        <is>
          <t>Sprint A</t>
        </is>
      </c>
      <c r="C3" s="125" t="n"/>
      <c r="D3" s="123">
        <f>AN1</f>
        <v/>
      </c>
      <c r="E3" s="150">
        <f>SUM(E4:E12)</f>
        <v/>
      </c>
      <c r="F3" s="125" t="n"/>
      <c r="G3" s="123">
        <f>AN2</f>
        <v/>
      </c>
      <c r="H3" s="150">
        <f>SUM(H4:H12)</f>
        <v/>
      </c>
      <c r="I3" s="138" t="n"/>
      <c r="J3" s="172">
        <f>AN3</f>
        <v/>
      </c>
      <c r="K3" s="150">
        <f>SUM(K4:K12)</f>
        <v/>
      </c>
      <c r="L3" s="125" t="n"/>
      <c r="M3" s="123">
        <f>AN4</f>
        <v/>
      </c>
      <c r="N3" s="150">
        <f>SUM(N4:N12)</f>
        <v/>
      </c>
      <c r="O3" s="138" t="n"/>
      <c r="P3" s="123">
        <f>AN5</f>
        <v/>
      </c>
      <c r="Q3" s="150">
        <f>SUM(Q4:Q12)</f>
        <v/>
      </c>
      <c r="R3" s="125" t="n"/>
      <c r="S3" s="123">
        <f>AN6</f>
        <v/>
      </c>
      <c r="T3" s="150">
        <f>SUM(T4:T12)</f>
        <v/>
      </c>
      <c r="U3" s="125" t="n"/>
      <c r="V3" s="123">
        <f>AN7</f>
        <v/>
      </c>
      <c r="W3" s="150">
        <f>SUM(W4:W12)</f>
        <v/>
      </c>
      <c r="X3" s="125" t="n"/>
      <c r="Y3" s="123">
        <f>AN8</f>
        <v/>
      </c>
      <c r="Z3" s="150">
        <f>SUM(Z4:Z12)</f>
        <v/>
      </c>
      <c r="AA3" s="125" t="n"/>
      <c r="AB3" s="123">
        <f>AN9</f>
        <v/>
      </c>
      <c r="AC3" s="150">
        <f>SUM(AC4:AC12)</f>
        <v/>
      </c>
      <c r="AD3" s="125" t="n"/>
      <c r="AE3" s="172">
        <f>AN10</f>
        <v/>
      </c>
      <c r="AF3" s="150">
        <f>SUM(AF4:AF12)</f>
        <v/>
      </c>
      <c r="AJ3" s="175" t="n"/>
      <c r="AL3" s="134" t="inlineStr">
        <is>
          <t>Rishika</t>
        </is>
      </c>
      <c r="AM3" s="145" t="n">
        <v>64</v>
      </c>
      <c r="AN3" s="197" t="n">
        <v>7.2</v>
      </c>
    </row>
    <row customHeight="1" ht="30" r="4">
      <c r="A4" s="185" t="inlineStr">
        <is>
          <t>VWICAS23-178101</t>
        </is>
      </c>
      <c r="B4" s="158" t="inlineStr">
        <is>
          <t>[PI23.21][AAS][Automaters] Maintenance and Support</t>
        </is>
      </c>
      <c r="C4" s="92" t="n">
        <v>20</v>
      </c>
      <c r="D4" s="92">
        <f>(D3*C4)/100</f>
        <v/>
      </c>
      <c r="E4" s="151" t="n">
        <v>0</v>
      </c>
      <c r="F4" s="92" t="n">
        <v>80</v>
      </c>
      <c r="G4" s="92">
        <f>(G3*F4)/100</f>
        <v/>
      </c>
      <c r="H4" s="151" t="n">
        <v>0</v>
      </c>
      <c r="I4" s="139">
        <f>('PI23.20_WP_Value_SP'!E2)</f>
        <v/>
      </c>
      <c r="J4" s="173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139">
        <f>('PI23.20_WP_Value_SP'!F2)</f>
        <v/>
      </c>
      <c r="P4" s="92">
        <f>(P3*O4)/100</f>
        <v/>
      </c>
      <c r="Q4" s="151" t="n">
        <v>0</v>
      </c>
      <c r="R4" s="92" t="n">
        <v>0</v>
      </c>
      <c r="S4" s="92">
        <f>(S3*R4)/100</f>
        <v/>
      </c>
      <c r="T4" s="151" t="n">
        <v>0</v>
      </c>
      <c r="U4" s="92" t="n">
        <v>20</v>
      </c>
      <c r="V4" s="92">
        <f>(V3*U4)/100</f>
        <v/>
      </c>
      <c r="W4" s="151" t="n">
        <v>0</v>
      </c>
      <c r="X4" s="92" t="n">
        <v>10</v>
      </c>
      <c r="Y4" s="92">
        <f>(Y3*X4)/100</f>
        <v/>
      </c>
      <c r="Z4" s="151" t="n">
        <v>1</v>
      </c>
      <c r="AA4" s="92">
        <f>('PI23.20_WP_Value_SP'!H2)</f>
        <v/>
      </c>
      <c r="AB4" s="92">
        <f>(AB3*AA4)/100</f>
        <v/>
      </c>
      <c r="AC4" s="151" t="n">
        <v>0</v>
      </c>
      <c r="AD4" s="92">
        <f>('PI23.20_WP_Value_SP'!D2)</f>
        <v/>
      </c>
      <c r="AE4" s="173">
        <f>(AE3*AD4)/100</f>
        <v/>
      </c>
      <c r="AF4" s="151" t="n">
        <v>0</v>
      </c>
      <c r="AJ4" s="176" t="n"/>
      <c r="AL4" s="291" t="inlineStr">
        <is>
          <t>Jay</t>
        </is>
      </c>
      <c r="AM4" s="145" t="n">
        <v>57.6</v>
      </c>
      <c r="AN4" s="197" t="n">
        <v>5.6</v>
      </c>
    </row>
    <row customHeight="1" ht="47.7" r="5">
      <c r="A5" s="185" t="inlineStr">
        <is>
          <t>VWICAS23-179590</t>
        </is>
      </c>
      <c r="B5" s="193" t="inlineStr">
        <is>
          <t>[PI23.21][AAS][Automaters] SW Architecture Compliance Checker Pipeline</t>
        </is>
      </c>
      <c r="C5" s="92" t="n">
        <v>80</v>
      </c>
      <c r="D5" s="92">
        <f>(D3*C5)/100</f>
        <v/>
      </c>
      <c r="E5" s="151" t="n">
        <v>0</v>
      </c>
      <c r="F5" s="92">
        <f>('PI23.20_WP_Value_SP'!I3)</f>
        <v/>
      </c>
      <c r="G5" s="92">
        <f>(G3*F5)/100</f>
        <v/>
      </c>
      <c r="H5" s="151" t="n">
        <v>0</v>
      </c>
      <c r="I5" s="139">
        <f>('PI23.20_WP_Value_SP'!E3)</f>
        <v/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139">
        <f>('PI23.20_WP_Value_SP'!F3)</f>
        <v/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>
        <f>('PI23.20_WP_Value_SP'!M3)</f>
        <v/>
      </c>
      <c r="V5" s="92">
        <f>(V3*U5)/100</f>
        <v/>
      </c>
      <c r="W5" s="151" t="n">
        <v>0</v>
      </c>
      <c r="X5" s="92">
        <f>('PI23.20_WP_Value_SP'!L3)</f>
        <v/>
      </c>
      <c r="Y5" s="92">
        <f>(Y3*X5)/100</f>
        <v/>
      </c>
      <c r="Z5" s="151" t="n">
        <v>0</v>
      </c>
      <c r="AA5" s="92">
        <f>('PI23.20_WP_Value_SP'!H3)</f>
        <v/>
      </c>
      <c r="AB5" s="92">
        <f>(AB3*AA5)/100</f>
        <v/>
      </c>
      <c r="AC5" s="151" t="n">
        <v>0</v>
      </c>
      <c r="AD5" s="92">
        <f>('PI23.20_WP_Value_SP'!D3)</f>
        <v/>
      </c>
      <c r="AE5" s="173">
        <f>(AE3*AD5)/100</f>
        <v/>
      </c>
      <c r="AF5" s="151" t="n">
        <v>0</v>
      </c>
      <c r="AJ5" s="176" t="n"/>
      <c r="AL5" s="134" t="inlineStr">
        <is>
          <t>Giridhar</t>
        </is>
      </c>
      <c r="AM5" s="145" t="n">
        <v>57.6</v>
      </c>
      <c r="AN5" s="197" t="n">
        <v>7.2</v>
      </c>
    </row>
    <row customHeight="1" ht="43.95" r="6">
      <c r="A6" s="185" t="inlineStr">
        <is>
          <t>VWICAS23-178118</t>
        </is>
      </c>
      <c r="B6" s="188" t="inlineStr">
        <is>
          <t xml:space="preserve">[PI23.21][AAS][Automaters] Phase 8 | AIV Improvements and new features </t>
        </is>
      </c>
      <c r="C6" s="92">
        <f>('PI23.20_WP_Value_SP'!K4)</f>
        <v/>
      </c>
      <c r="D6" s="92">
        <f>(D3*C6)/100</f>
        <v/>
      </c>
      <c r="E6" s="151" t="n">
        <v>0</v>
      </c>
      <c r="F6" s="92">
        <f>('PI23.20_WP_Value_SP'!I4)</f>
        <v/>
      </c>
      <c r="G6" s="92">
        <f>(G3*F6)/100</f>
        <v/>
      </c>
      <c r="H6" s="151" t="n">
        <v>2</v>
      </c>
      <c r="I6" s="139">
        <f>('PI23.20_WP_Value_SP'!E4)</f>
        <v/>
      </c>
      <c r="J6" s="173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100</v>
      </c>
      <c r="S6" s="92">
        <f>(S3*R6)/100</f>
        <v/>
      </c>
      <c r="T6" s="151" t="n">
        <v>8</v>
      </c>
      <c r="U6" s="92" t="n">
        <v>50</v>
      </c>
      <c r="V6" s="92">
        <f>(V3*U6)/100</f>
        <v/>
      </c>
      <c r="W6" s="151" t="n">
        <v>8.25</v>
      </c>
      <c r="X6" s="92">
        <f>('PI23.20_WP_Value_SP'!L4)</f>
        <v/>
      </c>
      <c r="Y6" s="92">
        <f>(Y3*X6)/100</f>
        <v/>
      </c>
      <c r="Z6" s="151" t="n">
        <v>0</v>
      </c>
      <c r="AA6" s="92" t="n">
        <v>100</v>
      </c>
      <c r="AB6" s="92">
        <f>(AB3*AA6)/100</f>
        <v/>
      </c>
      <c r="AC6" s="151" t="n">
        <v>2</v>
      </c>
      <c r="AD6" s="92">
        <f>('PI23.20_WP_Value_SP'!D4)</f>
        <v/>
      </c>
      <c r="AE6" s="173">
        <f>(AE3*AD6)/100</f>
        <v/>
      </c>
      <c r="AF6" s="151" t="n">
        <v>2</v>
      </c>
      <c r="AJ6" s="176" t="n"/>
      <c r="AL6" s="134" t="inlineStr">
        <is>
          <t>Vijaya</t>
        </is>
      </c>
      <c r="AM6" s="145" t="n">
        <v>57.6</v>
      </c>
      <c r="AN6" s="197" t="n">
        <v>8</v>
      </c>
    </row>
    <row customHeight="1" ht="45" r="7">
      <c r="A7" s="185" t="inlineStr">
        <is>
          <t>VWICAS23-179592</t>
        </is>
      </c>
      <c r="B7" s="189" t="inlineStr">
        <is>
          <t>[PI23.21][AAS][Automaters] PoC: Execution of Performance Benchmarks</t>
        </is>
      </c>
      <c r="C7" s="92">
        <f>('PI23.20_WP_Value_SP'!K5)</f>
        <v/>
      </c>
      <c r="D7" s="92">
        <f>(D3*C7)/100</f>
        <v/>
      </c>
      <c r="E7" s="151" t="n">
        <v>0</v>
      </c>
      <c r="F7" s="92" t="n">
        <v>10</v>
      </c>
      <c r="G7" s="92">
        <f>(G3*F7)/100</f>
        <v/>
      </c>
      <c r="H7" s="151" t="n">
        <v>0</v>
      </c>
      <c r="I7" s="139" t="n">
        <v>80</v>
      </c>
      <c r="J7" s="173">
        <f>(J3*I7)/100</f>
        <v/>
      </c>
      <c r="K7" s="151" t="n">
        <v>0</v>
      </c>
      <c r="L7" s="92" t="n">
        <v>10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>
        <f>(S3*R7)/100</f>
        <v/>
      </c>
      <c r="T7" s="151" t="n">
        <v>0</v>
      </c>
      <c r="U7" s="92">
        <f>('PI23.20_WP_Value_SP'!M5)</f>
        <v/>
      </c>
      <c r="V7" s="92">
        <f>(V3*U7)/100</f>
        <v/>
      </c>
      <c r="W7" s="151" t="n">
        <v>0</v>
      </c>
      <c r="X7" s="92">
        <f>('PI23.20_WP_Value_SP'!L5)</f>
        <v/>
      </c>
      <c r="Y7" s="92">
        <f>(Y3*X7)/100</f>
        <v/>
      </c>
      <c r="Z7" s="151" t="n">
        <v>0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40</v>
      </c>
      <c r="AE7" s="173">
        <f>(AE3*AD7)/100</f>
        <v/>
      </c>
      <c r="AF7" s="151" t="n">
        <v>0</v>
      </c>
      <c r="AJ7" s="176" t="n"/>
      <c r="AL7" s="134" t="inlineStr">
        <is>
          <t>Abishek</t>
        </is>
      </c>
      <c r="AM7" s="145" t="n">
        <v>64</v>
      </c>
      <c r="AN7" s="197" t="n">
        <v>8</v>
      </c>
    </row>
    <row customHeight="1" ht="46.95" r="8">
      <c r="A8" s="185" t="inlineStr">
        <is>
          <t>VWICAS23-179589</t>
        </is>
      </c>
      <c r="B8" s="190" t="inlineStr">
        <is>
          <t>[PI23.21][AAS][Automaters][SPT] Phase 6 | Startup Performance Measurement</t>
        </is>
      </c>
      <c r="C8" s="92" t="n">
        <v>0</v>
      </c>
      <c r="D8" s="92">
        <f>(D3*C8)/100</f>
        <v/>
      </c>
      <c r="E8" s="151" t="n">
        <v>6.75</v>
      </c>
      <c r="F8" s="92" t="n">
        <v>10</v>
      </c>
      <c r="G8" s="92">
        <f>(G3*F8)/100</f>
        <v/>
      </c>
      <c r="H8" s="151" t="n">
        <v>2</v>
      </c>
      <c r="I8" s="139">
        <f>('PI23.20_WP_Value_SP'!E6)</f>
        <v/>
      </c>
      <c r="J8" s="173">
        <f>(J3*I8)/100</f>
        <v/>
      </c>
      <c r="K8" s="151" t="n">
        <v>0</v>
      </c>
      <c r="L8" s="92" t="n">
        <v>10</v>
      </c>
      <c r="M8" s="92">
        <f>(M3*L8)/100</f>
        <v/>
      </c>
      <c r="N8" s="151" t="n">
        <v>0</v>
      </c>
      <c r="O8" s="139" t="n">
        <v>50</v>
      </c>
      <c r="P8" s="92">
        <f>(P3*O8)/100</f>
        <v/>
      </c>
      <c r="Q8" s="151" t="n">
        <v>7.5</v>
      </c>
      <c r="R8" s="92" t="n">
        <v>0</v>
      </c>
      <c r="S8" s="92">
        <f>(S3*R8)/100</f>
        <v/>
      </c>
      <c r="T8" s="151" t="n">
        <v>0</v>
      </c>
      <c r="U8" s="92" t="n">
        <v>0</v>
      </c>
      <c r="V8" s="92">
        <f>(V3*U8)/100</f>
        <v/>
      </c>
      <c r="W8" s="151" t="n">
        <v>0</v>
      </c>
      <c r="X8" s="92">
        <f>('PI23.20_WP_Value_SP'!L6)</f>
        <v/>
      </c>
      <c r="Y8" s="92">
        <f>(Y3*X8)/100</f>
        <v/>
      </c>
      <c r="Z8" s="151" t="n">
        <v>2</v>
      </c>
      <c r="AA8" s="92" t="n">
        <v>0</v>
      </c>
      <c r="AB8" s="92">
        <f>(AB3*AA8)/100</f>
        <v/>
      </c>
      <c r="AC8" s="151" t="n">
        <v>0</v>
      </c>
      <c r="AD8" s="92">
        <f>('PI23.20_WP_Value_SP'!D6)</f>
        <v/>
      </c>
      <c r="AE8" s="173">
        <f>(AE3*AD8)/100</f>
        <v/>
      </c>
      <c r="AF8" s="151" t="n">
        <v>0</v>
      </c>
      <c r="AJ8" s="176" t="n"/>
      <c r="AL8" s="134" t="inlineStr">
        <is>
          <t>Gajanan</t>
        </is>
      </c>
      <c r="AM8" s="145" t="n">
        <v>64</v>
      </c>
      <c r="AN8" s="197" t="n">
        <v>8</v>
      </c>
    </row>
    <row customHeight="1" ht="45.6" r="9">
      <c r="A9" s="185" t="inlineStr">
        <is>
          <t>VWICAS23-178106</t>
        </is>
      </c>
      <c r="B9" s="191" t="inlineStr">
        <is>
          <t>[PI23.21][AAS][Automaters] Phase 7 | PASTA Improvements and new features</t>
        </is>
      </c>
      <c r="C9" s="92" t="n">
        <v>0</v>
      </c>
      <c r="D9" s="92">
        <f>(D3*C9)/100</f>
        <v/>
      </c>
      <c r="E9" s="151" t="n">
        <v>0</v>
      </c>
      <c r="F9" s="92">
        <f>('PI23.20_WP_Value_SP'!I7)</f>
        <v/>
      </c>
      <c r="G9" s="92" t="n">
        <v>0</v>
      </c>
      <c r="H9" s="151" t="n">
        <v>0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5.75</v>
      </c>
      <c r="O9" s="139" t="n">
        <v>50</v>
      </c>
      <c r="P9" s="92">
        <f>(P3*O9)/100</f>
        <v/>
      </c>
      <c r="Q9" s="151" t="n">
        <v>0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>
        <f>('PI23.20_WP_Value_SP'!L7)</f>
        <v/>
      </c>
      <c r="Y9" s="92">
        <f>(Y3*X9)/100</f>
        <v/>
      </c>
      <c r="Z9" s="151" t="n">
        <v>3.5</v>
      </c>
      <c r="AA9" s="92" t="n">
        <v>0</v>
      </c>
      <c r="AB9" s="92">
        <f>(AB3*AA9)/100</f>
        <v/>
      </c>
      <c r="AC9" s="151" t="n">
        <v>4.5</v>
      </c>
      <c r="AD9" s="92" t="n">
        <v>30</v>
      </c>
      <c r="AE9" s="173">
        <f>(AE3*AD9)/100</f>
        <v/>
      </c>
      <c r="AF9" s="151" t="n">
        <v>0</v>
      </c>
      <c r="AJ9" s="176" t="n"/>
      <c r="AL9" s="134" t="inlineStr">
        <is>
          <t xml:space="preserve">Gopika </t>
        </is>
      </c>
      <c r="AM9" s="145" t="n">
        <v>64</v>
      </c>
      <c r="AN9" s="197" t="n">
        <v>7.2</v>
      </c>
    </row>
    <row customHeight="1" ht="30" r="10">
      <c r="A10" s="185" t="inlineStr">
        <is>
          <t>VWICAS23-178102</t>
        </is>
      </c>
      <c r="B10" s="192" t="inlineStr">
        <is>
          <t>Collector Epic 
Jira Automation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>
        <f>('PI23.20_WP_Value_SP'!I8)</f>
        <v/>
      </c>
      <c r="G10" s="92">
        <f>(G3*F10)/100</f>
        <v/>
      </c>
      <c r="H10" s="151" t="n">
        <v>2</v>
      </c>
      <c r="I10" s="139">
        <f>('PI23.20_WP_Value_SP'!E8)</f>
        <v/>
      </c>
      <c r="J10" s="173">
        <f>(J3*I10)/100</f>
        <v/>
      </c>
      <c r="K10" s="151" t="n">
        <v>6.5</v>
      </c>
      <c r="L10" s="92" t="n">
        <v>10</v>
      </c>
      <c r="M10" s="92">
        <f>(M3*L10)/100</f>
        <v/>
      </c>
      <c r="N10" s="151" t="n">
        <v>0</v>
      </c>
      <c r="O10" s="139" t="n">
        <v>0</v>
      </c>
      <c r="P10" s="92">
        <f>(P3*O10)/100</f>
        <v/>
      </c>
      <c r="Q10" s="151" t="n">
        <v>0</v>
      </c>
      <c r="R10" s="92" t="n">
        <v>0</v>
      </c>
      <c r="S10" s="92">
        <f>(S3*R10)/100</f>
        <v/>
      </c>
      <c r="T10" s="151" t="n">
        <v>0</v>
      </c>
      <c r="U10" s="92" t="n">
        <v>30</v>
      </c>
      <c r="V10" s="92">
        <f>(V3*U10)/100</f>
        <v/>
      </c>
      <c r="W10" s="151" t="n">
        <v>0</v>
      </c>
      <c r="X10" s="92">
        <f>('PI23.20_WP_Value_SP'!L8)</f>
        <v/>
      </c>
      <c r="Y10" s="92">
        <f>(Y3*X10)/100</f>
        <v/>
      </c>
      <c r="Z10" s="151" t="n">
        <v>1</v>
      </c>
      <c r="AA10" s="92">
        <f>('PI23.20_WP_Value_SP'!H8)</f>
        <v/>
      </c>
      <c r="AB10" s="92">
        <f>(AB3*AA10)/100</f>
        <v/>
      </c>
      <c r="AC10" s="151" t="n">
        <v>0</v>
      </c>
      <c r="AD10" s="92" t="n">
        <v>30</v>
      </c>
      <c r="AE10" s="173">
        <f>(AE3*AD10)/100</f>
        <v/>
      </c>
      <c r="AF10" s="151" t="n">
        <v>5.7</v>
      </c>
      <c r="AJ10" s="176" t="n"/>
      <c r="AL10" s="134" t="inlineStr">
        <is>
          <t>Elango</t>
        </is>
      </c>
      <c r="AM10" s="145" t="n">
        <v>64</v>
      </c>
      <c r="AN10" s="197" t="n">
        <v>8</v>
      </c>
    </row>
    <row customHeight="1" ht="36" r="11">
      <c r="A11" s="185" t="inlineStr">
        <is>
          <t>VWICAS23-179599</t>
        </is>
      </c>
      <c r="B11" s="194" t="inlineStr">
        <is>
          <t>[PI23.21][AAS][Automaters] Evaluation: Test Farm</t>
        </is>
      </c>
      <c r="C11" s="92">
        <f>('PI23.20_WP_Value_SP'!K9)</f>
        <v/>
      </c>
      <c r="D11" s="92">
        <f>(D3*C11)/100</f>
        <v/>
      </c>
      <c r="E11" s="151" t="n">
        <v>0</v>
      </c>
      <c r="F11" s="92">
        <f>('PI23.20_WP_Value_SP'!I9)</f>
        <v/>
      </c>
      <c r="G11" s="92">
        <f>(G3*F11)/100</f>
        <v/>
      </c>
      <c r="H11" s="151" t="n">
        <v>0</v>
      </c>
      <c r="I11" s="139">
        <f>('PI23.20_WP_Value_SP'!E9)</f>
        <v/>
      </c>
      <c r="J11" s="173">
        <f>(J3*I11)/100</f>
        <v/>
      </c>
      <c r="K11" s="151" t="n">
        <v>0</v>
      </c>
      <c r="L11" s="92" t="n">
        <v>0</v>
      </c>
      <c r="M11" s="92">
        <f>(M3*L11)/100</f>
        <v/>
      </c>
      <c r="N11" s="151" t="n">
        <v>0</v>
      </c>
      <c r="O11" s="139" t="n">
        <v>0</v>
      </c>
      <c r="P11" s="92">
        <f>(P3*O11)/100</f>
        <v/>
      </c>
      <c r="Q11" s="151" t="n">
        <v>0</v>
      </c>
      <c r="R11" s="92" t="n">
        <v>0</v>
      </c>
      <c r="S11" s="92">
        <f>(S3*R11)/100</f>
        <v/>
      </c>
      <c r="T11" s="151" t="n">
        <v>0</v>
      </c>
      <c r="U11" s="92">
        <f>('PI23.20_WP_Value_SP'!M9)</f>
        <v/>
      </c>
      <c r="V11" s="92">
        <f>(V3*U11)/100</f>
        <v/>
      </c>
      <c r="W11" s="151" t="n">
        <v>0</v>
      </c>
      <c r="X11" s="92" t="n">
        <v>25</v>
      </c>
      <c r="Y11" s="92">
        <f>(Y3*X11)/100</f>
        <v/>
      </c>
      <c r="Z11" s="151" t="n">
        <v>0</v>
      </c>
      <c r="AA11" s="92">
        <f>('PI23.20_WP_Value_SP'!H9)</f>
        <v/>
      </c>
      <c r="AB11" s="92">
        <f>(AB3*AA11)/100</f>
        <v/>
      </c>
      <c r="AC11" s="151" t="n">
        <v>0</v>
      </c>
      <c r="AD11" s="92" t="n">
        <v>0</v>
      </c>
      <c r="AE11" s="173">
        <f>(AE3*AD11)/100</f>
        <v/>
      </c>
      <c r="AF11" s="151" t="n">
        <v>0</v>
      </c>
      <c r="AJ11" s="176" t="n"/>
      <c r="AL11" s="195" t="inlineStr">
        <is>
          <t>Total capacity available</t>
        </is>
      </c>
      <c r="AM11" s="146" t="n">
        <v>614.4000000000001</v>
      </c>
      <c r="AN11" s="136">
        <f>SUM(AN1,AN2,AN3,AN4,AN5,AN6,AN7,AN8,AN9,AN10)</f>
        <v/>
      </c>
    </row>
    <row customHeight="1" ht="36" r="12">
      <c r="A12" s="185" t="inlineStr">
        <is>
          <t>VWICAS23-197891</t>
        </is>
      </c>
      <c r="B12" s="192" t="inlineStr">
        <is>
          <t>[PI24.22][AAS][Automaters] Surf &amp; Flex: Unit Test reporting dashboard creation</t>
        </is>
      </c>
      <c r="C12" s="92" t="n">
        <v>0</v>
      </c>
      <c r="D12" s="92" t="n">
        <v>0</v>
      </c>
      <c r="E12" s="152" t="n">
        <v>0</v>
      </c>
      <c r="F12" s="92" t="n">
        <v>0</v>
      </c>
      <c r="G12" s="92" t="n">
        <v>0</v>
      </c>
      <c r="H12" s="152" t="n">
        <v>2</v>
      </c>
      <c r="I12" s="139" t="n">
        <v>0</v>
      </c>
      <c r="J12" s="173" t="n">
        <v>0</v>
      </c>
      <c r="K12" s="152" t="n">
        <v>0</v>
      </c>
      <c r="L12" s="92" t="n">
        <v>0</v>
      </c>
      <c r="M12" s="92" t="n">
        <v>0</v>
      </c>
      <c r="N12" s="152" t="n">
        <v>0</v>
      </c>
      <c r="O12" s="139" t="n">
        <v>0</v>
      </c>
      <c r="P12" s="92" t="n">
        <v>0</v>
      </c>
      <c r="Q12" s="152" t="n">
        <v>0</v>
      </c>
      <c r="R12" s="92" t="n">
        <v>0</v>
      </c>
      <c r="S12" s="92" t="n">
        <v>0</v>
      </c>
      <c r="T12" s="152" t="n">
        <v>0</v>
      </c>
      <c r="U12" s="92" t="n">
        <v>0</v>
      </c>
      <c r="V12" s="92" t="n">
        <v>0</v>
      </c>
      <c r="W12" s="152" t="n">
        <v>0</v>
      </c>
      <c r="X12" s="92" t="n">
        <v>0</v>
      </c>
      <c r="Y12" s="92" t="n">
        <v>0</v>
      </c>
      <c r="Z12" s="152" t="n">
        <v>1</v>
      </c>
      <c r="AA12" s="92" t="n">
        <v>0</v>
      </c>
      <c r="AB12" s="92" t="n">
        <v>0</v>
      </c>
      <c r="AC12" s="152" t="n">
        <v>0</v>
      </c>
      <c r="AD12" s="92" t="n">
        <v>0</v>
      </c>
      <c r="AE12" s="173" t="n">
        <v>0</v>
      </c>
      <c r="AF12" s="152" t="n">
        <v>0</v>
      </c>
      <c r="AJ12" s="176" t="n"/>
      <c r="AL12" s="135" t="n"/>
      <c r="AM12" s="146" t="n"/>
      <c r="AN12" s="136" t="n"/>
    </row>
    <row r="13">
      <c r="A13" s="119" t="n"/>
      <c r="B13" s="186" t="inlineStr">
        <is>
          <t>Total</t>
        </is>
      </c>
      <c r="C13" s="121">
        <f>SUM(C4:C11)</f>
        <v/>
      </c>
      <c r="D13" s="121" t="n"/>
      <c r="E13" s="121" t="n"/>
      <c r="F13" s="121">
        <f>SUM(F4:F11)</f>
        <v/>
      </c>
      <c r="G13" s="121" t="n"/>
      <c r="H13" s="121" t="n"/>
      <c r="I13" s="121">
        <f>SUM(I4:I11)</f>
        <v/>
      </c>
      <c r="J13" s="121" t="n"/>
      <c r="K13" s="187" t="n"/>
      <c r="L13" s="121">
        <f>SUM(L4:L12)</f>
        <v/>
      </c>
      <c r="M13" s="121" t="n"/>
      <c r="N13" s="121" t="n"/>
      <c r="O13" s="121">
        <f>SUM(O4:O12)</f>
        <v/>
      </c>
      <c r="P13" s="121" t="n"/>
      <c r="Q13" s="121" t="n"/>
      <c r="R13" s="121">
        <f>SUM(R4:R12)</f>
        <v/>
      </c>
      <c r="S13" s="121" t="n"/>
      <c r="T13" s="122" t="n"/>
      <c r="U13" s="121">
        <f>SUM(U4:U11)</f>
        <v/>
      </c>
      <c r="V13" s="121" t="n"/>
      <c r="W13" s="121" t="n"/>
      <c r="X13" s="121">
        <f>SUM(X4:X11)</f>
        <v/>
      </c>
      <c r="Y13" s="121" t="n"/>
      <c r="Z13" s="121" t="n"/>
      <c r="AA13" s="121">
        <f>SUM(AA4:AA11)</f>
        <v/>
      </c>
      <c r="AB13" s="121" t="n"/>
      <c r="AC13" s="121" t="n"/>
      <c r="AD13" s="121">
        <f>SUM(AD4:AD12)</f>
        <v/>
      </c>
      <c r="AE13" s="121" t="n"/>
      <c r="AF13" s="187" t="n"/>
      <c r="AJ13" s="109" t="n"/>
      <c r="AL13" s="135" t="n"/>
      <c r="AM13" s="146" t="n"/>
      <c r="AN13" s="136" t="n"/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2 F4:F12 I4:I12 L4:L12 O4:O12 U4:U12 X4:X12 AA4:AA12 AD4:AD12">
    <cfRule dxfId="0" operator="greaterThan" priority="2" type="cellIs">
      <formula>0</formula>
    </cfRule>
  </conditionalFormatting>
  <conditionalFormatting sqref="R4:R12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  <hyperlink ref="A12" r:id="rId9"/>
  </hyperlinks>
  <pageMargins bottom="0.75" footer="0.3" header="0.3" left="0.7" right="0.7" top="0.75"/>
  <pageSetup orientation="portrait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301"/>
  <sheetViews>
    <sheetView workbookViewId="0" zoomScale="80" zoomScaleNormal="80">
      <selection activeCell="Z10" sqref="Z10"/>
    </sheetView>
  </sheetViews>
  <sheetFormatPr baseColWidth="8" defaultRowHeight="14.4"/>
  <cols>
    <col customWidth="1" max="1" min="1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6" min="36" width="4.6640625"/>
  </cols>
  <sheetData>
    <row customHeight="1" ht="28.95" r="1">
      <c r="A1" s="111" t="inlineStr">
        <is>
          <t>Key</t>
        </is>
      </c>
      <c r="B1" s="182" t="inlineStr">
        <is>
          <t>Summary</t>
        </is>
      </c>
      <c r="C1" s="277" t="inlineStr">
        <is>
          <t>Kiran</t>
        </is>
      </c>
      <c r="D1" s="262" t="n"/>
      <c r="E1" s="263" t="n"/>
      <c r="F1" s="275" t="inlineStr">
        <is>
          <t>Srinivas</t>
        </is>
      </c>
      <c r="G1" s="262" t="n"/>
      <c r="H1" s="263" t="n"/>
      <c r="I1" s="280" t="inlineStr">
        <is>
          <t>Rishika</t>
        </is>
      </c>
      <c r="J1" s="262" t="n"/>
      <c r="K1" s="263" t="n"/>
      <c r="L1" s="281" t="inlineStr">
        <is>
          <t>Jay</t>
        </is>
      </c>
      <c r="M1" s="262" t="n"/>
      <c r="N1" s="263" t="n"/>
      <c r="O1" s="279" t="inlineStr">
        <is>
          <t>Giridhar</t>
        </is>
      </c>
      <c r="P1" s="262" t="n"/>
      <c r="Q1" s="263" t="n"/>
      <c r="R1" s="276" t="inlineStr">
        <is>
          <t>Vijaya</t>
        </is>
      </c>
      <c r="S1" s="262" t="n"/>
      <c r="T1" s="263" t="n"/>
      <c r="U1" s="276" t="inlineStr">
        <is>
          <t>Abishek</t>
        </is>
      </c>
      <c r="V1" s="262" t="n"/>
      <c r="W1" s="263" t="n"/>
      <c r="X1" s="278" t="inlineStr">
        <is>
          <t>Gajanan</t>
        </is>
      </c>
      <c r="Y1" s="262" t="n"/>
      <c r="Z1" s="263" t="n"/>
      <c r="AA1" s="276" t="inlineStr">
        <is>
          <t>Gopika</t>
        </is>
      </c>
      <c r="AB1" s="262" t="n"/>
      <c r="AC1" s="263" t="n"/>
      <c r="AD1" s="280" t="inlineStr">
        <is>
          <t>Elango</t>
        </is>
      </c>
      <c r="AE1" s="262" t="n"/>
      <c r="AF1" s="263" t="n"/>
      <c r="AJ1" s="174" t="n"/>
      <c r="AL1" s="134" t="inlineStr">
        <is>
          <t>Kiran</t>
        </is>
      </c>
      <c r="AM1" s="198" t="n">
        <v>57.6</v>
      </c>
      <c r="AN1" s="196" t="n">
        <v>7.2</v>
      </c>
    </row>
    <row customHeight="1" ht="28.95" r="2">
      <c r="A2" s="183" t="n"/>
      <c r="B2" s="168" t="n"/>
      <c r="C2" s="140" t="inlineStr">
        <is>
          <t>%</t>
        </is>
      </c>
      <c r="D2" s="140" t="inlineStr">
        <is>
          <t>SP-A</t>
        </is>
      </c>
      <c r="E2" s="140" t="inlineStr">
        <is>
          <t>SP-P</t>
        </is>
      </c>
      <c r="F2" s="140" t="inlineStr">
        <is>
          <t>%</t>
        </is>
      </c>
      <c r="G2" s="140" t="inlineStr">
        <is>
          <t>SP-A</t>
        </is>
      </c>
      <c r="H2" s="140" t="inlineStr">
        <is>
          <t>SP-P</t>
        </is>
      </c>
      <c r="I2" s="140" t="inlineStr">
        <is>
          <t>%</t>
        </is>
      </c>
      <c r="J2" s="140" t="inlineStr">
        <is>
          <t>SP-A</t>
        </is>
      </c>
      <c r="K2" s="140" t="inlineStr">
        <is>
          <t>SP-P</t>
        </is>
      </c>
      <c r="L2" s="140" t="inlineStr">
        <is>
          <t>%</t>
        </is>
      </c>
      <c r="M2" s="140" t="inlineStr">
        <is>
          <t>SP-A</t>
        </is>
      </c>
      <c r="N2" s="140" t="inlineStr">
        <is>
          <t>SP-P</t>
        </is>
      </c>
      <c r="O2" s="140" t="inlineStr">
        <is>
          <t>%</t>
        </is>
      </c>
      <c r="P2" s="140" t="inlineStr">
        <is>
          <t>SP-A</t>
        </is>
      </c>
      <c r="Q2" s="140" t="inlineStr">
        <is>
          <t>SP-P</t>
        </is>
      </c>
      <c r="R2" s="140" t="inlineStr">
        <is>
          <t>%</t>
        </is>
      </c>
      <c r="S2" s="140" t="inlineStr">
        <is>
          <t>SP-A</t>
        </is>
      </c>
      <c r="T2" s="184" t="inlineStr">
        <is>
          <t>SP-P</t>
        </is>
      </c>
      <c r="U2" s="140" t="inlineStr">
        <is>
          <t>%</t>
        </is>
      </c>
      <c r="V2" s="140" t="inlineStr">
        <is>
          <t>SP-A</t>
        </is>
      </c>
      <c r="W2" s="140" t="inlineStr">
        <is>
          <t>SP-P</t>
        </is>
      </c>
      <c r="X2" s="140" t="inlineStr">
        <is>
          <t>%</t>
        </is>
      </c>
      <c r="Y2" s="140" t="inlineStr">
        <is>
          <t>SP-A</t>
        </is>
      </c>
      <c r="Z2" s="140" t="inlineStr">
        <is>
          <t>SP-P</t>
        </is>
      </c>
      <c r="AA2" s="140" t="inlineStr">
        <is>
          <t>%</t>
        </is>
      </c>
      <c r="AB2" s="140" t="inlineStr">
        <is>
          <t>SP-A</t>
        </is>
      </c>
      <c r="AC2" s="140" t="inlineStr">
        <is>
          <t>SP-P</t>
        </is>
      </c>
      <c r="AD2" s="140" t="inlineStr">
        <is>
          <t>%</t>
        </is>
      </c>
      <c r="AE2" s="140" t="inlineStr">
        <is>
          <t>SP-A</t>
        </is>
      </c>
      <c r="AF2" s="140" t="inlineStr">
        <is>
          <t>SP-P</t>
        </is>
      </c>
      <c r="AJ2" s="174" t="n"/>
      <c r="AL2" s="134" t="inlineStr">
        <is>
          <t>Srinivas</t>
        </is>
      </c>
      <c r="AM2" s="199" t="n">
        <v>64</v>
      </c>
      <c r="AN2" s="197" t="n">
        <v>8</v>
      </c>
    </row>
    <row customHeight="1" ht="28.95" r="3">
      <c r="A3" s="115" t="n"/>
      <c r="B3" s="157" t="inlineStr">
        <is>
          <t>Sprint A</t>
        </is>
      </c>
      <c r="C3" s="125" t="n"/>
      <c r="D3" s="123">
        <f>AN1</f>
        <v/>
      </c>
      <c r="E3" s="150">
        <f>SUM(E4:E12)</f>
        <v/>
      </c>
      <c r="F3" s="125" t="n"/>
      <c r="G3" s="123">
        <f>AN2</f>
        <v/>
      </c>
      <c r="H3" s="150">
        <f>SUM(H4:H12)</f>
        <v/>
      </c>
      <c r="I3" s="138" t="n"/>
      <c r="J3" s="172">
        <f>AN3</f>
        <v/>
      </c>
      <c r="K3" s="150">
        <f>SUM(K4:K12)</f>
        <v/>
      </c>
      <c r="L3" s="125" t="n"/>
      <c r="M3" s="123">
        <f>AN4</f>
        <v/>
      </c>
      <c r="N3" s="150">
        <f>SUM(N4:N12)</f>
        <v/>
      </c>
      <c r="O3" s="138" t="n"/>
      <c r="P3" s="123">
        <f>AN5</f>
        <v/>
      </c>
      <c r="Q3" s="150">
        <f>SUM(Q4:Q12)</f>
        <v/>
      </c>
      <c r="R3" s="125" t="n"/>
      <c r="S3" s="123">
        <f>AN6</f>
        <v/>
      </c>
      <c r="T3" s="150">
        <f>SUM(T4:T12)</f>
        <v/>
      </c>
      <c r="U3" s="125" t="n"/>
      <c r="V3" s="123">
        <f>AN7</f>
        <v/>
      </c>
      <c r="W3" s="150">
        <f>SUM(W4:W12)</f>
        <v/>
      </c>
      <c r="X3" s="125" t="n"/>
      <c r="Y3" s="123">
        <f>AN8</f>
        <v/>
      </c>
      <c r="Z3" s="150">
        <f>SUM(Z4:Z12)</f>
        <v/>
      </c>
      <c r="AA3" s="125" t="n"/>
      <c r="AB3" s="123">
        <f>AN9</f>
        <v/>
      </c>
      <c r="AC3" s="150">
        <f>SUM(AC4:AC12)</f>
        <v/>
      </c>
      <c r="AD3" s="125" t="n"/>
      <c r="AE3" s="172">
        <f>AN10</f>
        <v/>
      </c>
      <c r="AF3" s="150">
        <f>SUM(AF4:AF12)</f>
        <v/>
      </c>
      <c r="AJ3" s="175" t="n"/>
      <c r="AL3" s="134" t="inlineStr">
        <is>
          <t>Rishika</t>
        </is>
      </c>
      <c r="AM3" s="199" t="n">
        <v>64</v>
      </c>
      <c r="AN3" s="197" t="n">
        <v>8</v>
      </c>
    </row>
    <row customHeight="1" ht="30" r="4">
      <c r="A4" s="185" t="inlineStr">
        <is>
          <t>VWICAS23-178101</t>
        </is>
      </c>
      <c r="B4" s="158" t="inlineStr">
        <is>
          <t>[PI23.21][AAS][Automaters] Maintenance and Support</t>
        </is>
      </c>
      <c r="C4" s="92" t="n">
        <v>20</v>
      </c>
      <c r="D4" s="92">
        <f>(D3*C4)/100</f>
        <v/>
      </c>
      <c r="E4" s="151" t="n">
        <v>0</v>
      </c>
      <c r="F4" s="92" t="n">
        <v>80</v>
      </c>
      <c r="G4" s="92">
        <f>(G3*F4)/100</f>
        <v/>
      </c>
      <c r="H4" s="151" t="n">
        <v>0</v>
      </c>
      <c r="I4" s="139">
        <f>('PI23.20_WP_Value_SP'!E2)</f>
        <v/>
      </c>
      <c r="J4" s="173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139">
        <f>('PI23.20_WP_Value_SP'!F2)</f>
        <v/>
      </c>
      <c r="P4" s="92">
        <f>(P3*O4)/100</f>
        <v/>
      </c>
      <c r="Q4" s="151" t="n">
        <v>0</v>
      </c>
      <c r="R4" s="92" t="n">
        <v>0</v>
      </c>
      <c r="S4" s="92">
        <f>(S3*R4)/100</f>
        <v/>
      </c>
      <c r="T4" s="151" t="n">
        <v>0</v>
      </c>
      <c r="U4" s="92" t="n">
        <v>20</v>
      </c>
      <c r="V4" s="92">
        <f>(V3*U4)/100</f>
        <v/>
      </c>
      <c r="W4" s="151" t="n">
        <v>0</v>
      </c>
      <c r="X4" s="92" t="n">
        <v>10</v>
      </c>
      <c r="Y4" s="92">
        <f>(Y3*X4)/100</f>
        <v/>
      </c>
      <c r="Z4" s="151" t="n">
        <v>0</v>
      </c>
      <c r="AA4" s="92">
        <f>('PI23.20_WP_Value_SP'!H2)</f>
        <v/>
      </c>
      <c r="AB4" s="92">
        <f>(AB3*AA4)/100</f>
        <v/>
      </c>
      <c r="AC4" s="151" t="n">
        <v>0</v>
      </c>
      <c r="AD4" s="92">
        <f>('PI23.20_WP_Value_SP'!D2)</f>
        <v/>
      </c>
      <c r="AE4" s="173">
        <f>(AE3*AD4)/100</f>
        <v/>
      </c>
      <c r="AF4" s="151" t="n">
        <v>0</v>
      </c>
      <c r="AJ4" s="176" t="n"/>
      <c r="AL4" s="291" t="inlineStr">
        <is>
          <t>Jay</t>
        </is>
      </c>
      <c r="AM4" s="199" t="n">
        <v>44.8</v>
      </c>
      <c r="AN4" s="197" t="n">
        <v>5.6</v>
      </c>
    </row>
    <row customHeight="1" ht="47.7" r="5">
      <c r="A5" s="185" t="inlineStr">
        <is>
          <t>VWICAS23-179590</t>
        </is>
      </c>
      <c r="B5" s="193" t="inlineStr">
        <is>
          <t>[PI23.21][AAS][Automaters] SW Architecture Compliance Checker Pipeline</t>
        </is>
      </c>
      <c r="C5" s="92" t="n">
        <v>80</v>
      </c>
      <c r="D5" s="92">
        <f>(D3*C5)/100</f>
        <v/>
      </c>
      <c r="E5" s="151" t="n">
        <v>0</v>
      </c>
      <c r="F5" s="92">
        <f>('PI23.20_WP_Value_SP'!I3)</f>
        <v/>
      </c>
      <c r="G5" s="92">
        <f>(G3*F5)/100</f>
        <v/>
      </c>
      <c r="H5" s="151" t="n">
        <v>0</v>
      </c>
      <c r="I5" s="139">
        <f>('PI23.20_WP_Value_SP'!E3)</f>
        <v/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139">
        <f>('PI23.20_WP_Value_SP'!F3)</f>
        <v/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>
        <f>('PI23.20_WP_Value_SP'!M3)</f>
        <v/>
      </c>
      <c r="V5" s="92">
        <f>(V3*U5)/100</f>
        <v/>
      </c>
      <c r="W5" s="151" t="n">
        <v>0</v>
      </c>
      <c r="X5" s="92">
        <f>('PI23.20_WP_Value_SP'!L3)</f>
        <v/>
      </c>
      <c r="Y5" s="92">
        <f>(Y3*X5)/100</f>
        <v/>
      </c>
      <c r="Z5" s="151" t="n">
        <v>0</v>
      </c>
      <c r="AA5" s="92">
        <f>('PI23.20_WP_Value_SP'!H3)</f>
        <v/>
      </c>
      <c r="AB5" s="92">
        <f>(AB3*AA5)/100</f>
        <v/>
      </c>
      <c r="AC5" s="151" t="n">
        <v>0</v>
      </c>
      <c r="AD5" s="92">
        <f>('PI23.20_WP_Value_SP'!D3)</f>
        <v/>
      </c>
      <c r="AE5" s="173">
        <f>(AE3*AD5)/100</f>
        <v/>
      </c>
      <c r="AF5" s="151" t="n">
        <v>0</v>
      </c>
      <c r="AJ5" s="176" t="n"/>
      <c r="AL5" s="134" t="inlineStr">
        <is>
          <t>Giridhar</t>
        </is>
      </c>
      <c r="AM5" s="199" t="n">
        <v>57.6</v>
      </c>
      <c r="AN5" s="197" t="n">
        <v>7.2</v>
      </c>
    </row>
    <row customHeight="1" ht="43.95" r="6">
      <c r="A6" s="185" t="inlineStr">
        <is>
          <t>VWICAS23-178118</t>
        </is>
      </c>
      <c r="B6" s="188" t="inlineStr">
        <is>
          <t xml:space="preserve">[PI23.21][AAS][Automaters] Phase 8 | AIV Improvements and new features </t>
        </is>
      </c>
      <c r="C6" s="92">
        <f>('PI23.20_WP_Value_SP'!K4)</f>
        <v/>
      </c>
      <c r="D6" s="92">
        <f>(D3*C6)/100</f>
        <v/>
      </c>
      <c r="E6" s="151" t="n">
        <v>0</v>
      </c>
      <c r="F6" s="92">
        <f>('PI23.20_WP_Value_SP'!I4)</f>
        <v/>
      </c>
      <c r="G6" s="92">
        <f>(G3*F6)/100</f>
        <v/>
      </c>
      <c r="H6" s="151" t="n">
        <v>2</v>
      </c>
      <c r="I6" s="139">
        <f>('PI23.20_WP_Value_SP'!E4)</f>
        <v/>
      </c>
      <c r="J6" s="173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100</v>
      </c>
      <c r="S6" s="92">
        <f>(S3*R6)/100</f>
        <v/>
      </c>
      <c r="T6" s="151" t="n">
        <v>7.5</v>
      </c>
      <c r="U6" s="92" t="n">
        <v>50</v>
      </c>
      <c r="V6" s="92">
        <f>(V3*U6)/100</f>
        <v/>
      </c>
      <c r="W6" s="151" t="n">
        <v>8.5</v>
      </c>
      <c r="X6" s="92">
        <f>('PI23.20_WP_Value_SP'!L4)</f>
        <v/>
      </c>
      <c r="Y6" s="92">
        <f>(Y3*X6)/100</f>
        <v/>
      </c>
      <c r="Z6" s="151" t="n">
        <v>0</v>
      </c>
      <c r="AA6" s="92" t="n">
        <v>100</v>
      </c>
      <c r="AB6" s="92">
        <f>(AB3*AA6)/100</f>
        <v/>
      </c>
      <c r="AC6" s="151" t="n">
        <v>3</v>
      </c>
      <c r="AD6" s="92">
        <f>('PI23.20_WP_Value_SP'!D4)</f>
        <v/>
      </c>
      <c r="AE6" s="173">
        <f>(AE3*AD6)/100</f>
        <v/>
      </c>
      <c r="AF6" s="151" t="n">
        <v>0.5</v>
      </c>
      <c r="AJ6" s="176" t="n"/>
      <c r="AL6" s="134" t="inlineStr">
        <is>
          <t>Vijaya</t>
        </is>
      </c>
      <c r="AM6" s="199" t="n">
        <v>64</v>
      </c>
      <c r="AN6" s="197" t="n">
        <v>8</v>
      </c>
    </row>
    <row customHeight="1" ht="45" r="7">
      <c r="A7" s="185" t="inlineStr">
        <is>
          <t>VWICAS23-179592</t>
        </is>
      </c>
      <c r="B7" s="189" t="inlineStr">
        <is>
          <t>[PI23.21][AAS][Automaters] PoC: Execution of Performance Benchmarks</t>
        </is>
      </c>
      <c r="C7" s="92">
        <f>('PI23.20_WP_Value_SP'!K5)</f>
        <v/>
      </c>
      <c r="D7" s="92">
        <f>(D3*C7)/100</f>
        <v/>
      </c>
      <c r="E7" s="151" t="n">
        <v>0</v>
      </c>
      <c r="F7" s="92" t="n">
        <v>10</v>
      </c>
      <c r="G7" s="92">
        <f>(G3*F7)/100</f>
        <v/>
      </c>
      <c r="H7" s="151" t="n">
        <v>0</v>
      </c>
      <c r="I7" s="139" t="n">
        <v>80</v>
      </c>
      <c r="J7" s="173">
        <f>(J3*I7)/100</f>
        <v/>
      </c>
      <c r="K7" s="151" t="n">
        <v>0</v>
      </c>
      <c r="L7" s="92" t="n">
        <v>10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>
        <f>(S3*R7)/100</f>
        <v/>
      </c>
      <c r="T7" s="151" t="n">
        <v>0</v>
      </c>
      <c r="U7" s="92">
        <f>('PI23.20_WP_Value_SP'!M5)</f>
        <v/>
      </c>
      <c r="V7" s="92">
        <f>(V3*U7)/100</f>
        <v/>
      </c>
      <c r="W7" s="151" t="n">
        <v>0</v>
      </c>
      <c r="X7" s="92">
        <f>('PI23.20_WP_Value_SP'!L5)</f>
        <v/>
      </c>
      <c r="Y7" s="92">
        <f>(Y3*X7)/100</f>
        <v/>
      </c>
      <c r="Z7" s="151" t="n">
        <v>0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40</v>
      </c>
      <c r="AE7" s="173">
        <f>(AE3*AD7)/100</f>
        <v/>
      </c>
      <c r="AF7" s="151" t="n">
        <v>0</v>
      </c>
      <c r="AJ7" s="176" t="n"/>
      <c r="AL7" s="134" t="inlineStr">
        <is>
          <t>Abishek</t>
        </is>
      </c>
      <c r="AM7" s="199" t="n">
        <v>64</v>
      </c>
      <c r="AN7" s="197" t="n">
        <v>8</v>
      </c>
    </row>
    <row customHeight="1" ht="46.95" r="8">
      <c r="A8" s="185" t="inlineStr">
        <is>
          <t>VWICAS23-179589</t>
        </is>
      </c>
      <c r="B8" s="190" t="inlineStr">
        <is>
          <t>[PI23.21][AAS][Automaters][SPT] Phase 6 | Startup Performance Measurement</t>
        </is>
      </c>
      <c r="C8" s="92" t="n">
        <v>0</v>
      </c>
      <c r="D8" s="92">
        <f>(D3*C8)/100</f>
        <v/>
      </c>
      <c r="E8" s="151" t="n">
        <v>0</v>
      </c>
      <c r="F8" s="92" t="n">
        <v>10</v>
      </c>
      <c r="G8" s="92">
        <f>(G3*F8)/100</f>
        <v/>
      </c>
      <c r="H8" s="151" t="n">
        <v>1.5</v>
      </c>
      <c r="I8" s="139">
        <f>('PI23.20_WP_Value_SP'!E6)</f>
        <v/>
      </c>
      <c r="J8" s="173">
        <f>(J3*I8)/100</f>
        <v/>
      </c>
      <c r="K8" s="151" t="n">
        <v>0</v>
      </c>
      <c r="L8" s="92" t="n">
        <v>10</v>
      </c>
      <c r="M8" s="92">
        <f>(M3*L8)/100</f>
        <v/>
      </c>
      <c r="N8" s="151" t="n">
        <v>0</v>
      </c>
      <c r="O8" s="139" t="n">
        <v>50</v>
      </c>
      <c r="P8" s="92">
        <f>(P3*O8)/100</f>
        <v/>
      </c>
      <c r="Q8" s="151" t="n">
        <v>0</v>
      </c>
      <c r="R8" s="92" t="n">
        <v>0</v>
      </c>
      <c r="S8" s="92">
        <f>(S3*R8)/100</f>
        <v/>
      </c>
      <c r="T8" s="151" t="n">
        <v>0</v>
      </c>
      <c r="U8" s="92" t="n">
        <v>0</v>
      </c>
      <c r="V8" s="92">
        <f>(V3*U8)/100</f>
        <v/>
      </c>
      <c r="W8" s="151" t="n">
        <v>0</v>
      </c>
      <c r="X8" s="92">
        <f>('PI23.20_WP_Value_SP'!L6)</f>
        <v/>
      </c>
      <c r="Y8" s="92">
        <f>(Y3*X8)/100</f>
        <v/>
      </c>
      <c r="Z8" s="151" t="n">
        <v>2</v>
      </c>
      <c r="AA8" s="92" t="n">
        <v>0</v>
      </c>
      <c r="AB8" s="92">
        <f>(AB3*AA8)/100</f>
        <v/>
      </c>
      <c r="AC8" s="151" t="n">
        <v>0</v>
      </c>
      <c r="AD8" s="92">
        <f>('PI23.20_WP_Value_SP'!D6)</f>
        <v/>
      </c>
      <c r="AE8" s="173">
        <f>(AE3*AD8)/100</f>
        <v/>
      </c>
      <c r="AF8" s="151" t="n">
        <v>0</v>
      </c>
      <c r="AJ8" s="176" t="n"/>
      <c r="AL8" s="134" t="inlineStr">
        <is>
          <t>Gajanan</t>
        </is>
      </c>
      <c r="AM8" s="199" t="n">
        <v>44.8</v>
      </c>
      <c r="AN8" s="197" t="n">
        <v>5.6</v>
      </c>
    </row>
    <row customHeight="1" ht="45.6" r="9">
      <c r="A9" s="185" t="inlineStr">
        <is>
          <t>VWICAS23-178106</t>
        </is>
      </c>
      <c r="B9" s="191" t="inlineStr">
        <is>
          <t>[PI23.21][AAS][Automaters] Phase 7 | PASTA Improvements and new features</t>
        </is>
      </c>
      <c r="C9" s="92" t="n">
        <v>0</v>
      </c>
      <c r="D9" s="92">
        <f>(D3*C9)/100</f>
        <v/>
      </c>
      <c r="E9" s="151" t="n">
        <v>7.75</v>
      </c>
      <c r="F9" s="92">
        <f>('PI23.20_WP_Value_SP'!I7)</f>
        <v/>
      </c>
      <c r="G9" s="92" t="n">
        <v>0</v>
      </c>
      <c r="H9" s="151" t="n">
        <v>0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6.25</v>
      </c>
      <c r="O9" s="139" t="n">
        <v>50</v>
      </c>
      <c r="P9" s="92">
        <f>(P3*O9)/100</f>
        <v/>
      </c>
      <c r="Q9" s="151" t="n">
        <v>7.75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>
        <f>('PI23.20_WP_Value_SP'!L7)</f>
        <v/>
      </c>
      <c r="Y9" s="92">
        <f>(Y3*X9)/100</f>
        <v/>
      </c>
      <c r="Z9" s="151" t="n">
        <v>3.75</v>
      </c>
      <c r="AA9" s="92" t="n">
        <v>0</v>
      </c>
      <c r="AB9" s="92">
        <f>(AB3*AA9)/100</f>
        <v/>
      </c>
      <c r="AC9" s="151" t="n">
        <v>6.5</v>
      </c>
      <c r="AD9" s="92" t="n">
        <v>30</v>
      </c>
      <c r="AE9" s="173">
        <f>(AE3*AD9)/100</f>
        <v/>
      </c>
      <c r="AF9" s="151" t="n">
        <v>0</v>
      </c>
      <c r="AJ9" s="176" t="n"/>
      <c r="AL9" s="134" t="inlineStr">
        <is>
          <t xml:space="preserve">Gopika </t>
        </is>
      </c>
      <c r="AM9" s="199" t="n">
        <v>64</v>
      </c>
      <c r="AN9" s="197" t="n">
        <v>8</v>
      </c>
    </row>
    <row customHeight="1" ht="30" r="10">
      <c r="A10" s="185" t="inlineStr">
        <is>
          <t>VWICAS23-178102</t>
        </is>
      </c>
      <c r="B10" s="192" t="inlineStr">
        <is>
          <t>Collector Epic 
Jira Automation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>
        <f>('PI23.20_WP_Value_SP'!I8)</f>
        <v/>
      </c>
      <c r="G10" s="92">
        <f>(G3*F10)/100</f>
        <v/>
      </c>
      <c r="H10" s="151" t="n">
        <v>2</v>
      </c>
      <c r="I10" s="139">
        <f>('PI23.20_WP_Value_SP'!E8)</f>
        <v/>
      </c>
      <c r="J10" s="173">
        <f>(J3*I10)/100</f>
        <v/>
      </c>
      <c r="K10" s="151" t="n">
        <v>7</v>
      </c>
      <c r="L10" s="92" t="n">
        <v>10</v>
      </c>
      <c r="M10" s="92">
        <f>(M3*L10)/100</f>
        <v/>
      </c>
      <c r="N10" s="151" t="n">
        <v>0</v>
      </c>
      <c r="O10" s="139" t="n">
        <v>0</v>
      </c>
      <c r="P10" s="92">
        <f>(P3*O10)/100</f>
        <v/>
      </c>
      <c r="Q10" s="151" t="n">
        <v>0</v>
      </c>
      <c r="R10" s="92" t="n">
        <v>0</v>
      </c>
      <c r="S10" s="92">
        <f>(S3*R10)/100</f>
        <v/>
      </c>
      <c r="T10" s="151" t="n">
        <v>0</v>
      </c>
      <c r="U10" s="92" t="n">
        <v>30</v>
      </c>
      <c r="V10" s="92">
        <f>(V3*U10)/100</f>
        <v/>
      </c>
      <c r="W10" s="151" t="n">
        <v>0</v>
      </c>
      <c r="X10" s="92">
        <f>('PI23.20_WP_Value_SP'!L8)</f>
        <v/>
      </c>
      <c r="Y10" s="92">
        <f>(Y3*X10)/100</f>
        <v/>
      </c>
      <c r="Z10" s="151" t="n">
        <v>0</v>
      </c>
      <c r="AA10" s="92">
        <f>('PI23.20_WP_Value_SP'!H8)</f>
        <v/>
      </c>
      <c r="AB10" s="92">
        <f>(AB3*AA10)/100</f>
        <v/>
      </c>
      <c r="AC10" s="151" t="n">
        <v>0</v>
      </c>
      <c r="AD10" s="92" t="n">
        <v>30</v>
      </c>
      <c r="AE10" s="173">
        <f>(AE3*AD10)/100</f>
        <v/>
      </c>
      <c r="AF10" s="151" t="n">
        <v>8</v>
      </c>
      <c r="AJ10" s="176" t="n"/>
      <c r="AL10" s="134" t="inlineStr">
        <is>
          <t>Elango</t>
        </is>
      </c>
      <c r="AM10" s="199" t="n">
        <v>64</v>
      </c>
      <c r="AN10" s="197" t="n">
        <v>8</v>
      </c>
    </row>
    <row customHeight="1" ht="36" r="11">
      <c r="A11" s="185" t="inlineStr">
        <is>
          <t>VWICAS23-179599</t>
        </is>
      </c>
      <c r="B11" s="194" t="inlineStr">
        <is>
          <t>[PI23.21][AAS][Automaters] Evaluation: Test Farm</t>
        </is>
      </c>
      <c r="C11" s="92">
        <f>('PI23.20_WP_Value_SP'!K9)</f>
        <v/>
      </c>
      <c r="D11" s="92">
        <f>(D3*C11)/100</f>
        <v/>
      </c>
      <c r="E11" s="151" t="n">
        <v>0</v>
      </c>
      <c r="F11" s="92">
        <f>('PI23.20_WP_Value_SP'!I9)</f>
        <v/>
      </c>
      <c r="G11" s="92">
        <f>(G3*F11)/100</f>
        <v/>
      </c>
      <c r="H11" s="151" t="n">
        <v>0</v>
      </c>
      <c r="I11" s="139">
        <f>('PI23.20_WP_Value_SP'!E9)</f>
        <v/>
      </c>
      <c r="J11" s="173">
        <f>(J3*I11)/100</f>
        <v/>
      </c>
      <c r="K11" s="151" t="n">
        <v>0</v>
      </c>
      <c r="L11" s="92" t="n">
        <v>0</v>
      </c>
      <c r="M11" s="92">
        <f>(M3*L11)/100</f>
        <v/>
      </c>
      <c r="N11" s="151" t="n">
        <v>0</v>
      </c>
      <c r="O11" s="139" t="n">
        <v>0</v>
      </c>
      <c r="P11" s="92">
        <f>(P3*O11)/100</f>
        <v/>
      </c>
      <c r="Q11" s="151" t="n">
        <v>0</v>
      </c>
      <c r="R11" s="92" t="n">
        <v>0</v>
      </c>
      <c r="S11" s="92">
        <f>(S3*R11)/100</f>
        <v/>
      </c>
      <c r="T11" s="151" t="n">
        <v>0</v>
      </c>
      <c r="U11" s="92">
        <f>('PI23.20_WP_Value_SP'!M9)</f>
        <v/>
      </c>
      <c r="V11" s="92">
        <f>(V3*U11)/100</f>
        <v/>
      </c>
      <c r="W11" s="151" t="n">
        <v>0</v>
      </c>
      <c r="X11" s="92" t="n">
        <v>25</v>
      </c>
      <c r="Y11" s="92">
        <f>(Y3*X11)/100</f>
        <v/>
      </c>
      <c r="Z11" s="151" t="n">
        <v>0</v>
      </c>
      <c r="AA11" s="92">
        <f>('PI23.20_WP_Value_SP'!H9)</f>
        <v/>
      </c>
      <c r="AB11" s="92">
        <f>(AB3*AA11)/100</f>
        <v/>
      </c>
      <c r="AC11" s="151" t="n">
        <v>0</v>
      </c>
      <c r="AD11" s="92" t="n">
        <v>0</v>
      </c>
      <c r="AE11" s="173">
        <f>(AE3*AD11)/100</f>
        <v/>
      </c>
      <c r="AF11" s="151" t="n">
        <v>0</v>
      </c>
      <c r="AJ11" s="176" t="n"/>
      <c r="AL11" s="195" t="inlineStr">
        <is>
          <t>Total capacity available</t>
        </is>
      </c>
      <c r="AM11" s="146">
        <f>SUM(AM1:AM11)</f>
        <v/>
      </c>
      <c r="AN11" s="136">
        <f>SUM(AN1,AN2,AN3,AN4,AN5,AN6,AN7,AN8,AN9,AN10)</f>
        <v/>
      </c>
    </row>
    <row customHeight="1" ht="36" r="12">
      <c r="A12" s="185" t="inlineStr">
        <is>
          <t>VWICAS23-197891</t>
        </is>
      </c>
      <c r="B12" s="192" t="inlineStr">
        <is>
          <t>[PI24.22][AAS][Automaters] Surf &amp; Flex: Unit Test reporting dashboard creation</t>
        </is>
      </c>
      <c r="C12" s="92" t="n">
        <v>0</v>
      </c>
      <c r="D12" s="92" t="n">
        <v>0</v>
      </c>
      <c r="E12" s="152" t="n">
        <v>0</v>
      </c>
      <c r="F12" s="92" t="n">
        <v>0</v>
      </c>
      <c r="G12" s="92" t="n">
        <v>0</v>
      </c>
      <c r="H12" s="152" t="n">
        <v>2</v>
      </c>
      <c r="I12" s="139" t="n">
        <v>0</v>
      </c>
      <c r="J12" s="173" t="n">
        <v>0</v>
      </c>
      <c r="K12" s="152" t="n">
        <v>0</v>
      </c>
      <c r="L12" s="92" t="n">
        <v>0</v>
      </c>
      <c r="M12" s="92" t="n">
        <v>0</v>
      </c>
      <c r="N12" s="152" t="n">
        <v>0</v>
      </c>
      <c r="O12" s="139" t="n">
        <v>0</v>
      </c>
      <c r="P12" s="92" t="n">
        <v>0</v>
      </c>
      <c r="Q12" s="152" t="n">
        <v>0</v>
      </c>
      <c r="R12" s="92" t="n">
        <v>0</v>
      </c>
      <c r="S12" s="92" t="n">
        <v>0</v>
      </c>
      <c r="T12" s="152" t="n">
        <v>0</v>
      </c>
      <c r="U12" s="92" t="n">
        <v>0</v>
      </c>
      <c r="V12" s="92" t="n">
        <v>0</v>
      </c>
      <c r="W12" s="152" t="n">
        <v>0</v>
      </c>
      <c r="X12" s="92" t="n">
        <v>0</v>
      </c>
      <c r="Y12" s="92" t="n">
        <v>0</v>
      </c>
      <c r="Z12" s="152" t="n">
        <v>0</v>
      </c>
      <c r="AA12" s="92" t="n">
        <v>0</v>
      </c>
      <c r="AB12" s="92" t="n">
        <v>0</v>
      </c>
      <c r="AC12" s="152" t="n">
        <v>0</v>
      </c>
      <c r="AD12" s="92" t="n">
        <v>0</v>
      </c>
      <c r="AE12" s="173" t="n">
        <v>0</v>
      </c>
      <c r="AF12" s="152" t="n">
        <v>0</v>
      </c>
      <c r="AJ12" s="176" t="n"/>
      <c r="AL12" s="135" t="n"/>
      <c r="AM12" s="146" t="n"/>
      <c r="AN12" s="136" t="n"/>
    </row>
    <row r="13">
      <c r="A13" s="119" t="n"/>
      <c r="B13" s="186" t="inlineStr">
        <is>
          <t>Total</t>
        </is>
      </c>
      <c r="C13" s="121">
        <f>SUM(C4:C11)</f>
        <v/>
      </c>
      <c r="D13" s="121" t="n"/>
      <c r="E13" s="121" t="n"/>
      <c r="F13" s="121">
        <f>SUM(F4:F11)</f>
        <v/>
      </c>
      <c r="G13" s="121" t="n"/>
      <c r="H13" s="121" t="n"/>
      <c r="I13" s="121">
        <f>SUM(I4:I11)</f>
        <v/>
      </c>
      <c r="J13" s="121" t="n"/>
      <c r="K13" s="187" t="n"/>
      <c r="L13" s="121">
        <f>SUM(L4:L12)</f>
        <v/>
      </c>
      <c r="M13" s="121" t="n"/>
      <c r="N13" s="121" t="n"/>
      <c r="O13" s="121">
        <f>SUM(O4:O12)</f>
        <v/>
      </c>
      <c r="P13" s="121" t="n"/>
      <c r="Q13" s="121" t="n"/>
      <c r="R13" s="121">
        <f>SUM(R4:R12)</f>
        <v/>
      </c>
      <c r="S13" s="121" t="n"/>
      <c r="T13" s="122" t="n"/>
      <c r="U13" s="121">
        <f>SUM(U4:U11)</f>
        <v/>
      </c>
      <c r="V13" s="121" t="n"/>
      <c r="W13" s="121" t="n"/>
      <c r="X13" s="121">
        <f>SUM(X4:X11)</f>
        <v/>
      </c>
      <c r="Y13" s="121" t="n"/>
      <c r="Z13" s="121" t="n"/>
      <c r="AA13" s="121">
        <f>SUM(AA4:AA11)</f>
        <v/>
      </c>
      <c r="AB13" s="121" t="n"/>
      <c r="AC13" s="121" t="n"/>
      <c r="AD13" s="121">
        <f>SUM(AD4:AD12)</f>
        <v/>
      </c>
      <c r="AE13" s="121" t="n"/>
      <c r="AF13" s="187" t="n"/>
      <c r="AJ13" s="109" t="n"/>
      <c r="AL13" s="135" t="n"/>
      <c r="AM13" s="146" t="n"/>
      <c r="AN13" s="136" t="n"/>
    </row>
    <row r="14">
      <c r="A14" s="103" t="n"/>
      <c r="B14" s="104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2 F4:F12 I4:I12 L4:L12 O4:O12 U4:U12 X4:X12 AA4:AA12 AD4:AD12">
    <cfRule dxfId="0" operator="greaterThan" priority="2" type="cellIs">
      <formula>0</formula>
    </cfRule>
  </conditionalFormatting>
  <conditionalFormatting sqref="R4:R12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  <hyperlink ref="A12" r:id="rId9"/>
  </hyperlinks>
  <pageMargins bottom="0.75" footer="0.3" header="0.3" left="0.7" right="0.7" top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4"/>
  <sheetViews>
    <sheetView workbookViewId="0">
      <selection activeCell="F9" sqref="F9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86" width="4.6640625"/>
    <col customWidth="1" max="4" min="4" style="87" width="4.6640625"/>
    <col customWidth="1" max="5" min="5" style="88" width="4.6640625"/>
    <col customWidth="1" max="6" min="6" style="89" width="4.6640625"/>
    <col customWidth="1" max="7" min="7" style="87" width="4.6640625"/>
    <col customWidth="1" max="8" min="8" style="90" width="4.6640625"/>
    <col customWidth="1" max="9" min="9" style="86" width="4.6640625"/>
    <col customWidth="1" max="10" min="10" style="87" width="4.6640625"/>
    <col customWidth="1" max="11" min="11" style="88" width="4.6640625"/>
    <col customWidth="1" max="12" min="12" style="89" width="4.6640625"/>
    <col customWidth="1" max="13" min="13" style="87" width="4.6640625"/>
    <col customWidth="1" max="14" min="14" style="90" width="4.6640625"/>
    <col customWidth="1" max="15" min="15" style="86" width="4.6640625"/>
    <col customWidth="1" max="16" min="16" style="87" width="4.6640625"/>
    <col customWidth="1" max="17" min="17" style="88" width="4.6640625"/>
    <col customWidth="1" max="18" min="18" style="89" width="4.6640625"/>
    <col customWidth="1" max="19" min="19" style="87" width="4.6640625"/>
    <col customWidth="1" max="20" min="20" style="90" width="4.6640625"/>
    <col customWidth="1" max="21" min="21" style="86" width="4.6640625"/>
    <col customWidth="1" max="22" min="22" style="87" width="4.6640625"/>
    <col customWidth="1" max="23" min="23" style="88" width="4.6640625"/>
    <col customWidth="1" max="24" min="24" style="89" width="4.6640625"/>
    <col customWidth="1" max="25" min="25" style="87" width="4.6640625"/>
    <col customWidth="1" max="26" min="26" style="90" width="4.6640625"/>
    <col customWidth="1" max="27" min="27" style="86" width="4.6640625"/>
    <col customWidth="1" max="28" min="28" style="87" width="4.6640625"/>
    <col customWidth="1" max="29" min="29" style="88" width="4.6640625"/>
    <col customWidth="1" max="30" min="30" style="89" width="4.6640625"/>
    <col customWidth="1" max="31" min="31" style="87" width="4.6640625"/>
    <col customWidth="1" max="32" min="32" style="90" width="4.6640625"/>
    <col customWidth="1" max="33" min="33" style="86" width="4.6640625"/>
    <col customWidth="1" max="34" min="34" style="87" width="4.6640625"/>
    <col customWidth="1" max="35" min="35" style="88" width="4.6640625"/>
  </cols>
  <sheetData>
    <row customHeight="1" ht="28.95" r="1">
      <c r="A1" s="57" t="inlineStr">
        <is>
          <t>Key</t>
        </is>
      </c>
      <c r="B1" s="58" t="inlineStr">
        <is>
          <t>Summary</t>
        </is>
      </c>
      <c r="C1" s="261" t="inlineStr">
        <is>
          <t>Sandhya</t>
        </is>
      </c>
      <c r="D1" s="262" t="n"/>
      <c r="E1" s="263" t="n"/>
      <c r="F1" s="264" t="inlineStr">
        <is>
          <t>Elango</t>
        </is>
      </c>
      <c r="G1" s="265" t="n"/>
      <c r="H1" s="266" t="n"/>
      <c r="I1" s="261" t="inlineStr">
        <is>
          <t>Rakesh</t>
        </is>
      </c>
      <c r="J1" s="262" t="n"/>
      <c r="K1" s="263" t="n"/>
      <c r="L1" s="264" t="inlineStr">
        <is>
          <t>Giridhar</t>
        </is>
      </c>
      <c r="M1" s="265" t="n"/>
      <c r="N1" s="266" t="n"/>
      <c r="O1" s="261" t="inlineStr">
        <is>
          <t>Vamsi</t>
        </is>
      </c>
      <c r="P1" s="262" t="n"/>
      <c r="Q1" s="263" t="n"/>
      <c r="R1" s="264" t="inlineStr">
        <is>
          <t>Gopika</t>
        </is>
      </c>
      <c r="S1" s="265" t="n"/>
      <c r="T1" s="266" t="n"/>
      <c r="U1" s="261" t="inlineStr">
        <is>
          <t>Srinivas</t>
        </is>
      </c>
      <c r="V1" s="262" t="n"/>
      <c r="W1" s="263" t="n"/>
      <c r="X1" s="264" t="inlineStr">
        <is>
          <t>Shweta</t>
        </is>
      </c>
      <c r="Y1" s="265" t="n"/>
      <c r="Z1" s="266" t="n"/>
      <c r="AA1" s="261" t="inlineStr">
        <is>
          <t>Kiran</t>
        </is>
      </c>
      <c r="AB1" s="262" t="n"/>
      <c r="AC1" s="263" t="n"/>
      <c r="AD1" s="264" t="inlineStr">
        <is>
          <t>Gajanan</t>
        </is>
      </c>
      <c r="AE1" s="265" t="n"/>
      <c r="AF1" s="266" t="n"/>
      <c r="AG1" s="261" t="inlineStr">
        <is>
          <t>Abishek</t>
        </is>
      </c>
      <c r="AH1" s="262" t="n"/>
      <c r="AI1" s="263" t="n"/>
    </row>
    <row customHeight="1" ht="28.95" r="2">
      <c r="A2" s="57" t="n"/>
      <c r="B2" s="58" t="n"/>
      <c r="C2" s="59" t="inlineStr">
        <is>
          <t>%</t>
        </is>
      </c>
      <c r="D2" s="60" t="inlineStr">
        <is>
          <t>SP-A</t>
        </is>
      </c>
      <c r="E2" s="61" t="inlineStr">
        <is>
          <t>SP-P</t>
        </is>
      </c>
      <c r="F2" s="62" t="inlineStr">
        <is>
          <t>%</t>
        </is>
      </c>
      <c r="G2" s="60" t="inlineStr">
        <is>
          <t>SP-A</t>
        </is>
      </c>
      <c r="H2" s="63" t="inlineStr">
        <is>
          <t>SP-P</t>
        </is>
      </c>
      <c r="I2" s="59" t="inlineStr">
        <is>
          <t>%</t>
        </is>
      </c>
      <c r="J2" s="60" t="inlineStr">
        <is>
          <t>SP-A</t>
        </is>
      </c>
      <c r="K2" s="61" t="inlineStr">
        <is>
          <t>SP-P</t>
        </is>
      </c>
      <c r="L2" s="62" t="inlineStr">
        <is>
          <t>%</t>
        </is>
      </c>
      <c r="M2" s="60" t="inlineStr">
        <is>
          <t>SP-A</t>
        </is>
      </c>
      <c r="N2" s="63" t="inlineStr">
        <is>
          <t>SP-P</t>
        </is>
      </c>
      <c r="O2" s="59" t="inlineStr">
        <is>
          <t>%</t>
        </is>
      </c>
      <c r="P2" s="60" t="inlineStr">
        <is>
          <t>SP-A</t>
        </is>
      </c>
      <c r="Q2" s="61" t="inlineStr">
        <is>
          <t>SP-P</t>
        </is>
      </c>
      <c r="R2" s="62" t="inlineStr">
        <is>
          <t>%</t>
        </is>
      </c>
      <c r="S2" s="60" t="inlineStr">
        <is>
          <t>SP-A</t>
        </is>
      </c>
      <c r="T2" s="63" t="inlineStr">
        <is>
          <t>SP-P</t>
        </is>
      </c>
      <c r="U2" s="59" t="inlineStr">
        <is>
          <t>%</t>
        </is>
      </c>
      <c r="V2" s="60" t="inlineStr">
        <is>
          <t>SP-A</t>
        </is>
      </c>
      <c r="W2" s="61" t="inlineStr">
        <is>
          <t>SP-P</t>
        </is>
      </c>
      <c r="X2" s="62" t="inlineStr">
        <is>
          <t>%</t>
        </is>
      </c>
      <c r="Y2" s="60" t="inlineStr">
        <is>
          <t>SP-A</t>
        </is>
      </c>
      <c r="Z2" s="63" t="inlineStr">
        <is>
          <t>SP-P</t>
        </is>
      </c>
      <c r="AA2" s="59" t="inlineStr">
        <is>
          <t>%</t>
        </is>
      </c>
      <c r="AB2" s="60" t="inlineStr">
        <is>
          <t>SP-A</t>
        </is>
      </c>
      <c r="AC2" s="61" t="inlineStr">
        <is>
          <t>SP-P</t>
        </is>
      </c>
      <c r="AD2" s="62" t="inlineStr">
        <is>
          <t>%</t>
        </is>
      </c>
      <c r="AE2" s="60" t="inlineStr">
        <is>
          <t>SP-A</t>
        </is>
      </c>
      <c r="AF2" s="63" t="inlineStr">
        <is>
          <t>SP-P</t>
        </is>
      </c>
      <c r="AG2" s="59" t="inlineStr">
        <is>
          <t>%</t>
        </is>
      </c>
      <c r="AH2" s="60" t="inlineStr">
        <is>
          <t>SP-A</t>
        </is>
      </c>
      <c r="AI2" s="61" t="inlineStr">
        <is>
          <t>SP-P</t>
        </is>
      </c>
    </row>
    <row customHeight="1" ht="28.95" r="3">
      <c r="A3" s="57" t="n"/>
      <c r="B3" s="64" t="inlineStr">
        <is>
          <t>Sprint B</t>
        </is>
      </c>
      <c r="C3" s="65" t="n"/>
      <c r="D3" s="66" t="n">
        <v>9</v>
      </c>
      <c r="E3" s="67">
        <f>SUM(E4:E13)</f>
        <v/>
      </c>
      <c r="F3" s="68" t="n"/>
      <c r="G3" s="66" t="n">
        <v>5.962499999999999</v>
      </c>
      <c r="H3" s="69">
        <f>SUM(H4:H13)</f>
        <v/>
      </c>
      <c r="I3" s="70" t="n"/>
      <c r="J3" s="66" t="n">
        <v>7.987499999999999</v>
      </c>
      <c r="K3" s="67">
        <f>SUM(K4:K13)</f>
        <v/>
      </c>
      <c r="L3" s="68" t="n"/>
      <c r="M3" s="66" t="n">
        <v>7.987499999999999</v>
      </c>
      <c r="N3" s="69">
        <f>SUM(N4:N13)</f>
        <v/>
      </c>
      <c r="O3" s="70" t="n"/>
      <c r="P3" s="66" t="n">
        <v>6.975</v>
      </c>
      <c r="Q3" s="67">
        <f>SUM(Q4:Q13)</f>
        <v/>
      </c>
      <c r="R3" s="68" t="n"/>
      <c r="S3" s="66" t="n">
        <v>9</v>
      </c>
      <c r="T3" s="69">
        <f>SUM(T4:T13)</f>
        <v/>
      </c>
      <c r="U3" s="70" t="n"/>
      <c r="V3" s="66" t="n">
        <v>9</v>
      </c>
      <c r="W3" s="67">
        <f>SUM(W4:W13)</f>
        <v/>
      </c>
      <c r="X3" s="68" t="n"/>
      <c r="Y3" s="66" t="n">
        <v>9</v>
      </c>
      <c r="Z3" s="69">
        <f>SUM(Z4:Z13)</f>
        <v/>
      </c>
      <c r="AA3" s="70" t="n"/>
      <c r="AB3" s="66" t="n">
        <v>7.987499999999999</v>
      </c>
      <c r="AC3" s="67">
        <f>SUM(AC4:AC13)</f>
        <v/>
      </c>
      <c r="AD3" s="68" t="n"/>
      <c r="AE3" s="66" t="n">
        <v>9</v>
      </c>
      <c r="AF3" s="69">
        <f>SUM(AF4:AF13)</f>
        <v/>
      </c>
      <c r="AG3" s="70" t="n"/>
      <c r="AH3" s="66" t="n">
        <v>6.46875</v>
      </c>
      <c r="AI3" s="67">
        <f>SUM(AI4:AI13)</f>
        <v/>
      </c>
    </row>
    <row customHeight="1" ht="30" r="4">
      <c r="A4" s="71" t="inlineStr">
        <is>
          <t>VWICAS23-162385</t>
        </is>
      </c>
      <c r="B4" s="72" t="inlineStr">
        <is>
          <t>Maintenance and Support (APCT, IoT, MOD4, Pre-Int, Jira Auto)</t>
        </is>
      </c>
      <c r="C4" s="73" t="n">
        <v>20</v>
      </c>
      <c r="D4" s="74">
        <f>(D3*C4)/100</f>
        <v/>
      </c>
      <c r="E4" s="75" t="n">
        <v>1</v>
      </c>
      <c r="F4" s="76" t="n">
        <v>0</v>
      </c>
      <c r="G4" s="74">
        <f>(G3*F4)/100</f>
        <v/>
      </c>
      <c r="H4" s="77" t="n">
        <v>0</v>
      </c>
      <c r="I4" s="73" t="n">
        <v>20</v>
      </c>
      <c r="J4" s="74">
        <f>(J3*I4)/100</f>
        <v/>
      </c>
      <c r="K4" s="75" t="n">
        <v>5</v>
      </c>
      <c r="L4" s="76" t="n">
        <v>0</v>
      </c>
      <c r="M4" s="74">
        <f>(M3*L4)/100</f>
        <v/>
      </c>
      <c r="N4" s="77" t="n">
        <v>0</v>
      </c>
      <c r="O4" s="73" t="n">
        <v>0</v>
      </c>
      <c r="P4" s="74">
        <f>(P3*O4)/100</f>
        <v/>
      </c>
      <c r="Q4" s="75" t="n">
        <v>0</v>
      </c>
      <c r="R4" s="76" t="n">
        <v>0</v>
      </c>
      <c r="S4" s="74">
        <f>(S3*R4)/100</f>
        <v/>
      </c>
      <c r="T4" s="77" t="n">
        <v>0</v>
      </c>
      <c r="U4" s="73" t="n">
        <v>25</v>
      </c>
      <c r="V4" s="74">
        <f>(V3*U4)/100</f>
        <v/>
      </c>
      <c r="W4" s="75" t="n">
        <v>1</v>
      </c>
      <c r="X4" s="76" t="n">
        <v>0</v>
      </c>
      <c r="Y4" s="74">
        <f>(Y3*X4)/100</f>
        <v/>
      </c>
      <c r="Z4" s="77" t="n">
        <v>0</v>
      </c>
      <c r="AA4" s="73" t="n">
        <v>30</v>
      </c>
      <c r="AB4" s="74">
        <f>(AB3*AA4)/100</f>
        <v/>
      </c>
      <c r="AC4" s="75" t="n">
        <v>0</v>
      </c>
      <c r="AD4" s="76" t="n">
        <v>5</v>
      </c>
      <c r="AE4" s="74">
        <f>(AE3*AD4)/100</f>
        <v/>
      </c>
      <c r="AF4" s="77" t="n">
        <v>4</v>
      </c>
      <c r="AG4" s="73" t="n">
        <v>0</v>
      </c>
      <c r="AH4" s="74">
        <f>(AH3*AG4)/100</f>
        <v/>
      </c>
      <c r="AI4" s="75" t="n">
        <v>0</v>
      </c>
    </row>
    <row customHeight="1" ht="30" r="5">
      <c r="A5" s="71" t="inlineStr">
        <is>
          <t>VWICAS23-162380</t>
        </is>
      </c>
      <c r="B5" s="78" t="inlineStr">
        <is>
          <t>Adaptive Application Pipelines | Handover from A1_CICD</t>
        </is>
      </c>
      <c r="C5" s="73" t="n">
        <v>0</v>
      </c>
      <c r="D5" s="74">
        <f>(D3*C5)/100</f>
        <v/>
      </c>
      <c r="E5" s="75" t="n">
        <v>0</v>
      </c>
      <c r="F5" s="76" t="n">
        <v>0</v>
      </c>
      <c r="G5" s="74">
        <f>(G3*F5)/100</f>
        <v/>
      </c>
      <c r="H5" s="77" t="n">
        <v>0</v>
      </c>
      <c r="I5" s="73" t="n">
        <v>0</v>
      </c>
      <c r="J5" s="74">
        <f>(J3*I5)/100</f>
        <v/>
      </c>
      <c r="K5" s="75" t="n">
        <v>0</v>
      </c>
      <c r="L5" s="76" t="n">
        <v>0</v>
      </c>
      <c r="M5" s="74">
        <f>(M3*L5)/100</f>
        <v/>
      </c>
      <c r="N5" s="77" t="n">
        <v>0</v>
      </c>
      <c r="O5" s="73" t="n">
        <v>0</v>
      </c>
      <c r="P5" s="74">
        <f>(P3*O5)/100</f>
        <v/>
      </c>
      <c r="Q5" s="75" t="n">
        <v>0</v>
      </c>
      <c r="R5" s="76" t="n">
        <v>0</v>
      </c>
      <c r="S5" s="74">
        <f>(S3*R5)/100</f>
        <v/>
      </c>
      <c r="T5" s="77" t="n">
        <v>0</v>
      </c>
      <c r="U5" s="73" t="n">
        <v>0</v>
      </c>
      <c r="V5" s="74">
        <f>(V3*U5)/100</f>
        <v/>
      </c>
      <c r="W5" s="75" t="n">
        <v>0</v>
      </c>
      <c r="X5" s="76" t="n">
        <v>0</v>
      </c>
      <c r="Y5" s="74">
        <f>(Y3*X5)/100</f>
        <v/>
      </c>
      <c r="Z5" s="77" t="n">
        <v>0</v>
      </c>
      <c r="AA5" s="73" t="n">
        <v>25</v>
      </c>
      <c r="AB5" s="74">
        <f>(AB3*AA5)/100</f>
        <v/>
      </c>
      <c r="AC5" s="75" t="n">
        <v>0</v>
      </c>
      <c r="AD5" s="76" t="n">
        <v>10</v>
      </c>
      <c r="AE5" s="74">
        <f>(AE3*AD5)/100</f>
        <v/>
      </c>
      <c r="AF5" s="77" t="n">
        <v>0</v>
      </c>
      <c r="AG5" s="73" t="n">
        <v>0</v>
      </c>
      <c r="AH5" s="74">
        <f>(AH3*AG5)/100</f>
        <v/>
      </c>
      <c r="AI5" s="75" t="n">
        <v>0</v>
      </c>
    </row>
    <row customHeight="1" ht="30" r="6">
      <c r="A6" s="71" t="inlineStr">
        <is>
          <t>VWICAS23-162384</t>
        </is>
      </c>
      <c r="B6" s="72" t="inlineStr">
        <is>
          <t>Adaptive Delivery Pipelines | Handover from A1_CICD</t>
        </is>
      </c>
      <c r="C6" s="73" t="n">
        <v>0</v>
      </c>
      <c r="D6" s="74">
        <f>(D3*C6)/100</f>
        <v/>
      </c>
      <c r="E6" s="75" t="n">
        <v>0</v>
      </c>
      <c r="F6" s="76" t="n">
        <v>0</v>
      </c>
      <c r="G6" s="74">
        <f>(G3*F6)/100</f>
        <v/>
      </c>
      <c r="H6" s="77" t="n">
        <v>0</v>
      </c>
      <c r="I6" s="73" t="n">
        <v>0</v>
      </c>
      <c r="J6" s="74">
        <f>(J3*I6)/100</f>
        <v/>
      </c>
      <c r="K6" s="75" t="n">
        <v>0</v>
      </c>
      <c r="L6" s="76" t="n">
        <v>0</v>
      </c>
      <c r="M6" s="74">
        <f>(M3*L6)/100</f>
        <v/>
      </c>
      <c r="N6" s="77" t="n">
        <v>0</v>
      </c>
      <c r="O6" s="73" t="n">
        <v>25</v>
      </c>
      <c r="P6" s="74">
        <f>(P3*O6)/100</f>
        <v/>
      </c>
      <c r="Q6" s="75" t="n">
        <v>0</v>
      </c>
      <c r="R6" s="76" t="n">
        <v>0</v>
      </c>
      <c r="S6" s="74">
        <f>(S3*R6)/100</f>
        <v/>
      </c>
      <c r="T6" s="77" t="n">
        <v>0</v>
      </c>
      <c r="U6" s="73" t="n">
        <v>0</v>
      </c>
      <c r="V6" s="74">
        <f>(V3*U6)/100</f>
        <v/>
      </c>
      <c r="W6" s="75" t="n">
        <v>0</v>
      </c>
      <c r="X6" s="76" t="n">
        <v>0</v>
      </c>
      <c r="Y6" s="74">
        <f>(Y3*X6)/100</f>
        <v/>
      </c>
      <c r="Z6" s="77" t="n">
        <v>0</v>
      </c>
      <c r="AA6" s="73" t="n">
        <v>0</v>
      </c>
      <c r="AB6" s="74">
        <f>(AB3*AA6)/100</f>
        <v/>
      </c>
      <c r="AC6" s="75" t="n">
        <v>0</v>
      </c>
      <c r="AD6" s="76" t="n">
        <v>10</v>
      </c>
      <c r="AE6" s="74">
        <f>(AE3*AD6)/100</f>
        <v/>
      </c>
      <c r="AF6" s="77" t="n">
        <v>0</v>
      </c>
      <c r="AG6" s="73" t="n">
        <v>0</v>
      </c>
      <c r="AH6" s="74">
        <f>(AH3*AG6)/100</f>
        <v/>
      </c>
      <c r="AI6" s="75" t="n">
        <v>0</v>
      </c>
    </row>
    <row customHeight="1" ht="30" r="7">
      <c r="A7" s="71" t="inlineStr">
        <is>
          <t>VWICAS23-169155</t>
        </is>
      </c>
      <c r="B7" s="78" t="inlineStr">
        <is>
          <t>[PI23.20][AAS][Automaters] Collaboration with PL1_DevOps Teams</t>
        </is>
      </c>
      <c r="C7" s="73" t="n">
        <v>0</v>
      </c>
      <c r="D7" s="74">
        <f>(D3*C7)/100</f>
        <v/>
      </c>
      <c r="E7" s="75" t="n">
        <v>0</v>
      </c>
      <c r="F7" s="76" t="n">
        <v>0</v>
      </c>
      <c r="G7" s="74">
        <f>(G3*F7)/100</f>
        <v/>
      </c>
      <c r="H7" s="77" t="n">
        <v>0</v>
      </c>
      <c r="I7" s="73" t="n">
        <v>0</v>
      </c>
      <c r="J7" s="74">
        <f>(J3*I7)/100</f>
        <v/>
      </c>
      <c r="K7" s="75" t="n">
        <v>0</v>
      </c>
      <c r="L7" s="76" t="n">
        <v>0</v>
      </c>
      <c r="M7" s="74">
        <f>(M3*L7)/100</f>
        <v/>
      </c>
      <c r="N7" s="77" t="n">
        <v>0</v>
      </c>
      <c r="O7" s="73" t="n">
        <v>25</v>
      </c>
      <c r="P7" s="74">
        <f>(P3*O7)/100</f>
        <v/>
      </c>
      <c r="Q7" s="75" t="n">
        <v>0</v>
      </c>
      <c r="R7" s="76" t="n">
        <v>0</v>
      </c>
      <c r="S7" s="74">
        <f>(S3*R7)/100</f>
        <v/>
      </c>
      <c r="T7" s="77" t="n">
        <v>0</v>
      </c>
      <c r="U7" s="73" t="n">
        <v>25</v>
      </c>
      <c r="V7" s="74">
        <f>(V3*U7)/100</f>
        <v/>
      </c>
      <c r="W7" s="75" t="n">
        <v>0</v>
      </c>
      <c r="X7" s="76" t="n">
        <v>0</v>
      </c>
      <c r="Y7" s="74">
        <f>(Y3*X7)/100</f>
        <v/>
      </c>
      <c r="Z7" s="77" t="n">
        <v>0</v>
      </c>
      <c r="AA7" s="73" t="n">
        <v>0</v>
      </c>
      <c r="AB7" s="74">
        <f>(AB3*AA7)/100</f>
        <v/>
      </c>
      <c r="AC7" s="75" t="n">
        <v>0</v>
      </c>
      <c r="AD7" s="76" t="n">
        <v>0</v>
      </c>
      <c r="AE7" s="74">
        <f>(AE3*AD7)/100</f>
        <v/>
      </c>
      <c r="AF7" s="77" t="n">
        <v>0</v>
      </c>
      <c r="AG7" s="73" t="n">
        <v>0</v>
      </c>
      <c r="AH7" s="74">
        <f>(AH3*AG7)/100</f>
        <v/>
      </c>
      <c r="AI7" s="75" t="n">
        <v>0</v>
      </c>
    </row>
    <row customHeight="1" ht="30" r="8">
      <c r="A8" s="71" t="inlineStr">
        <is>
          <t>VWICAS23-162378</t>
        </is>
      </c>
      <c r="B8" s="72" t="inlineStr">
        <is>
          <t>[AIV] | Phase 6 | New Features</t>
        </is>
      </c>
      <c r="C8" s="73" t="n">
        <v>0</v>
      </c>
      <c r="D8" s="74">
        <f>(D3*C8)/100</f>
        <v/>
      </c>
      <c r="E8" s="75" t="n">
        <v>0</v>
      </c>
      <c r="F8" s="76" t="n">
        <v>0</v>
      </c>
      <c r="G8" s="74">
        <f>(G3*F8)/100</f>
        <v/>
      </c>
      <c r="H8" s="77" t="n">
        <v>0</v>
      </c>
      <c r="I8" s="73" t="n">
        <v>0</v>
      </c>
      <c r="J8" s="74">
        <f>(J3*I8)/100</f>
        <v/>
      </c>
      <c r="K8" s="75" t="n">
        <v>0</v>
      </c>
      <c r="L8" s="76" t="n">
        <v>0</v>
      </c>
      <c r="M8" s="74">
        <f>(M3*L8)/100</f>
        <v/>
      </c>
      <c r="N8" s="77" t="n">
        <v>0</v>
      </c>
      <c r="O8" s="73" t="n">
        <v>0</v>
      </c>
      <c r="P8" s="74">
        <f>(P3*O8)/100</f>
        <v/>
      </c>
      <c r="Q8" s="75" t="n">
        <v>0</v>
      </c>
      <c r="R8" s="76" t="n">
        <v>70</v>
      </c>
      <c r="S8" s="74">
        <f>(S3*R8)/100</f>
        <v/>
      </c>
      <c r="T8" s="77" t="n">
        <v>5</v>
      </c>
      <c r="U8" s="73" t="n">
        <v>20</v>
      </c>
      <c r="V8" s="74">
        <f>(V3*U8)/100</f>
        <v/>
      </c>
      <c r="W8" s="75" t="n">
        <v>3</v>
      </c>
      <c r="X8" s="76" t="n">
        <v>70</v>
      </c>
      <c r="Y8" s="74">
        <f>(Y3*X8)/100</f>
        <v/>
      </c>
      <c r="Z8" s="77" t="n">
        <v>3</v>
      </c>
      <c r="AA8" s="73" t="n">
        <v>10</v>
      </c>
      <c r="AB8" s="74">
        <f>(AB3*AA8)/100</f>
        <v/>
      </c>
      <c r="AC8" s="75" t="n">
        <v>0</v>
      </c>
      <c r="AD8" s="76" t="n">
        <v>10</v>
      </c>
      <c r="AE8" s="74">
        <f>(AE3*AD8)/100</f>
        <v/>
      </c>
      <c r="AF8" s="77" t="n">
        <v>0</v>
      </c>
      <c r="AG8" s="73" t="n">
        <v>10</v>
      </c>
      <c r="AH8" s="74">
        <f>(AH3*AG8)/100</f>
        <v/>
      </c>
      <c r="AI8" s="75" t="n">
        <v>0</v>
      </c>
    </row>
    <row customHeight="1" ht="30" r="9">
      <c r="A9" s="71" t="inlineStr">
        <is>
          <t>VWICAS23-162383</t>
        </is>
      </c>
      <c r="B9" s="78" t="inlineStr">
        <is>
          <t>[AIV] | Phase 7 | Stability and Validation</t>
        </is>
      </c>
      <c r="C9" s="73" t="n">
        <v>0</v>
      </c>
      <c r="D9" s="74">
        <f>(D3*C9)/100</f>
        <v/>
      </c>
      <c r="E9" s="75" t="n">
        <v>0</v>
      </c>
      <c r="F9" s="76" t="n">
        <v>0</v>
      </c>
      <c r="G9" s="74">
        <f>(G3*F9)/100</f>
        <v/>
      </c>
      <c r="H9" s="77" t="n">
        <v>0</v>
      </c>
      <c r="I9" s="73" t="n">
        <v>0</v>
      </c>
      <c r="J9" s="74">
        <f>(J3*I9)/100</f>
        <v/>
      </c>
      <c r="K9" s="75" t="n">
        <v>0</v>
      </c>
      <c r="L9" s="76" t="n">
        <v>0</v>
      </c>
      <c r="M9" s="74">
        <f>(M3*L9)/100</f>
        <v/>
      </c>
      <c r="N9" s="77" t="n">
        <v>0</v>
      </c>
      <c r="O9" s="73" t="n">
        <v>10</v>
      </c>
      <c r="P9" s="74">
        <f>(P3*O9)/100</f>
        <v/>
      </c>
      <c r="Q9" s="75" t="n">
        <v>0</v>
      </c>
      <c r="R9" s="76" t="n">
        <v>20</v>
      </c>
      <c r="S9" s="74">
        <f>(S3*R9)/100</f>
        <v/>
      </c>
      <c r="T9" s="77" t="n">
        <v>2</v>
      </c>
      <c r="U9" s="73" t="n">
        <v>0</v>
      </c>
      <c r="V9" s="74" t="n">
        <v>0</v>
      </c>
      <c r="W9" s="75" t="n">
        <v>0</v>
      </c>
      <c r="X9" s="76" t="n">
        <v>20</v>
      </c>
      <c r="Y9" s="74">
        <f>(Y3*X9)/100</f>
        <v/>
      </c>
      <c r="Z9" s="77" t="n">
        <v>5</v>
      </c>
      <c r="AA9" s="73" t="n">
        <v>10</v>
      </c>
      <c r="AB9" s="74">
        <f>(AB3*AA9)/100</f>
        <v/>
      </c>
      <c r="AC9" s="75" t="n">
        <v>0</v>
      </c>
      <c r="AD9" s="76" t="n">
        <v>25</v>
      </c>
      <c r="AE9" s="74">
        <f>(AE3*AD9)/100</f>
        <v/>
      </c>
      <c r="AF9" s="77" t="n">
        <v>0</v>
      </c>
      <c r="AG9" s="73" t="n">
        <v>0</v>
      </c>
      <c r="AH9" s="74">
        <f>(AH3*AG9)/100</f>
        <v/>
      </c>
      <c r="AI9" s="75" t="n">
        <v>0</v>
      </c>
    </row>
    <row customHeight="1" ht="30" r="10">
      <c r="A10" s="71" t="inlineStr">
        <is>
          <t>VWICAS23-162382</t>
        </is>
      </c>
      <c r="B10" s="72" t="inlineStr">
        <is>
          <t>[SPT] Phase 6 | PASTA Integration</t>
        </is>
      </c>
      <c r="C10" s="73" t="n">
        <v>0</v>
      </c>
      <c r="D10" s="74">
        <f>(D3*C10)/100</f>
        <v/>
      </c>
      <c r="E10" s="75" t="n">
        <v>0</v>
      </c>
      <c r="F10" s="76" t="n">
        <v>50</v>
      </c>
      <c r="G10" s="74">
        <f>(G3*F10)/100</f>
        <v/>
      </c>
      <c r="H10" s="77" t="n">
        <v>5</v>
      </c>
      <c r="I10" s="73" t="n">
        <v>0</v>
      </c>
      <c r="J10" s="74">
        <f>(J3*I10)/100</f>
        <v/>
      </c>
      <c r="K10" s="75" t="n">
        <v>0</v>
      </c>
      <c r="L10" s="76" t="n">
        <v>20</v>
      </c>
      <c r="M10" s="74">
        <f>(M3*L10)/100</f>
        <v/>
      </c>
      <c r="N10" s="77" t="n">
        <v>0</v>
      </c>
      <c r="O10" s="73" t="n">
        <v>10</v>
      </c>
      <c r="P10" s="74">
        <f>(P3*O10)/100</f>
        <v/>
      </c>
      <c r="Q10" s="75" t="n">
        <v>3</v>
      </c>
      <c r="R10" s="76" t="n">
        <v>0</v>
      </c>
      <c r="S10" s="74">
        <f>(S3*R10)/100</f>
        <v/>
      </c>
      <c r="T10" s="77" t="n">
        <v>0</v>
      </c>
      <c r="U10" s="73" t="n">
        <v>0</v>
      </c>
      <c r="V10" s="74">
        <f>(V3*U10)/100</f>
        <v/>
      </c>
      <c r="W10" s="75" t="n">
        <v>0</v>
      </c>
      <c r="X10" s="76" t="n">
        <v>0</v>
      </c>
      <c r="Y10" s="74">
        <f>(Y3*X10)/100</f>
        <v/>
      </c>
      <c r="Z10" s="77" t="n">
        <v>0</v>
      </c>
      <c r="AA10" s="73" t="n">
        <v>0</v>
      </c>
      <c r="AB10" s="74">
        <f>(AB3*AA10)/100</f>
        <v/>
      </c>
      <c r="AC10" s="75" t="n">
        <v>8</v>
      </c>
      <c r="AD10" s="76" t="n">
        <v>10</v>
      </c>
      <c r="AE10" s="74">
        <f>(AE3*AD10)/100</f>
        <v/>
      </c>
      <c r="AF10" s="77" t="n">
        <v>1</v>
      </c>
      <c r="AG10" s="73" t="n">
        <v>0</v>
      </c>
      <c r="AH10" s="74">
        <f>(AH3*AG10)/100</f>
        <v/>
      </c>
      <c r="AI10" s="75" t="n">
        <v>0</v>
      </c>
    </row>
    <row customHeight="1" ht="30" r="11">
      <c r="A11" s="71" t="inlineStr">
        <is>
          <t>VWICAS23-162381</t>
        </is>
      </c>
      <c r="B11" s="78" t="inlineStr">
        <is>
          <t>[SPT] Phase 5 | Performance Measurement</t>
        </is>
      </c>
      <c r="C11" s="73" t="n">
        <v>0</v>
      </c>
      <c r="D11" s="74">
        <f>(D3*C11)/100</f>
        <v/>
      </c>
      <c r="E11" s="75" t="n">
        <v>0</v>
      </c>
      <c r="F11" s="76" t="n">
        <v>20</v>
      </c>
      <c r="G11" s="74">
        <f>(G3*F11)/100</f>
        <v/>
      </c>
      <c r="H11" s="77" t="n">
        <v>0</v>
      </c>
      <c r="I11" s="73" t="n">
        <v>0</v>
      </c>
      <c r="J11" s="74">
        <f>(J3*I11)/100</f>
        <v/>
      </c>
      <c r="K11" s="75" t="n">
        <v>0</v>
      </c>
      <c r="L11" s="76" t="n">
        <v>60</v>
      </c>
      <c r="M11" s="74">
        <f>(M3*L11)/100</f>
        <v/>
      </c>
      <c r="N11" s="77" t="n">
        <v>7</v>
      </c>
      <c r="O11" s="73" t="n">
        <v>10</v>
      </c>
      <c r="P11" s="74">
        <f>(P3*O11)/100</f>
        <v/>
      </c>
      <c r="Q11" s="75" t="n">
        <v>0</v>
      </c>
      <c r="R11" s="76" t="n">
        <v>0</v>
      </c>
      <c r="S11" s="74">
        <f>(S3*R11)/100</f>
        <v/>
      </c>
      <c r="T11" s="77" t="n">
        <v>0</v>
      </c>
      <c r="U11" s="73" t="n">
        <v>0</v>
      </c>
      <c r="V11" s="74">
        <f>(V3*U11)/100</f>
        <v/>
      </c>
      <c r="W11" s="75" t="n">
        <v>3</v>
      </c>
      <c r="X11" s="76" t="n">
        <v>0</v>
      </c>
      <c r="Y11" s="74">
        <f>(Y3*X11)/100</f>
        <v/>
      </c>
      <c r="Z11" s="77" t="n">
        <v>0</v>
      </c>
      <c r="AA11" s="73" t="n"/>
      <c r="AB11" s="74">
        <f>(AB3*AA11)/100</f>
        <v/>
      </c>
      <c r="AC11" s="75" t="n">
        <v>0</v>
      </c>
      <c r="AD11" s="76" t="n">
        <v>10</v>
      </c>
      <c r="AE11" s="74">
        <f>(AE3*AD11)/100</f>
        <v/>
      </c>
      <c r="AF11" s="77" t="n">
        <v>0</v>
      </c>
      <c r="AG11" s="73" t="n">
        <v>0</v>
      </c>
      <c r="AH11" s="74">
        <f>(AH3*AG11)/100</f>
        <v/>
      </c>
      <c r="AI11" s="75" t="n">
        <v>0</v>
      </c>
    </row>
    <row customHeight="1" ht="30" r="12">
      <c r="A12" s="71" t="inlineStr">
        <is>
          <t>VWICAS23-162379</t>
        </is>
      </c>
      <c r="B12" s="72" t="inlineStr">
        <is>
          <t>Collector Epic</t>
        </is>
      </c>
      <c r="C12" s="73" t="n">
        <v>10</v>
      </c>
      <c r="D12" s="74">
        <f>(D3*C12)/100</f>
        <v/>
      </c>
      <c r="E12" s="75" t="n">
        <v>0</v>
      </c>
      <c r="F12" s="76" t="n">
        <v>10</v>
      </c>
      <c r="G12" s="74">
        <f>(G3*F12)/100</f>
        <v/>
      </c>
      <c r="H12" s="77" t="n">
        <v>0</v>
      </c>
      <c r="I12" s="73" t="n">
        <v>10</v>
      </c>
      <c r="J12" s="74">
        <f>(J3*I12)/100</f>
        <v/>
      </c>
      <c r="K12" s="75" t="n">
        <v>0</v>
      </c>
      <c r="L12" s="76" t="n">
        <v>10</v>
      </c>
      <c r="M12" s="74">
        <f>(M3*L12)/100</f>
        <v/>
      </c>
      <c r="N12" s="77" t="n">
        <v>0</v>
      </c>
      <c r="O12" s="73" t="n">
        <v>10</v>
      </c>
      <c r="P12" s="74">
        <f>(P3*O12)/100</f>
        <v/>
      </c>
      <c r="Q12" s="75" t="n">
        <v>3</v>
      </c>
      <c r="R12" s="76" t="n">
        <v>10</v>
      </c>
      <c r="S12" s="74">
        <f>(S3*R12)/100</f>
        <v/>
      </c>
      <c r="T12" s="77" t="n">
        <v>1</v>
      </c>
      <c r="U12" s="73" t="n">
        <v>10</v>
      </c>
      <c r="V12" s="74">
        <f>(V3*U12)/100</f>
        <v/>
      </c>
      <c r="W12" s="75" t="n">
        <v>2</v>
      </c>
      <c r="X12" s="76" t="n">
        <v>10</v>
      </c>
      <c r="Y12" s="74">
        <f>(Y3*X12)/100</f>
        <v/>
      </c>
      <c r="Z12" s="77" t="n">
        <v>0</v>
      </c>
      <c r="AA12" s="73" t="n">
        <v>10</v>
      </c>
      <c r="AB12" s="74">
        <f>(AB3*AA12)/100</f>
        <v/>
      </c>
      <c r="AC12" s="75" t="n">
        <v>0</v>
      </c>
      <c r="AD12" s="76" t="n">
        <v>10</v>
      </c>
      <c r="AE12" s="74">
        <f>(AE3*AD12)/100</f>
        <v/>
      </c>
      <c r="AF12" s="77" t="n">
        <v>4</v>
      </c>
      <c r="AG12" s="73" t="n">
        <v>30</v>
      </c>
      <c r="AH12" s="74">
        <f>(AH3*AG12)/100</f>
        <v/>
      </c>
      <c r="AI12" s="75" t="n">
        <v>6</v>
      </c>
    </row>
    <row customHeight="1" ht="30" r="13">
      <c r="A13" s="71" t="inlineStr">
        <is>
          <t>VWICAS23-161862</t>
        </is>
      </c>
      <c r="B13" s="78" t="inlineStr">
        <is>
          <t>Windows 11 | PoC for development tools | Compatibility Check</t>
        </is>
      </c>
      <c r="C13" s="73" t="n">
        <v>30</v>
      </c>
      <c r="D13" s="74">
        <f>(D3*C13)/100</f>
        <v/>
      </c>
      <c r="E13" s="75" t="n">
        <v>8</v>
      </c>
      <c r="F13" s="76" t="n"/>
      <c r="G13" s="74">
        <f>(G3*F13)/100</f>
        <v/>
      </c>
      <c r="H13" s="77" t="n">
        <v>0</v>
      </c>
      <c r="I13" s="73" t="n"/>
      <c r="J13" s="74">
        <f>(J3*I13)/100</f>
        <v/>
      </c>
      <c r="K13" s="75" t="n">
        <v>0</v>
      </c>
      <c r="L13" s="76" t="n"/>
      <c r="M13" s="74">
        <f>(M3*L13)/100</f>
        <v/>
      </c>
      <c r="N13" s="77" t="n">
        <v>0</v>
      </c>
      <c r="O13" s="73" t="n"/>
      <c r="P13" s="74">
        <f>(P3*O13)/100</f>
        <v/>
      </c>
      <c r="Q13" s="75" t="n">
        <v>0</v>
      </c>
      <c r="R13" s="76" t="n"/>
      <c r="S13" s="74">
        <f>(S3*R13)/100</f>
        <v/>
      </c>
      <c r="T13" s="77" t="n">
        <v>0</v>
      </c>
      <c r="U13" s="73" t="n"/>
      <c r="V13" s="74">
        <f>(V3*U13)/100</f>
        <v/>
      </c>
      <c r="W13" s="75" t="n">
        <v>0</v>
      </c>
      <c r="X13" s="76" t="n"/>
      <c r="Y13" s="74">
        <f>(Y3*X13)/100</f>
        <v/>
      </c>
      <c r="Z13" s="77" t="n">
        <v>0</v>
      </c>
      <c r="AA13" s="73" t="n"/>
      <c r="AB13" s="74">
        <f>(AB3*AA13)/100</f>
        <v/>
      </c>
      <c r="AC13" s="75" t="n">
        <v>0</v>
      </c>
      <c r="AD13" s="76" t="n">
        <v>10</v>
      </c>
      <c r="AE13" s="74">
        <f>(AE3*AD13)/100</f>
        <v/>
      </c>
      <c r="AF13" s="77" t="n">
        <v>0</v>
      </c>
      <c r="AG13" s="73" t="n"/>
      <c r="AH13" s="74">
        <f>(AH3*AG13)/100</f>
        <v/>
      </c>
      <c r="AI13" s="75" t="n">
        <v>0</v>
      </c>
    </row>
    <row r="14">
      <c r="A14" s="79" t="n"/>
      <c r="B14" s="80" t="inlineStr">
        <is>
          <t>Total</t>
        </is>
      </c>
      <c r="C14" s="81" t="n">
        <v>60</v>
      </c>
      <c r="D14" s="82" t="n"/>
      <c r="E14" s="83" t="n"/>
      <c r="F14" s="84" t="n">
        <v>80</v>
      </c>
      <c r="G14" s="82" t="n"/>
      <c r="H14" s="85" t="n"/>
      <c r="I14" s="81" t="n">
        <v>30</v>
      </c>
      <c r="J14" s="82" t="n"/>
      <c r="K14" s="83" t="n"/>
      <c r="L14" s="84" t="n">
        <v>90</v>
      </c>
      <c r="M14" s="82" t="n"/>
      <c r="N14" s="85" t="n"/>
      <c r="O14" s="81" t="n">
        <v>90</v>
      </c>
      <c r="P14" s="82" t="n"/>
      <c r="Q14" s="83" t="n"/>
      <c r="R14" s="84" t="n">
        <v>100</v>
      </c>
      <c r="S14" s="82" t="n"/>
      <c r="T14" s="85" t="n"/>
      <c r="U14" s="81" t="n">
        <v>80</v>
      </c>
      <c r="V14" s="82" t="n"/>
      <c r="W14" s="83" t="n"/>
      <c r="X14" s="84" t="n">
        <v>100</v>
      </c>
      <c r="Y14" s="82" t="n"/>
      <c r="Z14" s="85" t="n"/>
      <c r="AA14" s="81" t="n">
        <v>85</v>
      </c>
      <c r="AB14" s="82" t="n"/>
      <c r="AC14" s="83" t="n"/>
      <c r="AD14" s="84" t="n">
        <v>100</v>
      </c>
      <c r="AE14" s="82" t="n"/>
      <c r="AF14" s="85" t="n"/>
      <c r="AG14" s="81" t="n">
        <v>40</v>
      </c>
      <c r="AH14" s="82" t="n"/>
      <c r="AI14" s="83" t="n"/>
    </row>
  </sheetData>
  <mergeCells count="11">
    <mergeCell ref="U1:W1"/>
    <mergeCell ref="F1:H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13 F4:F13 I4:I13 L4:L13 O4:O13 R4:R13 U4:U13 X4:X13 AA4:AA13 AD4:AD13 AG4:AG13">
    <cfRule dxfId="0" operator="greaterThan" priority="1" type="cellIs">
      <formula>0</formula>
    </cfRule>
  </conditionalFormatting>
  <hyperlinks>
    <hyperlink display="https://jira-ibs.zone2.agileci.conti.de/browse/VWICAS23-162385" ref="A4" r:id="rId1"/>
    <hyperlink display="https://jira-ibs.zone2.agileci.conti.de/browse/VWICAS23-162380" ref="A5" r:id="rId2"/>
    <hyperlink display="https://jira-ibs.zone2.agileci.conti.de/browse/VWICAS23-162384" ref="A6" r:id="rId3"/>
    <hyperlink display="https://jira-ibs.zone2.agileci.conti.de/browse/VWICAS23-169155" ref="A7" r:id="rId4"/>
    <hyperlink display="https://jira-ibs.zone2.agileci.conti.de/browse/VWICAS23-162378" ref="A8" r:id="rId5"/>
    <hyperlink display="https://jira-ibs.zone2.agileci.conti.de/browse/VWICAS23-162383" ref="A9" r:id="rId6"/>
    <hyperlink display="https://jira-ibs.zone2.agileci.conti.de/browse/VWICAS23-162382" ref="A10" r:id="rId7"/>
    <hyperlink display="https://jira-ibs.zone2.agileci.conti.de/browse/VWICAS23-162381" ref="A11" r:id="rId8"/>
    <hyperlink display="https://jira-ibs.zone2.agileci.conti.de/browse/VWICAS23-162379" ref="A12" r:id="rId9"/>
    <hyperlink display="https://jira-ibs.zone2.agileci.conti.de/browse/VWICAS23-161862" ref="A13" r:id="rId10"/>
  </hyperlinks>
  <pageMargins bottom="0.75" footer="0.3" header="0.3" left="0.7" right="0.7" top="0.75"/>
  <pageSetup orientation="portrait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301"/>
  <sheetViews>
    <sheetView workbookViewId="0" zoomScale="80" zoomScaleNormal="80">
      <selection activeCell="A1" sqref="A1:XFD1048576"/>
    </sheetView>
  </sheetViews>
  <sheetFormatPr baseColWidth="8" defaultRowHeight="14.4"/>
  <cols>
    <col customWidth="1" max="1" min="1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bestFit="1" customWidth="1" max="35" min="33" width="9.33203125"/>
    <col customWidth="1" max="36" min="36" width="4.6640625"/>
  </cols>
  <sheetData>
    <row customHeight="1" ht="28.95" r="1">
      <c r="A1" s="200" t="inlineStr">
        <is>
          <t>Key</t>
        </is>
      </c>
      <c r="B1" s="201" t="inlineStr">
        <is>
          <t>Summary</t>
        </is>
      </c>
      <c r="C1" s="277" t="inlineStr">
        <is>
          <t>Kiran</t>
        </is>
      </c>
      <c r="D1" s="262" t="n"/>
      <c r="E1" s="263" t="n"/>
      <c r="F1" s="275" t="inlineStr">
        <is>
          <t>Srinivas</t>
        </is>
      </c>
      <c r="G1" s="262" t="n"/>
      <c r="H1" s="263" t="n"/>
      <c r="I1" s="280" t="inlineStr">
        <is>
          <t>Rishika</t>
        </is>
      </c>
      <c r="J1" s="262" t="n"/>
      <c r="K1" s="263" t="n"/>
      <c r="L1" s="281" t="inlineStr">
        <is>
          <t>Jay</t>
        </is>
      </c>
      <c r="M1" s="262" t="n"/>
      <c r="N1" s="263" t="n"/>
      <c r="O1" s="279" t="inlineStr">
        <is>
          <t>Giridhar</t>
        </is>
      </c>
      <c r="P1" s="262" t="n"/>
      <c r="Q1" s="263" t="n"/>
      <c r="R1" s="276" t="inlineStr">
        <is>
          <t>Vijaya</t>
        </is>
      </c>
      <c r="S1" s="262" t="n"/>
      <c r="T1" s="263" t="n"/>
      <c r="U1" s="276" t="inlineStr">
        <is>
          <t>Abishek</t>
        </is>
      </c>
      <c r="V1" s="262" t="n"/>
      <c r="W1" s="263" t="n"/>
      <c r="X1" s="278" t="inlineStr">
        <is>
          <t>Gajanan</t>
        </is>
      </c>
      <c r="Y1" s="262" t="n"/>
      <c r="Z1" s="263" t="n"/>
      <c r="AA1" s="276" t="inlineStr">
        <is>
          <t>Gopika</t>
        </is>
      </c>
      <c r="AB1" s="262" t="n"/>
      <c r="AC1" s="263" t="n"/>
      <c r="AD1" s="280" t="inlineStr">
        <is>
          <t>Elango</t>
        </is>
      </c>
      <c r="AE1" s="262" t="n"/>
      <c r="AF1" s="263" t="n"/>
      <c r="AJ1" s="174" t="n"/>
      <c r="AL1" s="202" t="inlineStr">
        <is>
          <t>Kiran</t>
        </is>
      </c>
      <c r="AM1" s="203" t="n">
        <v>57.6</v>
      </c>
      <c r="AN1" s="204" t="n">
        <v>6.4</v>
      </c>
    </row>
    <row customHeight="1" ht="28.95" r="2" thickBot="1">
      <c r="A2" s="205" t="n"/>
      <c r="B2" s="206" t="n"/>
      <c r="C2" s="140" t="inlineStr">
        <is>
          <t>%</t>
        </is>
      </c>
      <c r="D2" s="140" t="inlineStr">
        <is>
          <t>SP-A</t>
        </is>
      </c>
      <c r="E2" s="140" t="inlineStr">
        <is>
          <t>SP-P</t>
        </is>
      </c>
      <c r="F2" s="140" t="inlineStr">
        <is>
          <t>%</t>
        </is>
      </c>
      <c r="G2" s="140" t="inlineStr">
        <is>
          <t>SP-A</t>
        </is>
      </c>
      <c r="H2" s="140" t="inlineStr">
        <is>
          <t>SP-P</t>
        </is>
      </c>
      <c r="I2" s="140" t="inlineStr">
        <is>
          <t>%</t>
        </is>
      </c>
      <c r="J2" s="140" t="inlineStr">
        <is>
          <t>SP-A</t>
        </is>
      </c>
      <c r="K2" s="140" t="inlineStr">
        <is>
          <t>SP-P</t>
        </is>
      </c>
      <c r="L2" s="140" t="inlineStr">
        <is>
          <t>%</t>
        </is>
      </c>
      <c r="M2" s="140" t="inlineStr">
        <is>
          <t>SP-A</t>
        </is>
      </c>
      <c r="N2" s="140" t="inlineStr">
        <is>
          <t>SP-P</t>
        </is>
      </c>
      <c r="O2" s="140" t="inlineStr">
        <is>
          <t>%</t>
        </is>
      </c>
      <c r="P2" s="140" t="inlineStr">
        <is>
          <t>SP-A</t>
        </is>
      </c>
      <c r="Q2" s="140" t="inlineStr">
        <is>
          <t>SP-P</t>
        </is>
      </c>
      <c r="R2" s="140" t="inlineStr">
        <is>
          <t>%</t>
        </is>
      </c>
      <c r="S2" s="140" t="inlineStr">
        <is>
          <t>SP-A</t>
        </is>
      </c>
      <c r="T2" s="184" t="inlineStr">
        <is>
          <t>SP-P</t>
        </is>
      </c>
      <c r="U2" s="140" t="inlineStr">
        <is>
          <t>%</t>
        </is>
      </c>
      <c r="V2" s="140" t="inlineStr">
        <is>
          <t>SP-A</t>
        </is>
      </c>
      <c r="W2" s="140" t="inlineStr">
        <is>
          <t>SP-P</t>
        </is>
      </c>
      <c r="X2" s="140" t="inlineStr">
        <is>
          <t>%</t>
        </is>
      </c>
      <c r="Y2" s="140" t="inlineStr">
        <is>
          <t>SP-A</t>
        </is>
      </c>
      <c r="Z2" s="140" t="inlineStr">
        <is>
          <t>SP-P</t>
        </is>
      </c>
      <c r="AA2" s="140" t="inlineStr">
        <is>
          <t>%</t>
        </is>
      </c>
      <c r="AB2" s="140" t="inlineStr">
        <is>
          <t>SP-A</t>
        </is>
      </c>
      <c r="AC2" s="140" t="inlineStr">
        <is>
          <t>SP-P</t>
        </is>
      </c>
      <c r="AD2" s="140" t="inlineStr">
        <is>
          <t>%</t>
        </is>
      </c>
      <c r="AE2" s="140" t="inlineStr">
        <is>
          <t>SP-A</t>
        </is>
      </c>
      <c r="AF2" s="140" t="inlineStr">
        <is>
          <t>SP-P</t>
        </is>
      </c>
      <c r="AJ2" s="174" t="n"/>
      <c r="AL2" s="202" t="inlineStr">
        <is>
          <t>Srinivas</t>
        </is>
      </c>
      <c r="AM2" s="207" t="n">
        <v>64</v>
      </c>
      <c r="AN2" s="208" t="n">
        <v>5.600000000000001</v>
      </c>
    </row>
    <row customHeight="1" ht="28.95" r="3">
      <c r="A3" s="209" t="n"/>
      <c r="B3" s="210" t="inlineStr">
        <is>
          <t>Sprint A</t>
        </is>
      </c>
      <c r="C3" s="211" t="n"/>
      <c r="D3" s="212">
        <f>AN1</f>
        <v/>
      </c>
      <c r="E3" s="150">
        <f>SUM(E4:E12)</f>
        <v/>
      </c>
      <c r="F3" s="211" t="n"/>
      <c r="G3" s="212">
        <f>AN2</f>
        <v/>
      </c>
      <c r="H3" s="150">
        <f>SUM(H4:H12)</f>
        <v/>
      </c>
      <c r="I3" s="213" t="n"/>
      <c r="J3" s="214">
        <f>AN3</f>
        <v/>
      </c>
      <c r="K3" s="150">
        <f>SUM(K4:K12)</f>
        <v/>
      </c>
      <c r="L3" s="211" t="n"/>
      <c r="M3" s="212">
        <f>AN4</f>
        <v/>
      </c>
      <c r="N3" s="150">
        <f>SUM(N4:N12)</f>
        <v/>
      </c>
      <c r="O3" s="213" t="n"/>
      <c r="P3" s="212">
        <f>AN5</f>
        <v/>
      </c>
      <c r="Q3" s="150">
        <f>SUM(Q4:Q12)</f>
        <v/>
      </c>
      <c r="R3" s="211" t="n"/>
      <c r="S3" s="212">
        <f>AN6</f>
        <v/>
      </c>
      <c r="T3" s="150">
        <f>SUM(T4:T12)</f>
        <v/>
      </c>
      <c r="U3" s="211" t="n"/>
      <c r="V3" s="212">
        <f>AN7</f>
        <v/>
      </c>
      <c r="W3" s="150">
        <f>SUM(W4:W12)</f>
        <v/>
      </c>
      <c r="X3" s="211" t="n"/>
      <c r="Y3" s="212">
        <f>AN8</f>
        <v/>
      </c>
      <c r="Z3" s="150">
        <f>SUM(Z4:Z12)</f>
        <v/>
      </c>
      <c r="AA3" s="211" t="n"/>
      <c r="AB3" s="212">
        <f>AN9</f>
        <v/>
      </c>
      <c r="AC3" s="150">
        <f>SUM(AC4:AC12)</f>
        <v/>
      </c>
      <c r="AD3" s="211" t="n"/>
      <c r="AE3" s="214">
        <f>AN10</f>
        <v/>
      </c>
      <c r="AF3" s="150">
        <f>SUM(AF4:AF12)</f>
        <v/>
      </c>
      <c r="AJ3" s="175" t="n"/>
      <c r="AL3" s="202" t="inlineStr">
        <is>
          <t>Rishika</t>
        </is>
      </c>
      <c r="AM3" s="207" t="n">
        <v>64</v>
      </c>
      <c r="AN3" s="208" t="n">
        <v>6.4</v>
      </c>
    </row>
    <row customHeight="1" ht="30" r="4">
      <c r="A4" s="185" t="inlineStr">
        <is>
          <t>VWICAS23-178101</t>
        </is>
      </c>
      <c r="B4" s="215" t="inlineStr">
        <is>
          <t>[PI23.21][AAS][Automaters] Maintenance and Support</t>
        </is>
      </c>
      <c r="C4" s="92" t="n">
        <v>20</v>
      </c>
      <c r="D4" s="92">
        <f>(D3*C4)/100</f>
        <v/>
      </c>
      <c r="E4" s="151" t="n">
        <v>0</v>
      </c>
      <c r="F4" s="92" t="n">
        <v>80</v>
      </c>
      <c r="G4" s="92">
        <f>(G3*F4)/100</f>
        <v/>
      </c>
      <c r="H4" s="151" t="n">
        <v>0</v>
      </c>
      <c r="I4" s="139">
        <f>('PI23.20_WP_Value_SP'!E2)</f>
        <v/>
      </c>
      <c r="J4" s="173">
        <f>(J3*I4)/100</f>
        <v/>
      </c>
      <c r="K4" s="151" t="n">
        <v>0</v>
      </c>
      <c r="L4" s="92">
        <f>('PI23.20_WP_Value_SP'!G2)</f>
        <v/>
      </c>
      <c r="M4" s="92">
        <f>(M3*L4)/100</f>
        <v/>
      </c>
      <c r="N4" s="151" t="n">
        <v>0</v>
      </c>
      <c r="O4" s="139">
        <f>('PI23.20_WP_Value_SP'!F2)</f>
        <v/>
      </c>
      <c r="P4" s="92">
        <f>(P3*O4)/100</f>
        <v/>
      </c>
      <c r="Q4" s="151" t="n">
        <v>0</v>
      </c>
      <c r="R4" s="92" t="n">
        <v>0</v>
      </c>
      <c r="S4" s="92">
        <f>(S3*R4)/100</f>
        <v/>
      </c>
      <c r="T4" s="151" t="n">
        <v>0</v>
      </c>
      <c r="U4" s="92" t="n">
        <v>20</v>
      </c>
      <c r="V4" s="92">
        <f>(V3*U4)/100</f>
        <v/>
      </c>
      <c r="W4" s="151" t="n">
        <v>0</v>
      </c>
      <c r="X4" s="92" t="n">
        <v>10</v>
      </c>
      <c r="Y4" s="92">
        <f>(Y3*X4)/100</f>
        <v/>
      </c>
      <c r="Z4" s="151" t="n">
        <v>0</v>
      </c>
      <c r="AA4" s="92">
        <f>('PI23.20_WP_Value_SP'!H2)</f>
        <v/>
      </c>
      <c r="AB4" s="92">
        <f>(AB3*AA4)/100</f>
        <v/>
      </c>
      <c r="AC4" s="151" t="n">
        <v>0</v>
      </c>
      <c r="AD4" s="92">
        <f>('PI23.20_WP_Value_SP'!D2)</f>
        <v/>
      </c>
      <c r="AE4" s="173">
        <f>(AE3*AD4)/100</f>
        <v/>
      </c>
      <c r="AF4" s="151" t="n">
        <v>0</v>
      </c>
      <c r="AJ4" s="176" t="n"/>
      <c r="AL4" s="291" t="inlineStr">
        <is>
          <t>Jay</t>
        </is>
      </c>
      <c r="AM4" s="207" t="n">
        <v>44.8</v>
      </c>
      <c r="AN4" s="208" t="n">
        <v>6.4</v>
      </c>
    </row>
    <row customHeight="1" ht="47.7" r="5">
      <c r="A5" s="185" t="inlineStr">
        <is>
          <t>VWICAS23-179590</t>
        </is>
      </c>
      <c r="B5" s="216" t="inlineStr">
        <is>
          <t>[PI23.21][AAS][Automaters] SW Architecture Compliance Checker Pipeline</t>
        </is>
      </c>
      <c r="C5" s="92" t="n">
        <v>80</v>
      </c>
      <c r="D5" s="92">
        <f>(D3*C5)/100</f>
        <v/>
      </c>
      <c r="E5" s="151" t="n">
        <v>0</v>
      </c>
      <c r="F5" s="92">
        <f>('PI23.20_WP_Value_SP'!I3)</f>
        <v/>
      </c>
      <c r="G5" s="92">
        <f>(G3*F5)/100</f>
        <v/>
      </c>
      <c r="H5" s="151" t="n">
        <v>0</v>
      </c>
      <c r="I5" s="139">
        <f>('PI23.20_WP_Value_SP'!E3)</f>
        <v/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139">
        <f>('PI23.20_WP_Value_SP'!F3)</f>
        <v/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>
        <f>('PI23.20_WP_Value_SP'!M3)</f>
        <v/>
      </c>
      <c r="V5" s="92">
        <f>(V3*U5)/100</f>
        <v/>
      </c>
      <c r="W5" s="151" t="n">
        <v>0</v>
      </c>
      <c r="X5" s="92">
        <f>('PI23.20_WP_Value_SP'!L3)</f>
        <v/>
      </c>
      <c r="Y5" s="92">
        <f>(Y3*X5)/100</f>
        <v/>
      </c>
      <c r="Z5" s="151" t="n">
        <v>0</v>
      </c>
      <c r="AA5" s="92">
        <f>('PI23.20_WP_Value_SP'!H3)</f>
        <v/>
      </c>
      <c r="AB5" s="92">
        <f>(AB3*AA5)/100</f>
        <v/>
      </c>
      <c r="AC5" s="151" t="n">
        <v>0</v>
      </c>
      <c r="AD5" s="92">
        <f>('PI23.20_WP_Value_SP'!D3)</f>
        <v/>
      </c>
      <c r="AE5" s="173">
        <f>(AE3*AD5)/100</f>
        <v/>
      </c>
      <c r="AF5" s="151" t="n">
        <v>0</v>
      </c>
      <c r="AJ5" s="176" t="n"/>
      <c r="AL5" s="202" t="inlineStr">
        <is>
          <t>Giridhar</t>
        </is>
      </c>
      <c r="AM5" s="207" t="n">
        <v>57.6</v>
      </c>
      <c r="AN5" s="208" t="n">
        <v>4.800000000000001</v>
      </c>
    </row>
    <row customHeight="1" ht="43.95" r="6">
      <c r="A6" s="185" t="inlineStr">
        <is>
          <t>VWICAS23-178118</t>
        </is>
      </c>
      <c r="B6" s="217" t="inlineStr">
        <is>
          <t xml:space="preserve">[PI23.21][AAS][Automaters] Phase 8 | AIV Improvements and new features </t>
        </is>
      </c>
      <c r="C6" s="92">
        <f>('PI23.20_WP_Value_SP'!K4)</f>
        <v/>
      </c>
      <c r="D6" s="92">
        <f>(D3*C6)/100</f>
        <v/>
      </c>
      <c r="E6" s="151" t="n">
        <v>0</v>
      </c>
      <c r="F6" s="92">
        <f>('PI23.20_WP_Value_SP'!I4)</f>
        <v/>
      </c>
      <c r="G6" s="92">
        <f>(G3*F6)/100</f>
        <v/>
      </c>
      <c r="H6" s="151" t="n">
        <v>4</v>
      </c>
      <c r="I6" s="139">
        <f>('PI23.20_WP_Value_SP'!E4)</f>
        <v/>
      </c>
      <c r="J6" s="173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100</v>
      </c>
      <c r="S6" s="92">
        <f>(S3*R6)/100</f>
        <v/>
      </c>
      <c r="T6" s="151" t="n">
        <v>0</v>
      </c>
      <c r="U6" s="92" t="n">
        <v>50</v>
      </c>
      <c r="V6" s="92">
        <f>(V3*U6)/100</f>
        <v/>
      </c>
      <c r="W6" s="151" t="n">
        <v>6.6</v>
      </c>
      <c r="X6" s="92">
        <f>('PI23.20_WP_Value_SP'!L4)</f>
        <v/>
      </c>
      <c r="Y6" s="92">
        <f>(Y3*X6)/100</f>
        <v/>
      </c>
      <c r="Z6" s="151" t="n">
        <v>2.5</v>
      </c>
      <c r="AA6" s="92" t="n">
        <v>100</v>
      </c>
      <c r="AB6" s="92">
        <f>(AB3*AA6)/100</f>
        <v/>
      </c>
      <c r="AC6" s="151" t="n">
        <v>2.5</v>
      </c>
      <c r="AD6" s="92">
        <f>('PI23.20_WP_Value_SP'!D4)</f>
        <v/>
      </c>
      <c r="AE6" s="173">
        <f>(AE3*AD6)/100</f>
        <v/>
      </c>
      <c r="AF6" s="151" t="n">
        <v>0</v>
      </c>
      <c r="AJ6" s="176" t="n"/>
      <c r="AL6" s="202" t="inlineStr">
        <is>
          <t>Vijaya</t>
        </is>
      </c>
      <c r="AM6" s="207" t="n">
        <v>64</v>
      </c>
      <c r="AN6" s="208" t="n">
        <v>5.600000000000001</v>
      </c>
    </row>
    <row customHeight="1" ht="45" r="7">
      <c r="A7" s="185" t="inlineStr">
        <is>
          <t>VWICAS23-179592</t>
        </is>
      </c>
      <c r="B7" s="218" t="inlineStr">
        <is>
          <t>[PI23.21][AAS][Automaters] PoC: Execution of Performance Benchmarks</t>
        </is>
      </c>
      <c r="C7" s="92">
        <f>('PI23.20_WP_Value_SP'!K5)</f>
        <v/>
      </c>
      <c r="D7" s="92">
        <f>(D3*C7)/100</f>
        <v/>
      </c>
      <c r="E7" s="151" t="n">
        <v>0</v>
      </c>
      <c r="F7" s="92" t="n">
        <v>10</v>
      </c>
      <c r="G7" s="92">
        <f>(G3*F7)/100</f>
        <v/>
      </c>
      <c r="H7" s="151" t="n">
        <v>0</v>
      </c>
      <c r="I7" s="139" t="n">
        <v>80</v>
      </c>
      <c r="J7" s="173">
        <f>(J3*I7)/100</f>
        <v/>
      </c>
      <c r="K7" s="151" t="n">
        <v>0</v>
      </c>
      <c r="L7" s="92" t="n">
        <v>10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>
        <f>(S3*R7)/100</f>
        <v/>
      </c>
      <c r="T7" s="151" t="n">
        <v>0</v>
      </c>
      <c r="U7" s="92">
        <f>('PI23.20_WP_Value_SP'!M5)</f>
        <v/>
      </c>
      <c r="V7" s="92">
        <f>(V3*U7)/100</f>
        <v/>
      </c>
      <c r="W7" s="151" t="n">
        <v>0</v>
      </c>
      <c r="X7" s="92">
        <f>('PI23.20_WP_Value_SP'!L5)</f>
        <v/>
      </c>
      <c r="Y7" s="92">
        <f>(Y3*X7)/100</f>
        <v/>
      </c>
      <c r="Z7" s="151" t="n">
        <v>0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40</v>
      </c>
      <c r="AE7" s="173">
        <f>(AE3*AD7)/100</f>
        <v/>
      </c>
      <c r="AF7" s="151" t="n">
        <v>0</v>
      </c>
      <c r="AJ7" s="176" t="n"/>
      <c r="AL7" s="202" t="inlineStr">
        <is>
          <t>Abishek</t>
        </is>
      </c>
      <c r="AM7" s="207" t="n">
        <v>64</v>
      </c>
      <c r="AN7" s="208" t="n">
        <v>6.4</v>
      </c>
    </row>
    <row customHeight="1" ht="46.95" r="8">
      <c r="A8" s="185" t="inlineStr">
        <is>
          <t>VWICAS23-179589</t>
        </is>
      </c>
      <c r="B8" s="219" t="inlineStr">
        <is>
          <t>[PI23.21][AAS][Automaters][SPT] Phase 6 | Startup Performance Measurement</t>
        </is>
      </c>
      <c r="C8" s="92" t="n">
        <v>0</v>
      </c>
      <c r="D8" s="92">
        <f>(D3*C8)/100</f>
        <v/>
      </c>
      <c r="E8" s="151" t="n">
        <v>0</v>
      </c>
      <c r="F8" s="92" t="n">
        <v>10</v>
      </c>
      <c r="G8" s="92">
        <f>(G3*F8)/100</f>
        <v/>
      </c>
      <c r="H8" s="151" t="n">
        <v>0</v>
      </c>
      <c r="I8" s="139">
        <f>('PI23.20_WP_Value_SP'!E6)</f>
        <v/>
      </c>
      <c r="J8" s="173">
        <f>(J3*I8)/100</f>
        <v/>
      </c>
      <c r="K8" s="151" t="n">
        <v>0</v>
      </c>
      <c r="L8" s="92" t="n">
        <v>10</v>
      </c>
      <c r="M8" s="92">
        <f>(M3*L8)/100</f>
        <v/>
      </c>
      <c r="N8" s="151" t="n">
        <v>0</v>
      </c>
      <c r="O8" s="139" t="n">
        <v>50</v>
      </c>
      <c r="P8" s="92">
        <f>(P3*O8)/100</f>
        <v/>
      </c>
      <c r="Q8" s="151" t="n">
        <v>5.75</v>
      </c>
      <c r="R8" s="92" t="n">
        <v>0</v>
      </c>
      <c r="S8" s="92">
        <f>(S3*R8)/100</f>
        <v/>
      </c>
      <c r="T8" s="151" t="n">
        <v>0</v>
      </c>
      <c r="U8" s="92" t="n">
        <v>0</v>
      </c>
      <c r="V8" s="92">
        <f>(V3*U8)/100</f>
        <v/>
      </c>
      <c r="W8" s="151" t="n">
        <v>0</v>
      </c>
      <c r="X8" s="92">
        <f>('PI23.20_WP_Value_SP'!L6)</f>
        <v/>
      </c>
      <c r="Y8" s="92">
        <f>(Y3*X8)/100</f>
        <v/>
      </c>
      <c r="Z8" s="151" t="n">
        <v>1</v>
      </c>
      <c r="AA8" s="92" t="n">
        <v>0</v>
      </c>
      <c r="AB8" s="92">
        <f>(AB3*AA8)/100</f>
        <v/>
      </c>
      <c r="AC8" s="151" t="n">
        <v>0</v>
      </c>
      <c r="AD8" s="92">
        <f>('PI23.20_WP_Value_SP'!D6)</f>
        <v/>
      </c>
      <c r="AE8" s="173">
        <f>(AE3*AD8)/100</f>
        <v/>
      </c>
      <c r="AF8" s="151" t="n">
        <v>0</v>
      </c>
      <c r="AJ8" s="176" t="n"/>
      <c r="AL8" s="202" t="inlineStr">
        <is>
          <t>Gajanan</t>
        </is>
      </c>
      <c r="AM8" s="207" t="n">
        <v>44.8</v>
      </c>
      <c r="AN8" s="208" t="n">
        <v>6.4</v>
      </c>
    </row>
    <row customHeight="1" ht="45.6" r="9">
      <c r="A9" s="185" t="inlineStr">
        <is>
          <t>VWICAS23-178106</t>
        </is>
      </c>
      <c r="B9" s="220" t="inlineStr">
        <is>
          <t>[PI23.21][AAS][Automaters] Phase 7 | PASTA Improvements and new features</t>
        </is>
      </c>
      <c r="C9" s="92" t="n">
        <v>0</v>
      </c>
      <c r="D9" s="92">
        <f>(D3*C9)/100</f>
        <v/>
      </c>
      <c r="E9" s="151" t="n">
        <v>5</v>
      </c>
      <c r="F9" s="92">
        <f>('PI23.20_WP_Value_SP'!I7)</f>
        <v/>
      </c>
      <c r="G9" s="92" t="n">
        <v>0</v>
      </c>
      <c r="H9" s="151" t="n">
        <v>0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70</v>
      </c>
      <c r="M9" s="92">
        <f>(M3*L9)/100</f>
        <v/>
      </c>
      <c r="N9" s="151" t="n">
        <v>5.5</v>
      </c>
      <c r="O9" s="139" t="n">
        <v>50</v>
      </c>
      <c r="P9" s="92">
        <f>(P3*O9)/100</f>
        <v/>
      </c>
      <c r="Q9" s="151" t="n">
        <v>0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>
        <f>('PI23.20_WP_Value_SP'!L7)</f>
        <v/>
      </c>
      <c r="Y9" s="92">
        <f>(Y3*X9)/100</f>
        <v/>
      </c>
      <c r="Z9" s="151" t="n">
        <v>2</v>
      </c>
      <c r="AA9" s="92" t="n">
        <v>0</v>
      </c>
      <c r="AB9" s="92">
        <f>(AB3*AA9)/100</f>
        <v/>
      </c>
      <c r="AC9" s="151" t="n">
        <v>4</v>
      </c>
      <c r="AD9" s="92" t="n">
        <v>30</v>
      </c>
      <c r="AE9" s="173">
        <f>(AE3*AD9)/100</f>
        <v/>
      </c>
      <c r="AF9" s="151" t="n">
        <v>0</v>
      </c>
      <c r="AJ9" s="176" t="n"/>
      <c r="AL9" s="202" t="inlineStr">
        <is>
          <t xml:space="preserve">Gopika </t>
        </is>
      </c>
      <c r="AM9" s="207" t="n">
        <v>64</v>
      </c>
      <c r="AN9" s="208" t="n">
        <v>6.4</v>
      </c>
    </row>
    <row customHeight="1" ht="30" r="10">
      <c r="A10" s="185" t="inlineStr">
        <is>
          <t>VWICAS23-178102</t>
        </is>
      </c>
      <c r="B10" s="221" t="inlineStr">
        <is>
          <t>Collector Epic 
Jira Automation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>
        <f>('PI23.20_WP_Value_SP'!I8)</f>
        <v/>
      </c>
      <c r="G10" s="92">
        <f>(G3*F10)/100</f>
        <v/>
      </c>
      <c r="H10" s="151" t="n">
        <v>2</v>
      </c>
      <c r="I10" s="139">
        <f>('PI23.20_WP_Value_SP'!E8)</f>
        <v/>
      </c>
      <c r="J10" s="173">
        <f>(J3*I10)/100</f>
        <v/>
      </c>
      <c r="K10" s="151" t="n">
        <v>0</v>
      </c>
      <c r="L10" s="92" t="n">
        <v>10</v>
      </c>
      <c r="M10" s="92">
        <f>(M3*L10)/100</f>
        <v/>
      </c>
      <c r="N10" s="151" t="n">
        <v>0</v>
      </c>
      <c r="O10" s="139" t="n">
        <v>0</v>
      </c>
      <c r="P10" s="92">
        <f>(P3*O10)/100</f>
        <v/>
      </c>
      <c r="Q10" s="151" t="n">
        <v>0</v>
      </c>
      <c r="R10" s="92" t="n">
        <v>0</v>
      </c>
      <c r="S10" s="92">
        <f>(S3*R10)/100</f>
        <v/>
      </c>
      <c r="T10" s="151" t="n">
        <v>5</v>
      </c>
      <c r="U10" s="92" t="n">
        <v>30</v>
      </c>
      <c r="V10" s="92">
        <f>(V3*U10)/100</f>
        <v/>
      </c>
      <c r="W10" s="151" t="n">
        <v>0</v>
      </c>
      <c r="X10" s="92">
        <f>('PI23.20_WP_Value_SP'!L8)</f>
        <v/>
      </c>
      <c r="Y10" s="92">
        <f>(Y3*X10)/100</f>
        <v/>
      </c>
      <c r="Z10" s="151" t="n">
        <v>1</v>
      </c>
      <c r="AA10" s="92">
        <f>('PI23.20_WP_Value_SP'!H8)</f>
        <v/>
      </c>
      <c r="AB10" s="92">
        <f>(AB3*AA10)/100</f>
        <v/>
      </c>
      <c r="AC10" s="151" t="n">
        <v>0</v>
      </c>
      <c r="AD10" s="92" t="n">
        <v>30</v>
      </c>
      <c r="AE10" s="173">
        <f>(AE3*AD10)/100</f>
        <v/>
      </c>
      <c r="AF10" s="151" t="n">
        <v>7</v>
      </c>
      <c r="AJ10" s="176" t="n"/>
      <c r="AL10" s="202" t="inlineStr">
        <is>
          <t>Elango</t>
        </is>
      </c>
      <c r="AM10" s="207" t="n">
        <v>64</v>
      </c>
      <c r="AN10" s="208" t="n">
        <v>6.4</v>
      </c>
    </row>
    <row customHeight="1" ht="36" r="11" thickBot="1">
      <c r="A11" s="185" t="inlineStr">
        <is>
          <t>VWICAS23-179599</t>
        </is>
      </c>
      <c r="B11" s="222" t="inlineStr">
        <is>
          <t>[PI23.21][AAS][Automaters] Evaluation: Test Farm</t>
        </is>
      </c>
      <c r="C11" s="92">
        <f>('PI23.20_WP_Value_SP'!K9)</f>
        <v/>
      </c>
      <c r="D11" s="92">
        <f>(D3*C11)/100</f>
        <v/>
      </c>
      <c r="E11" s="151" t="n">
        <v>0</v>
      </c>
      <c r="F11" s="92">
        <f>('PI23.20_WP_Value_SP'!I9)</f>
        <v/>
      </c>
      <c r="G11" s="92">
        <f>(G3*F11)/100</f>
        <v/>
      </c>
      <c r="H11" s="151" t="n">
        <v>0</v>
      </c>
      <c r="I11" s="139">
        <f>('PI23.20_WP_Value_SP'!E9)</f>
        <v/>
      </c>
      <c r="J11" s="173">
        <f>(J3*I11)/100</f>
        <v/>
      </c>
      <c r="K11" s="151" t="n">
        <v>0</v>
      </c>
      <c r="L11" s="92" t="n">
        <v>0</v>
      </c>
      <c r="M11" s="92">
        <f>(M3*L11)/100</f>
        <v/>
      </c>
      <c r="N11" s="151" t="n">
        <v>0</v>
      </c>
      <c r="O11" s="139" t="n">
        <v>0</v>
      </c>
      <c r="P11" s="92">
        <f>(P3*O11)/100</f>
        <v/>
      </c>
      <c r="Q11" s="151" t="n">
        <v>0</v>
      </c>
      <c r="R11" s="92" t="n">
        <v>0</v>
      </c>
      <c r="S11" s="92">
        <f>(S3*R11)/100</f>
        <v/>
      </c>
      <c r="T11" s="151" t="n">
        <v>0</v>
      </c>
      <c r="U11" s="92">
        <f>('PI23.20_WP_Value_SP'!M9)</f>
        <v/>
      </c>
      <c r="V11" s="92">
        <f>(V3*U11)/100</f>
        <v/>
      </c>
      <c r="W11" s="151" t="n">
        <v>0</v>
      </c>
      <c r="X11" s="92" t="n">
        <v>25</v>
      </c>
      <c r="Y11" s="92">
        <f>(Y3*X11)/100</f>
        <v/>
      </c>
      <c r="Z11" s="151" t="n">
        <v>0</v>
      </c>
      <c r="AA11" s="92">
        <f>('PI23.20_WP_Value_SP'!H9)</f>
        <v/>
      </c>
      <c r="AB11" s="92">
        <f>(AB3*AA11)/100</f>
        <v/>
      </c>
      <c r="AC11" s="151" t="n">
        <v>0</v>
      </c>
      <c r="AD11" s="92" t="n">
        <v>0</v>
      </c>
      <c r="AE11" s="173">
        <f>(AE3*AD11)/100</f>
        <v/>
      </c>
      <c r="AF11" s="151" t="n">
        <v>0</v>
      </c>
      <c r="AJ11" s="176" t="n"/>
      <c r="AL11" s="223" t="inlineStr">
        <is>
          <t>Total capacity available</t>
        </is>
      </c>
      <c r="AM11" s="224">
        <f>SUM(AM1:AM11)</f>
        <v/>
      </c>
      <c r="AN11" s="225">
        <f>SUM(AN1,AN2,AN3,AN4,AN5,AN6,AN7,AN8,AN9,AN10)</f>
        <v/>
      </c>
    </row>
    <row customHeight="1" ht="36" r="12" thickBot="1">
      <c r="A12" s="185" t="inlineStr">
        <is>
          <t>VWICAS23-197891</t>
        </is>
      </c>
      <c r="B12" s="221" t="inlineStr">
        <is>
          <t>[PI24.22][AAS][Automaters] Surf &amp; Flex: Unit Test reporting dashboard creation</t>
        </is>
      </c>
      <c r="C12" s="92" t="n">
        <v>0</v>
      </c>
      <c r="D12" s="92" t="n">
        <v>0</v>
      </c>
      <c r="E12" s="152" t="n">
        <v>0</v>
      </c>
      <c r="F12" s="92" t="n">
        <v>0</v>
      </c>
      <c r="G12" s="92" t="n">
        <v>0</v>
      </c>
      <c r="H12" s="152" t="n">
        <v>0</v>
      </c>
      <c r="I12" s="139" t="n">
        <v>0</v>
      </c>
      <c r="J12" s="173" t="n">
        <v>0</v>
      </c>
      <c r="K12" s="152" t="n">
        <v>0</v>
      </c>
      <c r="L12" s="92" t="n">
        <v>0</v>
      </c>
      <c r="M12" s="92" t="n">
        <v>0</v>
      </c>
      <c r="N12" s="152" t="n">
        <v>0</v>
      </c>
      <c r="O12" s="139" t="n">
        <v>0</v>
      </c>
      <c r="P12" s="92" t="n">
        <v>0</v>
      </c>
      <c r="Q12" s="152" t="n">
        <v>0</v>
      </c>
      <c r="R12" s="92" t="n">
        <v>0</v>
      </c>
      <c r="S12" s="92" t="n">
        <v>0</v>
      </c>
      <c r="T12" s="152" t="n">
        <v>0</v>
      </c>
      <c r="U12" s="92" t="n">
        <v>0</v>
      </c>
      <c r="V12" s="92" t="n">
        <v>0</v>
      </c>
      <c r="W12" s="152" t="n">
        <v>0</v>
      </c>
      <c r="X12" s="92" t="n">
        <v>0</v>
      </c>
      <c r="Y12" s="92" t="n">
        <v>0</v>
      </c>
      <c r="Z12" s="152" t="n">
        <v>0</v>
      </c>
      <c r="AA12" s="92" t="n">
        <v>0</v>
      </c>
      <c r="AB12" s="92" t="n">
        <v>0</v>
      </c>
      <c r="AC12" s="152" t="n">
        <v>0</v>
      </c>
      <c r="AD12" s="92" t="n">
        <v>0</v>
      </c>
      <c r="AE12" s="173" t="n">
        <v>0</v>
      </c>
      <c r="AF12" s="152" t="n">
        <v>0</v>
      </c>
      <c r="AJ12" s="176" t="n"/>
      <c r="AL12" s="226" t="n"/>
      <c r="AM12" s="224" t="n"/>
      <c r="AN12" s="225" t="n"/>
    </row>
    <row customHeight="1" ht="15" r="13" thickBot="1">
      <c r="A13" s="119" t="n"/>
      <c r="B13" s="227" t="inlineStr">
        <is>
          <t>Total</t>
        </is>
      </c>
      <c r="C13" s="121">
        <f>SUM(C4:C11)</f>
        <v/>
      </c>
      <c r="D13" s="121" t="n"/>
      <c r="E13" s="121" t="n"/>
      <c r="F13" s="121">
        <f>SUM(F4:F11)</f>
        <v/>
      </c>
      <c r="G13" s="121" t="n"/>
      <c r="H13" s="121" t="n"/>
      <c r="I13" s="121">
        <f>SUM(I4:I11)</f>
        <v/>
      </c>
      <c r="J13" s="121" t="n"/>
      <c r="K13" s="187" t="n"/>
      <c r="L13" s="121">
        <f>SUM(L4:L12)</f>
        <v/>
      </c>
      <c r="M13" s="121" t="n"/>
      <c r="N13" s="121" t="n"/>
      <c r="O13" s="121">
        <f>SUM(O4:O12)</f>
        <v/>
      </c>
      <c r="P13" s="121" t="n"/>
      <c r="Q13" s="121" t="n"/>
      <c r="R13" s="121">
        <f>SUM(R4:R12)</f>
        <v/>
      </c>
      <c r="S13" s="121" t="n"/>
      <c r="T13" s="122" t="n"/>
      <c r="U13" s="121">
        <f>SUM(U4:U11)</f>
        <v/>
      </c>
      <c r="V13" s="121" t="n"/>
      <c r="W13" s="121" t="n"/>
      <c r="X13" s="121">
        <f>SUM(X4:X11)</f>
        <v/>
      </c>
      <c r="Y13" s="121" t="n"/>
      <c r="Z13" s="121" t="n"/>
      <c r="AA13" s="121">
        <f>SUM(AA4:AA11)</f>
        <v/>
      </c>
      <c r="AB13" s="121" t="n"/>
      <c r="AC13" s="121" t="n"/>
      <c r="AD13" s="121">
        <f>SUM(AD4:AD12)</f>
        <v/>
      </c>
      <c r="AE13" s="121" t="n"/>
      <c r="AF13" s="187" t="n"/>
      <c r="AJ13" s="109" t="n"/>
      <c r="AL13" s="226" t="n"/>
      <c r="AM13" s="224" t="n"/>
      <c r="AN13" s="225" t="n"/>
    </row>
    <row r="14">
      <c r="A14" s="103" t="n"/>
      <c r="B14" s="228" t="n"/>
      <c r="C14" s="109" t="n"/>
      <c r="D14" s="109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U14" s="109" t="n"/>
      <c r="V14" s="109" t="n"/>
      <c r="W14" s="109" t="n"/>
      <c r="X14" s="109" t="n"/>
      <c r="Y14" s="109" t="n"/>
      <c r="Z14" s="109" t="n"/>
      <c r="AA14" s="109" t="n"/>
      <c r="AB14" s="109" t="n"/>
      <c r="AC14" s="109" t="n"/>
      <c r="AD14" s="109" t="n"/>
      <c r="AE14" s="109" t="n"/>
      <c r="AF14" s="109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</row>
    <row r="300"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</row>
    <row r="301"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</row>
  </sheetData>
  <mergeCells count="10">
    <mergeCell ref="F1:H1"/>
    <mergeCell ref="U1:W1"/>
    <mergeCell ref="L1:N1"/>
    <mergeCell ref="X1:Z1"/>
    <mergeCell ref="AA1:AC1"/>
    <mergeCell ref="O1:Q1"/>
    <mergeCell ref="R1:T1"/>
    <mergeCell ref="AD1:AF1"/>
    <mergeCell ref="C1:E1"/>
    <mergeCell ref="I1:K1"/>
  </mergeCells>
  <conditionalFormatting sqref="C4:C12 F4:F12 I4:I12 L4:L12 O4:O12 U4:U12 X4:X12 AA4:AA12 AD4:AD12">
    <cfRule dxfId="0" operator="greaterThan" priority="2" type="cellIs">
      <formula>0</formula>
    </cfRule>
  </conditionalFormatting>
  <conditionalFormatting sqref="R4:R12">
    <cfRule dxfId="0" operator="greaterThan" priority="1" type="cellIs">
      <formula>0</formula>
    </cfRule>
  </conditionalFormatting>
  <hyperlinks>
    <hyperlink display="https://jira-ibs.zone2.agileci.conti.de/browse/VWICAS23-178101" ref="A4" tooltip="View this issue" r:id="rId1"/>
    <hyperlink display="https://jira-ibs.zone2.agileci.conti.de/browse/VWICAS23-179590" ref="A5" r:id="rId2"/>
    <hyperlink display="https://jira-ibs.zone2.agileci.conti.de/browse/VWICAS23-178118" ref="A6" r:id="rId3"/>
    <hyperlink display="https://jira-ibs.zone2.agileci.conti.de/browse/VWICAS23-179592" ref="A7" r:id="rId4"/>
    <hyperlink display="https://jira-ibs.zone2.agileci.conti.de/browse/VWICAS23-179589" ref="A8" r:id="rId5"/>
    <hyperlink display="https://jira-ibs.zone2.agileci.conti.de/browse/VWICAS23-178106" ref="A9" r:id="rId6"/>
    <hyperlink display="https://jira-ibs.zone2.agileci.conti.de/browse/VWICAS23-178102" ref="A10" r:id="rId7"/>
    <hyperlink display="https://jira-ibs.zone2.agileci.conti.de/browse/VWICAS23-179599" ref="A11" r:id="rId8"/>
    <hyperlink display="https://jira-ibs.zone2.agileci.conti.de/browse/VWICAS23-197891?src=confmacro" ref="A12" r:id="rId9"/>
  </hyperlinks>
  <pageMargins bottom="0.75" footer="0.3" header="0.3" left="0.7" right="0.7" top="0.75"/>
  <pageSetup orientation="portrait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2"/>
  <sheetViews>
    <sheetView workbookViewId="0">
      <pane activePane="bottomRight" state="frozen" topLeftCell="C2" xSplit="2" ySplit="1"/>
      <selection activeCell="C1" pane="topRight" sqref="C1"/>
      <selection activeCell="A2" pane="bottomLeft" sqref="A2"/>
      <selection activeCell="C2" pane="bottomRight" sqref="C2"/>
    </sheetView>
  </sheetViews>
  <sheetFormatPr baseColWidth="8" customHeight="1" defaultColWidth="18.44140625" defaultRowHeight="13.95"/>
  <cols>
    <col customWidth="1" max="1" min="1" width="17.44140625"/>
    <col customWidth="1" max="2" min="2" style="26" width="46"/>
    <col customWidth="1" max="4" min="3" width="8.33203125"/>
    <col customWidth="1" max="6" min="5" width="7.6640625"/>
    <col customWidth="1" max="7" min="7" width="10.6640625"/>
    <col customWidth="1" max="8" min="8" width="9.33203125"/>
    <col customWidth="1" max="9" min="9" width="8.33203125"/>
    <col customWidth="1" max="10" min="10" width="10.44140625"/>
    <col customWidth="1" max="11" min="11" width="8.33203125"/>
    <col customWidth="1" max="12" min="12" width="10"/>
    <col customWidth="1" max="13" min="13" width="9.33203125"/>
    <col customWidth="1" max="14" min="14" width="10.6640625"/>
    <col bestFit="1" customWidth="1" max="15" min="15" width="10.44140625"/>
    <col customWidth="1" max="16" min="16" width="13"/>
    <col customWidth="1" max="17" min="17" width="8.33203125"/>
  </cols>
  <sheetData>
    <row customHeight="1" ht="13.95" r="1">
      <c r="A1" s="6" t="inlineStr">
        <is>
          <t>Key</t>
        </is>
      </c>
      <c r="B1" s="5" t="inlineStr">
        <is>
          <t>Summary</t>
        </is>
      </c>
      <c r="C1" s="10" t="inlineStr">
        <is>
          <t>Kiran</t>
        </is>
      </c>
      <c r="D1" s="10" t="inlineStr">
        <is>
          <t>Srinivas</t>
        </is>
      </c>
      <c r="E1" s="10" t="inlineStr">
        <is>
          <t>Rishika</t>
        </is>
      </c>
      <c r="F1" s="10" t="inlineStr">
        <is>
          <t>Jay</t>
        </is>
      </c>
      <c r="G1" s="10" t="inlineStr">
        <is>
          <t>Giridhar</t>
        </is>
      </c>
      <c r="H1" s="10" t="inlineStr">
        <is>
          <t>Vijaya</t>
        </is>
      </c>
      <c r="I1" s="10" t="inlineStr">
        <is>
          <t>Abishek</t>
        </is>
      </c>
      <c r="J1" s="10" t="inlineStr">
        <is>
          <t>Gajanan</t>
        </is>
      </c>
      <c r="K1" s="10" t="inlineStr">
        <is>
          <t>Gopika</t>
        </is>
      </c>
      <c r="L1" s="10" t="inlineStr">
        <is>
          <t>Elango</t>
        </is>
      </c>
      <c r="M1" s="11" t="inlineStr">
        <is>
          <t>Adil</t>
        </is>
      </c>
      <c r="N1" s="8" t="inlineStr">
        <is>
          <t>WP %</t>
        </is>
      </c>
      <c r="O1" s="7" t="inlineStr">
        <is>
          <t>Value %</t>
        </is>
      </c>
      <c r="P1" s="7" t="inlineStr">
        <is>
          <t>Exp WP SP</t>
        </is>
      </c>
      <c r="Q1" s="9" t="inlineStr">
        <is>
          <t>Actual WP SP</t>
        </is>
      </c>
    </row>
    <row customHeight="1" ht="13.95" r="2">
      <c r="A2" s="4" t="inlineStr">
        <is>
          <t>VWICAS23-232204</t>
        </is>
      </c>
      <c r="B2" s="3" t="inlineStr">
        <is>
          <t>SPT &amp; PASTA Extension with ICAS1Gen2 Target</t>
        </is>
      </c>
      <c r="C2" s="12" t="n">
        <v>60</v>
      </c>
      <c r="D2" t="n">
        <v>10</v>
      </c>
      <c r="E2" t="n">
        <v>0</v>
      </c>
      <c r="F2" t="n">
        <v>90</v>
      </c>
      <c r="G2" t="n">
        <v>70</v>
      </c>
      <c r="H2" t="n">
        <v>0</v>
      </c>
      <c r="I2" s="12" t="n">
        <v>5</v>
      </c>
      <c r="J2" t="n">
        <v>40</v>
      </c>
      <c r="K2" s="12" t="n">
        <v>95</v>
      </c>
      <c r="L2" t="n">
        <v>50</v>
      </c>
      <c r="M2" t="n">
        <v>40</v>
      </c>
      <c r="N2">
        <f>SUM(Table16[[#This Row],[Kiran]:[Adil]])</f>
        <v/>
      </c>
      <c r="O2" t="n">
        <v>40</v>
      </c>
      <c r="P2" s="2">
        <f>$B$11*Table16[[#This Row],[Value %]]/100</f>
        <v/>
      </c>
      <c r="Q2" s="2">
        <f>$B$11/11*Table16[[#This Row],[WP %]]/100</f>
        <v/>
      </c>
    </row>
    <row customHeight="1" ht="13.95" r="3">
      <c r="A3" s="4" t="inlineStr">
        <is>
          <t>VWICAS23-232205</t>
        </is>
      </c>
      <c r="B3" s="3" t="inlineStr">
        <is>
          <t>AIV Extension and Adaptive Teams feedback</t>
        </is>
      </c>
      <c r="C3" t="n">
        <v>0</v>
      </c>
      <c r="D3" t="n">
        <v>20</v>
      </c>
      <c r="E3" t="n">
        <v>5</v>
      </c>
      <c r="F3" t="n">
        <v>0</v>
      </c>
      <c r="G3" t="n">
        <v>0</v>
      </c>
      <c r="H3" t="n">
        <v>0</v>
      </c>
      <c r="I3" t="n">
        <v>75</v>
      </c>
      <c r="J3" t="n">
        <v>0</v>
      </c>
      <c r="K3" s="12" t="n">
        <v>5</v>
      </c>
      <c r="L3" t="n">
        <v>5</v>
      </c>
      <c r="M3" t="n">
        <v>40</v>
      </c>
      <c r="N3">
        <f>SUM(Table16[[#This Row],[Kiran]:[Adil]])</f>
        <v/>
      </c>
      <c r="O3" t="n">
        <v>15</v>
      </c>
      <c r="P3" s="2">
        <f>$B$11*Table16[[#This Row],[Value %]]/100</f>
        <v/>
      </c>
      <c r="Q3" s="2">
        <f>$B$11/11*Table16[[#This Row],[WP %]]/100</f>
        <v/>
      </c>
    </row>
    <row customHeight="1" ht="13.95" r="4">
      <c r="A4" s="4" t="inlineStr">
        <is>
          <t>VWICAS23-232207</t>
        </is>
      </c>
      <c r="B4" s="3" t="inlineStr">
        <is>
          <t>Jira Automation - new features, feedback and support</t>
        </is>
      </c>
      <c r="C4" t="n">
        <v>10</v>
      </c>
      <c r="D4" t="n">
        <v>0</v>
      </c>
      <c r="E4" t="n">
        <v>75</v>
      </c>
      <c r="F4" t="n">
        <v>0</v>
      </c>
      <c r="G4" s="12" t="n">
        <v>0</v>
      </c>
      <c r="H4" t="n">
        <v>0</v>
      </c>
      <c r="I4" t="n">
        <v>0</v>
      </c>
      <c r="J4" t="n">
        <v>15</v>
      </c>
      <c r="K4" t="n">
        <v>0</v>
      </c>
      <c r="L4" t="n">
        <v>30</v>
      </c>
      <c r="M4" t="n">
        <v>10</v>
      </c>
      <c r="N4">
        <f>SUM(Table16[[#This Row],[Kiran]:[Adil]])</f>
        <v/>
      </c>
      <c r="O4" t="n">
        <v>10</v>
      </c>
      <c r="P4" s="2">
        <f>$B$11*Table16[[#This Row],[Value %]]/100</f>
        <v/>
      </c>
      <c r="Q4" s="2">
        <f>$B$11/11*Table16[[#This Row],[WP %]]/100</f>
        <v/>
      </c>
    </row>
    <row customHeight="1" ht="13.95" r="5">
      <c r="A5" s="4" t="inlineStr">
        <is>
          <t>VWICAS23-217415</t>
        </is>
      </c>
      <c r="B5" s="3" t="inlineStr">
        <is>
          <t>SW Architecture Compliance Checker - Phase2</t>
        </is>
      </c>
      <c r="C5" t="n">
        <v>30</v>
      </c>
      <c r="D5" t="n">
        <v>5</v>
      </c>
      <c r="E5" t="n">
        <v>0</v>
      </c>
      <c r="F5" t="n">
        <v>0</v>
      </c>
      <c r="G5" t="n">
        <v>0</v>
      </c>
      <c r="H5" t="n">
        <v>0</v>
      </c>
      <c r="I5" t="n">
        <v>5</v>
      </c>
      <c r="J5" t="n">
        <v>5</v>
      </c>
      <c r="K5" t="n">
        <v>0</v>
      </c>
      <c r="L5" t="n">
        <v>0</v>
      </c>
      <c r="M5" t="n">
        <v>0</v>
      </c>
      <c r="N5">
        <f>SUM(Table16[[#This Row],[Kiran]:[Adil]])</f>
        <v/>
      </c>
      <c r="O5" t="n">
        <v>5</v>
      </c>
      <c r="P5" s="2">
        <f>$B$11*Table16[[#This Row],[Value %]]/100</f>
        <v/>
      </c>
      <c r="Q5" s="2">
        <f>$B$11/11*Table16[[#This Row],[WP %]]/100</f>
        <v/>
      </c>
    </row>
    <row customHeight="1" ht="13.95" r="6">
      <c r="A6" s="4" t="inlineStr">
        <is>
          <t>VWICAS23-232208</t>
        </is>
      </c>
      <c r="B6" s="3" t="inlineStr">
        <is>
          <t>Maintenance and Support</t>
        </is>
      </c>
      <c r="C6" t="n">
        <v>0</v>
      </c>
      <c r="D6" t="n">
        <v>20</v>
      </c>
      <c r="E6" t="n">
        <v>20</v>
      </c>
      <c r="F6" t="n">
        <v>5</v>
      </c>
      <c r="G6" t="n">
        <v>0</v>
      </c>
      <c r="H6" s="12" t="n">
        <v>0</v>
      </c>
      <c r="I6" t="n">
        <v>15</v>
      </c>
      <c r="J6" s="12" t="n">
        <v>10</v>
      </c>
      <c r="K6" t="n">
        <v>0</v>
      </c>
      <c r="L6" t="n">
        <v>0</v>
      </c>
      <c r="M6" t="n">
        <v>0</v>
      </c>
      <c r="N6">
        <f>SUM(Table16[[#This Row],[Kiran]:[Adil]])</f>
        <v/>
      </c>
      <c r="O6" t="n">
        <v>5</v>
      </c>
      <c r="P6" s="2">
        <f>$B$11*Table16[[#This Row],[Value %]]/100</f>
        <v/>
      </c>
      <c r="Q6" s="2">
        <f>$B$11/11*Table16[[#This Row],[WP %]]/100</f>
        <v/>
      </c>
    </row>
    <row customHeight="1" ht="13.95" r="7">
      <c r="A7" s="4" t="inlineStr">
        <is>
          <t>VWICAS23-217422</t>
        </is>
      </c>
      <c r="B7" s="3" t="inlineStr">
        <is>
          <t>Performance Benchmarks</t>
        </is>
      </c>
      <c r="C7" t="n">
        <v>0</v>
      </c>
      <c r="D7" t="n">
        <v>30</v>
      </c>
      <c r="E7" t="n">
        <v>0</v>
      </c>
      <c r="F7" t="n">
        <v>5</v>
      </c>
      <c r="G7" t="n">
        <v>20</v>
      </c>
      <c r="H7" t="n">
        <v>0</v>
      </c>
      <c r="I7" t="n">
        <v>0</v>
      </c>
      <c r="J7" t="n">
        <v>15</v>
      </c>
      <c r="K7" t="n">
        <v>0</v>
      </c>
      <c r="L7" s="12" t="n">
        <v>0</v>
      </c>
      <c r="M7" t="n">
        <v>0</v>
      </c>
      <c r="N7">
        <f>SUM(Table16[[#This Row],[Kiran]:[Adil]])</f>
        <v/>
      </c>
      <c r="O7" t="n">
        <v>15</v>
      </c>
      <c r="P7" s="2">
        <f>$B$11*Table16[[#This Row],[Value %]]/100</f>
        <v/>
      </c>
      <c r="Q7" s="2">
        <f>$B$11/11*Table16[[#This Row],[WP %]]/100</f>
        <v/>
      </c>
    </row>
    <row customHeight="1" ht="13.95" r="8">
      <c r="A8" s="4" t="inlineStr">
        <is>
          <t>VWICAS23-232210</t>
        </is>
      </c>
      <c r="B8" s="3" t="inlineStr">
        <is>
          <t>Collector - Trainings, Team Improvements and Ad-hoc tasks</t>
        </is>
      </c>
      <c r="C8" t="n">
        <v>0</v>
      </c>
      <c r="D8" s="12" t="n">
        <v>15</v>
      </c>
      <c r="E8" t="n">
        <v>0</v>
      </c>
      <c r="F8" t="n">
        <v>0</v>
      </c>
      <c r="G8" t="n">
        <v>10</v>
      </c>
      <c r="H8" t="n">
        <v>100</v>
      </c>
      <c r="I8" t="n">
        <v>0</v>
      </c>
      <c r="J8" t="n">
        <v>15</v>
      </c>
      <c r="K8" t="n">
        <v>0</v>
      </c>
      <c r="L8" t="n">
        <v>15</v>
      </c>
      <c r="M8" t="n">
        <v>10</v>
      </c>
      <c r="N8">
        <f>SUM(Table16[[#This Row],[Kiran]:[Adil]])</f>
        <v/>
      </c>
      <c r="O8" t="n">
        <v>10</v>
      </c>
      <c r="P8" s="2">
        <f>$B$11*Table16[[#This Row],[Value %]]/100</f>
        <v/>
      </c>
      <c r="Q8" s="2">
        <f>$B$11/11*Table16[[#This Row],[WP %]]/100</f>
        <v/>
      </c>
    </row>
    <row customHeight="1" ht="13.95" r="9">
      <c r="B9" s="1" t="inlineStr">
        <is>
          <t>Total</t>
        </is>
      </c>
      <c r="C9">
        <f>SUBTOTAL(109,Table16[Kiran])</f>
        <v/>
      </c>
      <c r="D9">
        <f>SUBTOTAL(109,Table16[Srinivas])</f>
        <v/>
      </c>
      <c r="E9">
        <f>SUBTOTAL(109,Table16[Rishika])</f>
        <v/>
      </c>
      <c r="F9">
        <f>SUBTOTAL(109,Table16[Jay])</f>
        <v/>
      </c>
      <c r="G9">
        <f>SUBTOTAL(109,Table16[Giridhar])</f>
        <v/>
      </c>
      <c r="H9">
        <f>SUBTOTAL(109,Table16[Vijaya])</f>
        <v/>
      </c>
      <c r="I9">
        <f>SUBTOTAL(109,Table16[Abishek])</f>
        <v/>
      </c>
      <c r="J9">
        <f>SUBTOTAL(109,Table16[Gajanan])</f>
        <v/>
      </c>
      <c r="K9">
        <f>SUBTOTAL(109,Table16[Gopika])</f>
        <v/>
      </c>
      <c r="L9">
        <f>SUBTOTAL(109,Table16[Elango])</f>
        <v/>
      </c>
      <c r="M9">
        <f>SUBTOTAL(109,Table16[Adil])</f>
        <v/>
      </c>
    </row>
    <row customHeight="1" ht="13.95" r="11">
      <c r="A11" t="inlineStr">
        <is>
          <t>Total Capacity (without IP)</t>
        </is>
      </c>
      <c r="B11" s="26" t="n">
        <v>329</v>
      </c>
      <c r="C11">
        <f>B11/11</f>
        <v/>
      </c>
    </row>
    <row customHeight="1" ht="13.95" r="12">
      <c r="B12" s="26" t="inlineStr">
        <is>
          <t>without IP = ?</t>
        </is>
      </c>
    </row>
  </sheetData>
  <pageMargins bottom="0.75" footer="0.3" header="0.3" left="0.7" right="0.7" top="0.75"/>
  <pageSetup orientation="portrait"/>
  <headerFooter>
    <oddHeader/>
    <oddFooter>&amp;C&amp;"Arial"&amp;8 &amp;K000000_x000d_# Internal</oddFooter>
    <evenHeader/>
    <evenFooter/>
    <firstHeader/>
    <firstFooter/>
  </headerFooter>
  <tableParts count="1">
    <tablePart r:id="rId1"/>
  </tableParts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L299"/>
  <sheetViews>
    <sheetView topLeftCell="B1" workbookViewId="0" zoomScale="85" zoomScaleNormal="85">
      <selection activeCell="X5" sqref="X5"/>
    </sheetView>
  </sheetViews>
  <sheetFormatPr baseColWidth="8" defaultRowHeight="14.4"/>
  <cols>
    <col customWidth="1" max="1" min="1" style="26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3" min="33" style="96" width="4.6640625"/>
    <col customWidth="1" max="34" min="34" style="27" width="4.6640625"/>
    <col customWidth="1" max="35" min="35" style="97" width="4.6640625"/>
    <col customWidth="1" max="36" min="36" width="4.6640625"/>
  </cols>
  <sheetData>
    <row customHeight="1" ht="28.95" r="1">
      <c r="A1" s="200" t="inlineStr">
        <is>
          <t>Key</t>
        </is>
      </c>
      <c r="B1" s="201" t="inlineStr">
        <is>
          <t>Summary</t>
        </is>
      </c>
      <c r="C1" s="286" t="inlineStr">
        <is>
          <t>Kiran</t>
        </is>
      </c>
      <c r="D1" s="262" t="n"/>
      <c r="E1" s="263" t="n"/>
      <c r="F1" s="282" t="inlineStr">
        <is>
          <t>Srinivas</t>
        </is>
      </c>
      <c r="G1" s="262" t="n"/>
      <c r="H1" s="263" t="n"/>
      <c r="I1" s="284" t="inlineStr">
        <is>
          <t>Rishika</t>
        </is>
      </c>
      <c r="J1" s="262" t="n"/>
      <c r="K1" s="263" t="n"/>
      <c r="L1" s="283" t="inlineStr">
        <is>
          <t>Jay</t>
        </is>
      </c>
      <c r="M1" s="262" t="n"/>
      <c r="N1" s="263" t="n"/>
      <c r="O1" s="283" t="inlineStr">
        <is>
          <t>Giridhar</t>
        </is>
      </c>
      <c r="P1" s="262" t="n"/>
      <c r="Q1" s="263" t="n"/>
      <c r="R1" s="285" t="inlineStr">
        <is>
          <t>Vijaya</t>
        </is>
      </c>
      <c r="S1" s="262" t="n"/>
      <c r="T1" s="263" t="n"/>
      <c r="U1" s="281" t="inlineStr">
        <is>
          <t>Abishek</t>
        </is>
      </c>
      <c r="V1" s="262" t="n"/>
      <c r="W1" s="263" t="n"/>
      <c r="X1" s="277" t="inlineStr">
        <is>
          <t>Gajanan</t>
        </is>
      </c>
      <c r="Y1" s="262" t="n"/>
      <c r="Z1" s="263" t="n"/>
      <c r="AA1" s="283" t="inlineStr">
        <is>
          <t>Gopika</t>
        </is>
      </c>
      <c r="AB1" s="262" t="n"/>
      <c r="AC1" s="263" t="n"/>
      <c r="AD1" s="284" t="inlineStr">
        <is>
          <t>Elango</t>
        </is>
      </c>
      <c r="AE1" s="262" t="n"/>
      <c r="AF1" s="263" t="n"/>
      <c r="AG1" s="287" t="inlineStr">
        <is>
          <t>Adil</t>
        </is>
      </c>
      <c r="AH1" s="262" t="n"/>
      <c r="AI1" s="263" t="n"/>
      <c r="AJ1" s="174" t="n"/>
      <c r="AK1" s="240" t="inlineStr">
        <is>
          <t>Team Member</t>
        </is>
      </c>
      <c r="AL1" s="240" t="inlineStr">
        <is>
          <t>SP</t>
        </is>
      </c>
    </row>
    <row customHeight="1" ht="28.95" r="2" thickBot="1">
      <c r="A2" s="205" t="n"/>
      <c r="B2" s="206" t="n"/>
      <c r="C2" s="140" t="inlineStr">
        <is>
          <t>%</t>
        </is>
      </c>
      <c r="D2" s="140" t="inlineStr">
        <is>
          <t>Actual</t>
        </is>
      </c>
      <c r="E2" s="140" t="inlineStr">
        <is>
          <t>Planed</t>
        </is>
      </c>
      <c r="F2" s="140" t="inlineStr">
        <is>
          <t>%</t>
        </is>
      </c>
      <c r="G2" s="140" t="inlineStr">
        <is>
          <t>Actual</t>
        </is>
      </c>
      <c r="H2" s="140" t="inlineStr">
        <is>
          <t>Planed</t>
        </is>
      </c>
      <c r="I2" s="140" t="inlineStr">
        <is>
          <t>%</t>
        </is>
      </c>
      <c r="J2" s="140" t="inlineStr">
        <is>
          <t>Actual</t>
        </is>
      </c>
      <c r="K2" s="140" t="inlineStr">
        <is>
          <t>Planed</t>
        </is>
      </c>
      <c r="L2" s="140" t="inlineStr">
        <is>
          <t>%</t>
        </is>
      </c>
      <c r="M2" s="140" t="inlineStr">
        <is>
          <t>Actual</t>
        </is>
      </c>
      <c r="N2" s="140" t="inlineStr">
        <is>
          <t>Planed</t>
        </is>
      </c>
      <c r="O2" s="140" t="inlineStr">
        <is>
          <t>%</t>
        </is>
      </c>
      <c r="P2" s="140" t="inlineStr">
        <is>
          <t>Actual</t>
        </is>
      </c>
      <c r="Q2" s="140" t="inlineStr">
        <is>
          <t>Planed</t>
        </is>
      </c>
      <c r="R2" s="140" t="inlineStr">
        <is>
          <t>%</t>
        </is>
      </c>
      <c r="S2" s="140" t="inlineStr">
        <is>
          <t>Actual</t>
        </is>
      </c>
      <c r="T2" s="140" t="inlineStr">
        <is>
          <t>Planed</t>
        </is>
      </c>
      <c r="U2" s="140" t="inlineStr">
        <is>
          <t>%</t>
        </is>
      </c>
      <c r="V2" s="140" t="inlineStr">
        <is>
          <t>Actual</t>
        </is>
      </c>
      <c r="W2" s="140" t="inlineStr">
        <is>
          <t>Planed</t>
        </is>
      </c>
      <c r="X2" s="140" t="inlineStr">
        <is>
          <t>%</t>
        </is>
      </c>
      <c r="Y2" s="140" t="inlineStr">
        <is>
          <t>Actual</t>
        </is>
      </c>
      <c r="Z2" s="140" t="inlineStr">
        <is>
          <t>Planed</t>
        </is>
      </c>
      <c r="AA2" s="140" t="inlineStr">
        <is>
          <t>%</t>
        </is>
      </c>
      <c r="AB2" s="140" t="inlineStr">
        <is>
          <t>Actual</t>
        </is>
      </c>
      <c r="AC2" s="140" t="inlineStr">
        <is>
          <t>Planed</t>
        </is>
      </c>
      <c r="AD2" s="140" t="inlineStr">
        <is>
          <t>%</t>
        </is>
      </c>
      <c r="AE2" s="140" t="inlineStr">
        <is>
          <t>Actual</t>
        </is>
      </c>
      <c r="AF2" s="140" t="inlineStr">
        <is>
          <t>Planed</t>
        </is>
      </c>
      <c r="AG2" s="140" t="inlineStr">
        <is>
          <t>%</t>
        </is>
      </c>
      <c r="AH2" s="140" t="inlineStr">
        <is>
          <t>Actual</t>
        </is>
      </c>
      <c r="AI2" s="140" t="inlineStr">
        <is>
          <t>Planed</t>
        </is>
      </c>
      <c r="AJ2" s="174" t="n"/>
      <c r="AK2" s="241" t="inlineStr">
        <is>
          <t>Kiran</t>
        </is>
      </c>
      <c r="AL2" s="242" t="n">
        <v>5.95</v>
      </c>
    </row>
    <row customHeight="1" ht="28.95" r="3">
      <c r="A3" s="209" t="n"/>
      <c r="B3" s="210" t="inlineStr">
        <is>
          <t>Sprint A</t>
        </is>
      </c>
      <c r="C3" s="211" t="n"/>
      <c r="D3" s="212">
        <f>AL2</f>
        <v/>
      </c>
      <c r="E3" s="150" t="n">
        <v>6.25</v>
      </c>
      <c r="F3" s="211" t="n"/>
      <c r="G3" s="212">
        <f>AL3</f>
        <v/>
      </c>
      <c r="H3" s="150">
        <f>SUM(H4:H10)</f>
        <v/>
      </c>
      <c r="I3" s="213" t="n"/>
      <c r="J3" s="214">
        <f>AL4</f>
        <v/>
      </c>
      <c r="K3" s="150">
        <f>SUM(K4:K10)</f>
        <v/>
      </c>
      <c r="L3" s="211" t="n"/>
      <c r="M3" s="212">
        <f>AL5</f>
        <v/>
      </c>
      <c r="N3" s="150">
        <f>SUM(N4:N10)</f>
        <v/>
      </c>
      <c r="O3" s="213" t="n"/>
      <c r="P3" s="212">
        <f>AL6</f>
        <v/>
      </c>
      <c r="Q3" s="150">
        <f>SUM(Q4:Q10)</f>
        <v/>
      </c>
      <c r="R3" s="211" t="n"/>
      <c r="S3" s="212">
        <f>AL7</f>
        <v/>
      </c>
      <c r="T3" s="150">
        <f>SUM(T4:T10)</f>
        <v/>
      </c>
      <c r="U3" s="211" t="n"/>
      <c r="V3" s="212">
        <f>AL8</f>
        <v/>
      </c>
      <c r="W3" s="150">
        <f>SUM(W4:W10)</f>
        <v/>
      </c>
      <c r="X3" s="211" t="n"/>
      <c r="Y3" s="212">
        <f>AL9</f>
        <v/>
      </c>
      <c r="Z3" s="150">
        <f>SUM(Z4:Z10)</f>
        <v/>
      </c>
      <c r="AA3" s="211" t="n"/>
      <c r="AB3" s="212">
        <f>AL10</f>
        <v/>
      </c>
      <c r="AC3" s="150">
        <f>SUM(AC4:AC10)</f>
        <v/>
      </c>
      <c r="AD3" s="211" t="n"/>
      <c r="AE3" s="214">
        <f>AL11</f>
        <v/>
      </c>
      <c r="AF3" s="150">
        <f>SUM(AF4:AF10)</f>
        <v/>
      </c>
      <c r="AG3" s="211" t="n"/>
      <c r="AH3" s="214">
        <f>AO10</f>
        <v/>
      </c>
      <c r="AI3" s="150">
        <f>SUM(AI4:AI10)</f>
        <v/>
      </c>
      <c r="AJ3" s="175" t="n"/>
      <c r="AK3" s="241" t="inlineStr">
        <is>
          <t>Srinivas</t>
        </is>
      </c>
      <c r="AL3" s="242" t="n">
        <v>7.65</v>
      </c>
    </row>
    <row customHeight="1" ht="54" r="4">
      <c r="A4" s="230" t="inlineStr">
        <is>
          <t>https://jira-ibs.zone2.agileci.conti.de/browse/VWICAS23-232204?src=confmacro</t>
        </is>
      </c>
      <c r="B4" s="235" t="inlineStr">
        <is>
          <t>[PI24.24][AAS][Automaters] SPT &amp; PASTA Extension with ICAS1Gen2 Target</t>
        </is>
      </c>
      <c r="C4" s="92" t="n">
        <v>60</v>
      </c>
      <c r="D4" s="92">
        <f>(D3*C4)/100</f>
        <v/>
      </c>
      <c r="E4" s="151" t="n">
        <v>3.5</v>
      </c>
      <c r="F4" s="92" t="n">
        <v>10</v>
      </c>
      <c r="G4" s="92">
        <f>(G3*F4)/100</f>
        <v/>
      </c>
      <c r="H4" s="151" t="n">
        <v>0</v>
      </c>
      <c r="I4" s="139" t="n">
        <v>0</v>
      </c>
      <c r="J4" s="173">
        <f>(J3*I4)/100</f>
        <v/>
      </c>
      <c r="K4" s="151" t="n">
        <v>0</v>
      </c>
      <c r="L4" s="92" t="n">
        <v>90</v>
      </c>
      <c r="M4" s="173">
        <f>(M3*L4)/100</f>
        <v/>
      </c>
      <c r="N4" s="151" t="n">
        <v>5</v>
      </c>
      <c r="O4" s="139" t="n">
        <v>70</v>
      </c>
      <c r="P4" s="92">
        <f>(P3*O4)/100</f>
        <v/>
      </c>
      <c r="Q4" s="151" t="n">
        <v>7</v>
      </c>
      <c r="R4" s="92" t="n">
        <v>0</v>
      </c>
      <c r="S4" s="92">
        <f>(S3*R4)/100</f>
        <v/>
      </c>
      <c r="T4" s="151" t="n">
        <v>0</v>
      </c>
      <c r="U4" s="92" t="n">
        <v>5</v>
      </c>
      <c r="V4" s="92">
        <f>(V3*U4)/100</f>
        <v/>
      </c>
      <c r="W4" s="151" t="n">
        <v>0</v>
      </c>
      <c r="X4" s="92" t="n">
        <v>40</v>
      </c>
      <c r="Y4" s="92">
        <f>(Y3*X4)/100</f>
        <v/>
      </c>
      <c r="Z4" s="151" t="n">
        <v>16</v>
      </c>
      <c r="AA4" s="92" t="n">
        <v>95</v>
      </c>
      <c r="AB4" s="92" t="n">
        <v>7.15</v>
      </c>
      <c r="AC4" s="151" t="n">
        <v>6.5</v>
      </c>
      <c r="AD4" s="92" t="n">
        <v>50</v>
      </c>
      <c r="AE4" s="173">
        <f>(AE3*AD4)/100</f>
        <v/>
      </c>
      <c r="AF4" s="151" t="n">
        <v>2</v>
      </c>
      <c r="AG4" s="92" t="n">
        <v>40</v>
      </c>
      <c r="AH4" s="173">
        <f>(AH3*AG4)/100</f>
        <v/>
      </c>
      <c r="AI4" s="151" t="n">
        <v>1</v>
      </c>
      <c r="AJ4" s="176" t="n"/>
      <c r="AK4" s="241" t="inlineStr">
        <is>
          <t>Rishika</t>
        </is>
      </c>
      <c r="AL4" s="242" t="n">
        <v>6.8</v>
      </c>
    </row>
    <row customHeight="1" ht="47.7" r="5">
      <c r="A5" s="230" t="inlineStr">
        <is>
          <t>https://jira-ibs.zone2.agileci.conti.de/browse/VWICAS23-232205?src=confmacro</t>
        </is>
      </c>
      <c r="B5" s="220" t="inlineStr">
        <is>
          <t>[PI24.24][AAS][Automaters] AIV Extension and Adaptive Teams feedback</t>
        </is>
      </c>
      <c r="C5" s="92" t="n">
        <v>0</v>
      </c>
      <c r="D5" s="92">
        <f>(D3*C5)/100</f>
        <v/>
      </c>
      <c r="E5" s="151" t="n">
        <v>0</v>
      </c>
      <c r="F5" s="92" t="n">
        <v>20</v>
      </c>
      <c r="G5" s="92">
        <f>(G3*F5)/100</f>
        <v/>
      </c>
      <c r="H5" s="151" t="n">
        <v>0</v>
      </c>
      <c r="I5" s="139" t="n">
        <v>5</v>
      </c>
      <c r="J5" s="173">
        <f>(J3*I5)/100</f>
        <v/>
      </c>
      <c r="K5" s="151" t="n">
        <v>0</v>
      </c>
      <c r="L5" s="92">
        <f>('PI23.20_WP_Value_SP'!G3)</f>
        <v/>
      </c>
      <c r="M5" s="173">
        <f>(M3*L5)/100</f>
        <v/>
      </c>
      <c r="N5" s="151" t="n">
        <v>0</v>
      </c>
      <c r="O5" s="139" t="n">
        <v>0</v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 t="n">
        <v>75</v>
      </c>
      <c r="V5" s="92">
        <f>(V3*U5)/100</f>
        <v/>
      </c>
      <c r="W5" s="151" t="n">
        <v>8.25</v>
      </c>
      <c r="X5" s="92" t="n">
        <v>0</v>
      </c>
      <c r="Y5" s="92">
        <f>(Y3*X5)/100</f>
        <v/>
      </c>
      <c r="Z5" s="151" t="n">
        <v>0</v>
      </c>
      <c r="AA5" s="92" t="n">
        <v>5</v>
      </c>
      <c r="AB5" s="92" t="n">
        <v>0.5</v>
      </c>
      <c r="AC5" s="151" t="n">
        <v>0.75</v>
      </c>
      <c r="AD5" s="92" t="n">
        <v>5</v>
      </c>
      <c r="AE5" s="173">
        <f>(AE3*AD5)/100</f>
        <v/>
      </c>
      <c r="AF5" s="151" t="n">
        <v>0</v>
      </c>
      <c r="AG5" s="92" t="n">
        <v>40</v>
      </c>
      <c r="AH5" s="173">
        <f>(AH3*AG5)/100</f>
        <v/>
      </c>
      <c r="AI5" s="151" t="n">
        <v>1</v>
      </c>
      <c r="AJ5" s="176" t="n"/>
      <c r="AK5" s="50" t="inlineStr">
        <is>
          <t>Jay</t>
        </is>
      </c>
      <c r="AL5" s="242" t="n">
        <v>4.25</v>
      </c>
    </row>
    <row customHeight="1" ht="43.95" r="6">
      <c r="A6" s="230" t="inlineStr">
        <is>
          <t>https://jira-ibs.zone2.agileci.conti.de/browse/VWICAS23-232207?src=confmacro</t>
        </is>
      </c>
      <c r="B6" s="236" t="inlineStr">
        <is>
          <t>[PI24.24][AAS][Automaters] Jira Automation - new features, feedback and support</t>
        </is>
      </c>
      <c r="C6" s="92" t="n">
        <v>10</v>
      </c>
      <c r="D6" s="92">
        <f>(D3*C6)/100</f>
        <v/>
      </c>
      <c r="E6" s="151" t="n">
        <v>1.25</v>
      </c>
      <c r="F6" s="92">
        <f>('PI23.20_WP_Value_SP'!I4)</f>
        <v/>
      </c>
      <c r="G6" s="92">
        <f>(G3*F6)/100</f>
        <v/>
      </c>
      <c r="H6" s="151" t="n">
        <v>0</v>
      </c>
      <c r="I6" s="139" t="n">
        <v>75</v>
      </c>
      <c r="J6" s="173">
        <f>(J3*I6)/100</f>
        <v/>
      </c>
      <c r="K6" s="151" t="n">
        <v>7</v>
      </c>
      <c r="L6" s="92" t="n">
        <v>0</v>
      </c>
      <c r="M6" s="173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0</v>
      </c>
      <c r="S6" s="92">
        <f>(S3*R6)/100</f>
        <v/>
      </c>
      <c r="T6" s="151" t="n">
        <v>0</v>
      </c>
      <c r="U6" s="92" t="n">
        <v>0</v>
      </c>
      <c r="V6" s="92">
        <f>(V3*U6)/100</f>
        <v/>
      </c>
      <c r="W6" s="151" t="n">
        <v>0</v>
      </c>
      <c r="X6" s="92" t="n">
        <v>15</v>
      </c>
      <c r="Y6" s="92">
        <f>(Y3*X6)/100</f>
        <v/>
      </c>
      <c r="Z6" s="151" t="n">
        <v>5</v>
      </c>
      <c r="AA6" s="92" t="n">
        <v>0</v>
      </c>
      <c r="AB6" s="92">
        <f>(AB3*AA6)/100</f>
        <v/>
      </c>
      <c r="AC6" s="151" t="n">
        <v>0</v>
      </c>
      <c r="AD6" s="92" t="n">
        <v>30</v>
      </c>
      <c r="AE6" s="173">
        <f>(AE3*AD6)/100</f>
        <v/>
      </c>
      <c r="AF6" s="151" t="n">
        <v>5.5</v>
      </c>
      <c r="AG6" s="92" t="n">
        <v>10</v>
      </c>
      <c r="AH6" s="173">
        <f>(AH3*AG6)/100</f>
        <v/>
      </c>
      <c r="AI6" s="151" t="n">
        <v>0</v>
      </c>
      <c r="AJ6" s="176" t="n"/>
      <c r="AK6" s="241" t="inlineStr">
        <is>
          <t>Giridhar</t>
        </is>
      </c>
      <c r="AL6" s="242" t="n">
        <v>5.95</v>
      </c>
    </row>
    <row customHeight="1" ht="45" r="7">
      <c r="A7" s="230" t="inlineStr">
        <is>
          <t>https://jira-ibs.zone2.agileci.conti.de/browse/VWICAS23-217415?src=confmacro</t>
        </is>
      </c>
      <c r="B7" s="237" t="inlineStr">
        <is>
          <t>[PI24.24][AAS][Automaters] SW Architecture Compliance Checker - Phase2</t>
        </is>
      </c>
      <c r="C7" s="92" t="n">
        <v>30</v>
      </c>
      <c r="D7" s="92">
        <f>(D3*C7)/100</f>
        <v/>
      </c>
      <c r="E7" s="151" t="n">
        <v>1.5</v>
      </c>
      <c r="F7" s="92" t="n">
        <v>5</v>
      </c>
      <c r="G7" s="92">
        <f>(G3*F7)/100</f>
        <v/>
      </c>
      <c r="H7" s="151" t="n">
        <v>0</v>
      </c>
      <c r="I7" s="139" t="n">
        <v>0</v>
      </c>
      <c r="J7" s="173">
        <f>(J3*I7)/100</f>
        <v/>
      </c>
      <c r="K7" s="151" t="n">
        <v>0</v>
      </c>
      <c r="L7" s="92" t="n">
        <v>0</v>
      </c>
      <c r="M7" s="173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>
        <f>(S3*R7)/100</f>
        <v/>
      </c>
      <c r="T7" s="151" t="n">
        <v>0</v>
      </c>
      <c r="U7" s="92" t="n">
        <v>5</v>
      </c>
      <c r="V7" s="92">
        <f>(V3*U7)/100</f>
        <v/>
      </c>
      <c r="W7" s="151" t="n">
        <v>0</v>
      </c>
      <c r="X7" s="92" t="n">
        <v>5</v>
      </c>
      <c r="Y7" s="92">
        <f>(Y3*X7)/100</f>
        <v/>
      </c>
      <c r="Z7" s="151" t="n"/>
      <c r="AA7" s="92">
        <f>('PI23.20_WP_Value_SP'!H5)</f>
        <v/>
      </c>
      <c r="AB7" s="92">
        <f>(AB3*AA7)/100</f>
        <v/>
      </c>
      <c r="AC7" s="151" t="n">
        <v>0</v>
      </c>
      <c r="AD7" s="92" t="n">
        <v>0</v>
      </c>
      <c r="AE7" s="173">
        <f>(AE3*AD7)/100</f>
        <v/>
      </c>
      <c r="AF7" s="151" t="n">
        <v>0</v>
      </c>
      <c r="AG7" s="92" t="n">
        <v>0</v>
      </c>
      <c r="AH7" s="173">
        <f>(AH3*AG7)/100</f>
        <v/>
      </c>
      <c r="AI7" s="151" t="n">
        <v>0</v>
      </c>
      <c r="AJ7" s="176" t="n"/>
      <c r="AK7" s="241" t="inlineStr">
        <is>
          <t>Vijaya</t>
        </is>
      </c>
      <c r="AL7" s="242" t="n">
        <v>6.8</v>
      </c>
    </row>
    <row customHeight="1" ht="46.95" r="8">
      <c r="A8" s="230" t="inlineStr">
        <is>
          <t>https://jira-ibs.zone2.agileci.conti.de/browse/VWICAS23-232208?src=confmacro</t>
        </is>
      </c>
      <c r="B8" s="238" t="inlineStr">
        <is>
          <t xml:space="preserve">	[PI24.24][AAS][Automaters] Maintenance and Support</t>
        </is>
      </c>
      <c r="C8" s="92" t="n">
        <v>0</v>
      </c>
      <c r="D8" s="92">
        <f>(D3*C8)/100</f>
        <v/>
      </c>
      <c r="E8" s="151" t="n">
        <v>0</v>
      </c>
      <c r="F8" s="92" t="n">
        <v>20</v>
      </c>
      <c r="G8" s="92">
        <f>(G3*F8)/100</f>
        <v/>
      </c>
      <c r="H8" s="151" t="n">
        <v>4</v>
      </c>
      <c r="I8" s="139" t="n">
        <v>20</v>
      </c>
      <c r="J8" s="173">
        <f>(J3*I8)/100</f>
        <v/>
      </c>
      <c r="K8" s="151" t="n">
        <v>0</v>
      </c>
      <c r="L8" s="92" t="n">
        <v>0</v>
      </c>
      <c r="M8" s="173">
        <f>(M3*L8)/100</f>
        <v/>
      </c>
      <c r="N8" s="151" t="n">
        <v>0</v>
      </c>
      <c r="O8" s="139" t="n">
        <v>0</v>
      </c>
      <c r="P8" s="92">
        <f>(P3*O8)/100</f>
        <v/>
      </c>
      <c r="Q8" s="151" t="n">
        <v>0</v>
      </c>
      <c r="R8" s="92" t="n">
        <v>0</v>
      </c>
      <c r="S8" s="92">
        <f>(S3*R8)/100</f>
        <v/>
      </c>
      <c r="T8" s="151" t="n">
        <v>0</v>
      </c>
      <c r="U8" s="92" t="n">
        <v>15</v>
      </c>
      <c r="V8" s="92">
        <f>(V3*U8)/100</f>
        <v/>
      </c>
      <c r="W8" s="151" t="n">
        <v>0</v>
      </c>
      <c r="X8" s="92" t="n">
        <v>10</v>
      </c>
      <c r="Y8" s="92">
        <f>(Y3*X8)/100</f>
        <v/>
      </c>
      <c r="Z8" s="151" t="n">
        <v>0</v>
      </c>
      <c r="AA8" s="92" t="n">
        <v>0</v>
      </c>
      <c r="AB8" s="92">
        <f>(AB3*AA8)/100</f>
        <v/>
      </c>
      <c r="AC8" s="151" t="n">
        <v>0</v>
      </c>
      <c r="AD8" s="92" t="n">
        <v>0</v>
      </c>
      <c r="AE8" s="173">
        <f>(AE3*AD8)/100</f>
        <v/>
      </c>
      <c r="AF8" s="151" t="n">
        <v>0</v>
      </c>
      <c r="AG8" s="92">
        <f>('PI23.20_WP_Value_SP'!G6)</f>
        <v/>
      </c>
      <c r="AH8" s="173">
        <f>(AH3*AG8)/100</f>
        <v/>
      </c>
      <c r="AI8" s="151" t="n">
        <v>0</v>
      </c>
      <c r="AJ8" s="176" t="n"/>
      <c r="AK8" s="241" t="inlineStr">
        <is>
          <t>Abishek</t>
        </is>
      </c>
      <c r="AL8" s="242" t="n">
        <v>7.65</v>
      </c>
    </row>
    <row customHeight="1" ht="45.6" r="9">
      <c r="A9" s="230" t="inlineStr">
        <is>
          <t>https://jira-ibs.zone2.agileci.conti.de/browse/VWICAS23-217422?src=confmacro</t>
        </is>
      </c>
      <c r="B9" s="238" t="inlineStr">
        <is>
          <t>[PI24.24][AAS][Automaters] Performance Benchmarks - Phase2</t>
        </is>
      </c>
      <c r="C9" s="92" t="n">
        <v>0</v>
      </c>
      <c r="D9" s="92">
        <f>(D3*C9)/100</f>
        <v/>
      </c>
      <c r="E9" s="151" t="n">
        <v>0</v>
      </c>
      <c r="F9" s="92" t="n">
        <v>30</v>
      </c>
      <c r="G9" s="92" t="n"/>
      <c r="H9" s="151" t="n">
        <v>3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5</v>
      </c>
      <c r="M9" s="173">
        <f>(M3*L9)/100</f>
        <v/>
      </c>
      <c r="N9" s="151" t="n">
        <v>0</v>
      </c>
      <c r="O9" s="139" t="n">
        <v>20</v>
      </c>
      <c r="P9" s="92">
        <f>(P3*O9)/100</f>
        <v/>
      </c>
      <c r="Q9" s="151" t="n">
        <v>0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 t="n">
        <v>15</v>
      </c>
      <c r="Y9" s="92">
        <f>(Y3*X9)/100</f>
        <v/>
      </c>
      <c r="Z9" s="151" t="n">
        <v>4</v>
      </c>
      <c r="AA9" s="92" t="n">
        <v>0</v>
      </c>
      <c r="AB9" s="92">
        <f>(AB3*AA9)/100</f>
        <v/>
      </c>
      <c r="AC9" s="151" t="n">
        <v>0</v>
      </c>
      <c r="AD9" s="92" t="n">
        <v>0</v>
      </c>
      <c r="AE9" s="173">
        <f>(AE3*AD9)/100</f>
        <v/>
      </c>
      <c r="AF9" s="151" t="n">
        <v>0</v>
      </c>
      <c r="AG9" s="92" t="n">
        <v>0</v>
      </c>
      <c r="AH9" s="173">
        <f>(AH3*AG9)/100</f>
        <v/>
      </c>
      <c r="AI9" s="151" t="n">
        <v>0</v>
      </c>
      <c r="AJ9" s="176" t="n"/>
      <c r="AK9" s="241" t="inlineStr">
        <is>
          <t>Gajanan</t>
        </is>
      </c>
      <c r="AL9" s="242" t="n">
        <v>5.95</v>
      </c>
    </row>
    <row customHeight="1" ht="50.7" r="10">
      <c r="A10" s="230" t="inlineStr">
        <is>
          <t>https://jira-ibs.zone2.agileci.conti.de/browse/VWICAS23-232210?src=confmacro</t>
        </is>
      </c>
      <c r="B10" s="239" t="inlineStr">
        <is>
          <t>[PI24.24][AAS][Automaters] Collector - Trainings, Team Improvements and Ad-hoc tasks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 t="n">
        <v>15</v>
      </c>
      <c r="G10" s="92">
        <f>(G3*F10)/100</f>
        <v/>
      </c>
      <c r="H10" s="151" t="n">
        <v>0</v>
      </c>
      <c r="I10" s="139">
        <f>('PI23.20_WP_Value_SP'!E8)</f>
        <v/>
      </c>
      <c r="J10" s="173">
        <f>(J3*I10)/100</f>
        <v/>
      </c>
      <c r="K10" s="151" t="n">
        <v>0</v>
      </c>
      <c r="L10" s="92" t="n">
        <v>5</v>
      </c>
      <c r="M10" s="173">
        <f>(M3*L10)/100</f>
        <v/>
      </c>
      <c r="N10" s="151" t="n">
        <v>0</v>
      </c>
      <c r="O10" s="139" t="n">
        <v>10</v>
      </c>
      <c r="P10" s="92">
        <f>(P3*O10)/100</f>
        <v/>
      </c>
      <c r="Q10" s="151" t="n">
        <v>0</v>
      </c>
      <c r="R10" s="92" t="n">
        <v>100</v>
      </c>
      <c r="S10" s="92">
        <f>(S3*R10)/100</f>
        <v/>
      </c>
      <c r="T10" s="151" t="n">
        <v>3</v>
      </c>
      <c r="U10" s="92" t="n">
        <v>0</v>
      </c>
      <c r="V10" s="92">
        <f>(V3*U10)/100</f>
        <v/>
      </c>
      <c r="W10" s="151" t="n">
        <v>0</v>
      </c>
      <c r="X10" s="92" t="n">
        <v>15</v>
      </c>
      <c r="Y10" s="92">
        <f>(Y3*X10)/100</f>
        <v/>
      </c>
      <c r="Z10" s="151" t="n">
        <v>30</v>
      </c>
      <c r="AA10" s="92">
        <f>('PI23.20_WP_Value_SP'!H8)</f>
        <v/>
      </c>
      <c r="AB10" s="92">
        <f>(AB3*AA10)/100</f>
        <v/>
      </c>
      <c r="AC10" s="151" t="n">
        <v>0</v>
      </c>
      <c r="AD10" s="92" t="n">
        <v>15</v>
      </c>
      <c r="AE10" s="173">
        <f>(AE3*AD10)/100</f>
        <v/>
      </c>
      <c r="AF10" s="151" t="n">
        <v>0</v>
      </c>
      <c r="AG10" s="92" t="n">
        <v>10</v>
      </c>
      <c r="AH10" s="173">
        <f>(AH3*AG10)/100</f>
        <v/>
      </c>
      <c r="AI10" s="151" t="n">
        <v>0</v>
      </c>
      <c r="AJ10" s="176" t="n"/>
      <c r="AK10" s="241" t="inlineStr">
        <is>
          <t xml:space="preserve">Gopika </t>
        </is>
      </c>
      <c r="AL10" s="242" t="n">
        <v>7.65</v>
      </c>
    </row>
    <row customHeight="1" ht="15" r="11" thickBot="1">
      <c r="A11" s="231" t="n"/>
      <c r="B11" s="227" t="inlineStr">
        <is>
          <t>Total</t>
        </is>
      </c>
      <c r="C11" s="121">
        <f>SUM(C4:C10)</f>
        <v/>
      </c>
      <c r="D11" s="121" t="n"/>
      <c r="E11" s="121" t="n"/>
      <c r="F11" s="121">
        <f>SUM(F4:F10)</f>
        <v/>
      </c>
      <c r="G11" s="121" t="n"/>
      <c r="H11" s="121" t="n"/>
      <c r="I11" s="121">
        <f>SUM(I4:I10)</f>
        <v/>
      </c>
      <c r="J11" s="121" t="n"/>
      <c r="K11" s="187" t="n"/>
      <c r="L11" s="121">
        <f>SUM(L4:L10)</f>
        <v/>
      </c>
      <c r="M11" s="121" t="n"/>
      <c r="N11" s="121" t="n"/>
      <c r="O11" s="121">
        <f>SUM(O4:O10)</f>
        <v/>
      </c>
      <c r="P11" s="121" t="n"/>
      <c r="Q11" s="121" t="n"/>
      <c r="R11" s="121">
        <f>SUM(R4:R10)</f>
        <v/>
      </c>
      <c r="S11" s="121" t="n"/>
      <c r="T11" s="122" t="n"/>
      <c r="U11" s="121">
        <f>SUM(U4:U10)</f>
        <v/>
      </c>
      <c r="V11" s="121" t="n"/>
      <c r="W11" s="121" t="n"/>
      <c r="X11" s="121">
        <f>SUM(X4:X10)</f>
        <v/>
      </c>
      <c r="Y11" s="121" t="n"/>
      <c r="Z11" s="121" t="n"/>
      <c r="AA11" s="121">
        <f>SUM(AA4:AA10)</f>
        <v/>
      </c>
      <c r="AB11" s="121" t="n"/>
      <c r="AC11" s="121" t="n"/>
      <c r="AD11" s="121">
        <f>SUM(AD4:AD10)</f>
        <v/>
      </c>
      <c r="AE11" s="121" t="n"/>
      <c r="AF11" s="187" t="n"/>
      <c r="AG11" s="121">
        <f>SUM(AG4:AG10)</f>
        <v/>
      </c>
      <c r="AH11" s="121" t="n"/>
      <c r="AI11" s="187" t="n"/>
      <c r="AJ11" s="109" t="n"/>
      <c r="AK11" s="241" t="inlineStr">
        <is>
          <t>Elango</t>
        </is>
      </c>
      <c r="AL11" s="242" t="n">
        <v>7.65</v>
      </c>
    </row>
    <row r="12">
      <c r="A12" s="232" t="n"/>
      <c r="B12" s="228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  <c r="AG12" s="109" t="n"/>
      <c r="AH12" s="109" t="n"/>
      <c r="AI12" s="109" t="n"/>
      <c r="AK12" s="241" t="inlineStr">
        <is>
          <t>Total</t>
        </is>
      </c>
      <c r="AL12" s="243" t="n">
        <v>66</v>
      </c>
    </row>
    <row r="13">
      <c r="C13" s="26" t="n"/>
      <c r="D13" s="26" t="n"/>
      <c r="E13" s="26" t="n"/>
      <c r="F13" s="26" t="n"/>
      <c r="G13" s="26" t="n"/>
      <c r="H13" s="26" t="n"/>
      <c r="I13" s="26" t="n"/>
      <c r="J13" s="26" t="n"/>
      <c r="K13" s="26" t="n"/>
      <c r="L13" s="26" t="n"/>
      <c r="M13" s="26" t="n"/>
      <c r="N13" s="26" t="n"/>
      <c r="O13" s="26" t="n"/>
      <c r="P13" s="26" t="n"/>
      <c r="Q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26" t="n"/>
      <c r="AE13" s="26" t="n"/>
      <c r="AF13" s="26" t="n"/>
      <c r="AG13" s="26" t="n"/>
      <c r="AH13" s="26" t="n"/>
      <c r="AI13" s="26" t="n"/>
    </row>
    <row r="14"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6" t="n"/>
      <c r="AI14" s="26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6" t="n"/>
      <c r="AI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6" t="n"/>
      <c r="AI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6" t="n"/>
      <c r="AI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6" t="n"/>
      <c r="AI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6" t="n"/>
      <c r="AI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6" t="n"/>
      <c r="AI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6" t="n"/>
      <c r="AI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6" t="n"/>
      <c r="AI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6" t="n"/>
      <c r="AI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6" t="n"/>
      <c r="AI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  <c r="AG29" s="26" t="n"/>
      <c r="AH29" s="26" t="n"/>
      <c r="AI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6" t="n"/>
      <c r="AI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6" t="n"/>
      <c r="AI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6" t="n"/>
      <c r="AI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6" t="n"/>
      <c r="AI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6" t="n"/>
      <c r="AI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6" t="n"/>
      <c r="AI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6" t="n"/>
      <c r="AI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6" t="n"/>
      <c r="AI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6" t="n"/>
      <c r="AI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6" t="n"/>
      <c r="AI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6" t="n"/>
      <c r="AI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6" t="n"/>
      <c r="AI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6" t="n"/>
      <c r="AI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6" t="n"/>
      <c r="AI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6" t="n"/>
      <c r="AI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6" t="n"/>
      <c r="AI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  <c r="AG46" s="26" t="n"/>
      <c r="AH46" s="26" t="n"/>
      <c r="AI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  <c r="AG47" s="26" t="n"/>
      <c r="AH47" s="26" t="n"/>
      <c r="AI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  <c r="AG48" s="26" t="n"/>
      <c r="AH48" s="26" t="n"/>
      <c r="AI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  <c r="AG49" s="26" t="n"/>
      <c r="AH49" s="26" t="n"/>
      <c r="AI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  <c r="AG50" s="26" t="n"/>
      <c r="AH50" s="26" t="n"/>
      <c r="AI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  <c r="AG51" s="26" t="n"/>
      <c r="AH51" s="26" t="n"/>
      <c r="AI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  <c r="AG52" s="26" t="n"/>
      <c r="AH52" s="26" t="n"/>
      <c r="AI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  <c r="AG53" s="26" t="n"/>
      <c r="AH53" s="26" t="n"/>
      <c r="AI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  <c r="AG54" s="26" t="n"/>
      <c r="AH54" s="26" t="n"/>
      <c r="AI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  <c r="AG55" s="26" t="n"/>
      <c r="AH55" s="26" t="n"/>
      <c r="AI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6" t="n"/>
      <c r="AI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  <c r="AG61" s="26" t="n"/>
      <c r="AH61" s="26" t="n"/>
      <c r="AI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  <c r="AG62" s="26" t="n"/>
      <c r="AH62" s="26" t="n"/>
      <c r="AI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  <c r="AG63" s="26" t="n"/>
      <c r="AH63" s="26" t="n"/>
      <c r="AI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  <c r="AG64" s="26" t="n"/>
      <c r="AH64" s="26" t="n"/>
      <c r="AI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  <c r="AG65" s="26" t="n"/>
      <c r="AH65" s="26" t="n"/>
      <c r="AI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6" t="n"/>
      <c r="AI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6" t="n"/>
      <c r="AI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  <c r="AG68" s="26" t="n"/>
      <c r="AH68" s="26" t="n"/>
      <c r="AI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  <c r="AG69" s="26" t="n"/>
      <c r="AH69" s="26" t="n"/>
      <c r="AI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  <c r="AG70" s="26" t="n"/>
      <c r="AH70" s="26" t="n"/>
      <c r="AI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  <c r="AG71" s="26" t="n"/>
      <c r="AH71" s="26" t="n"/>
      <c r="AI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  <c r="AG72" s="26" t="n"/>
      <c r="AH72" s="26" t="n"/>
      <c r="AI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  <c r="AG73" s="26" t="n"/>
      <c r="AH73" s="26" t="n"/>
      <c r="AI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  <c r="AG74" s="26" t="n"/>
      <c r="AH74" s="26" t="n"/>
      <c r="AI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  <c r="AG75" s="26" t="n"/>
      <c r="AH75" s="26" t="n"/>
      <c r="AI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  <c r="AG76" s="26" t="n"/>
      <c r="AH76" s="26" t="n"/>
      <c r="AI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  <c r="AG77" s="26" t="n"/>
      <c r="AH77" s="26" t="n"/>
      <c r="AI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  <c r="AG78" s="26" t="n"/>
      <c r="AH78" s="26" t="n"/>
      <c r="AI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  <c r="AG79" s="26" t="n"/>
      <c r="AH79" s="26" t="n"/>
      <c r="AI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  <c r="AG80" s="26" t="n"/>
      <c r="AH80" s="26" t="n"/>
      <c r="AI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  <c r="AG81" s="26" t="n"/>
      <c r="AH81" s="26" t="n"/>
      <c r="AI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  <c r="AG82" s="26" t="n"/>
      <c r="AH82" s="26" t="n"/>
      <c r="AI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  <c r="AG83" s="26" t="n"/>
      <c r="AH83" s="26" t="n"/>
      <c r="AI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  <c r="AG84" s="26" t="n"/>
      <c r="AH84" s="26" t="n"/>
      <c r="AI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  <c r="AG85" s="26" t="n"/>
      <c r="AH85" s="26" t="n"/>
      <c r="AI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  <c r="AG86" s="26" t="n"/>
      <c r="AH86" s="26" t="n"/>
      <c r="AI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  <c r="AG88" s="26" t="n"/>
      <c r="AH88" s="26" t="n"/>
      <c r="AI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  <c r="AG89" s="26" t="n"/>
      <c r="AH89" s="26" t="n"/>
      <c r="AI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  <c r="AG90" s="26" t="n"/>
      <c r="AH90" s="26" t="n"/>
      <c r="AI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  <c r="AG91" s="26" t="n"/>
      <c r="AH91" s="26" t="n"/>
      <c r="AI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  <c r="AG92" s="26" t="n"/>
      <c r="AH92" s="26" t="n"/>
      <c r="AI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  <c r="AG93" s="26" t="n"/>
      <c r="AH93" s="26" t="n"/>
      <c r="AI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  <c r="AG94" s="26" t="n"/>
      <c r="AH94" s="26" t="n"/>
      <c r="AI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  <c r="AG95" s="26" t="n"/>
      <c r="AH95" s="26" t="n"/>
      <c r="AI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  <c r="AG96" s="26" t="n"/>
      <c r="AH96" s="26" t="n"/>
      <c r="AI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  <c r="AG97" s="26" t="n"/>
      <c r="AH97" s="26" t="n"/>
      <c r="AI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  <c r="AG98" s="26" t="n"/>
      <c r="AH98" s="26" t="n"/>
      <c r="AI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  <c r="AG99" s="26" t="n"/>
      <c r="AH99" s="26" t="n"/>
      <c r="AI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  <c r="AG100" s="26" t="n"/>
      <c r="AH100" s="26" t="n"/>
      <c r="AI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  <c r="AG101" s="26" t="n"/>
      <c r="AH101" s="26" t="n"/>
      <c r="AI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  <c r="AG102" s="26" t="n"/>
      <c r="AH102" s="26" t="n"/>
      <c r="AI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  <c r="AG103" s="26" t="n"/>
      <c r="AH103" s="26" t="n"/>
      <c r="AI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  <c r="AG104" s="26" t="n"/>
      <c r="AH104" s="26" t="n"/>
      <c r="AI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  <c r="AG105" s="26" t="n"/>
      <c r="AH105" s="26" t="n"/>
      <c r="AI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  <c r="AG106" s="26" t="n"/>
      <c r="AH106" s="26" t="n"/>
      <c r="AI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  <c r="AG107" s="26" t="n"/>
      <c r="AH107" s="26" t="n"/>
      <c r="AI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  <c r="AG108" s="26" t="n"/>
      <c r="AH108" s="26" t="n"/>
      <c r="AI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  <c r="AG109" s="26" t="n"/>
      <c r="AH109" s="26" t="n"/>
      <c r="AI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  <c r="AG110" s="26" t="n"/>
      <c r="AH110" s="26" t="n"/>
      <c r="AI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  <c r="AG111" s="26" t="n"/>
      <c r="AH111" s="26" t="n"/>
      <c r="AI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  <c r="AG112" s="26" t="n"/>
      <c r="AH112" s="26" t="n"/>
      <c r="AI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  <c r="AG113" s="26" t="n"/>
      <c r="AH113" s="26" t="n"/>
      <c r="AI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  <c r="AG114" s="26" t="n"/>
      <c r="AH114" s="26" t="n"/>
      <c r="AI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  <c r="AG115" s="26" t="n"/>
      <c r="AH115" s="26" t="n"/>
      <c r="AI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  <c r="AG116" s="26" t="n"/>
      <c r="AH116" s="26" t="n"/>
      <c r="AI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  <c r="AG117" s="26" t="n"/>
      <c r="AH117" s="26" t="n"/>
      <c r="AI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  <c r="AG118" s="26" t="n"/>
      <c r="AH118" s="26" t="n"/>
      <c r="AI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  <c r="AG119" s="26" t="n"/>
      <c r="AH119" s="26" t="n"/>
      <c r="AI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  <c r="AG120" s="26" t="n"/>
      <c r="AH120" s="26" t="n"/>
      <c r="AI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  <c r="AG121" s="26" t="n"/>
      <c r="AH121" s="26" t="n"/>
      <c r="AI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  <c r="AG122" s="26" t="n"/>
      <c r="AH122" s="26" t="n"/>
      <c r="AI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  <c r="AG123" s="26" t="n"/>
      <c r="AH123" s="26" t="n"/>
      <c r="AI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  <c r="AG124" s="26" t="n"/>
      <c r="AH124" s="26" t="n"/>
      <c r="AI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  <c r="AG125" s="26" t="n"/>
      <c r="AH125" s="26" t="n"/>
      <c r="AI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  <c r="AG126" s="26" t="n"/>
      <c r="AH126" s="26" t="n"/>
      <c r="AI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  <c r="AG127" s="26" t="n"/>
      <c r="AH127" s="26" t="n"/>
      <c r="AI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  <c r="AG128" s="26" t="n"/>
      <c r="AH128" s="26" t="n"/>
      <c r="AI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  <c r="AG129" s="26" t="n"/>
      <c r="AH129" s="26" t="n"/>
      <c r="AI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  <c r="AG130" s="26" t="n"/>
      <c r="AH130" s="26" t="n"/>
      <c r="AI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  <c r="AG131" s="26" t="n"/>
      <c r="AH131" s="26" t="n"/>
      <c r="AI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  <c r="AG132" s="26" t="n"/>
      <c r="AH132" s="26" t="n"/>
      <c r="AI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  <c r="AG133" s="26" t="n"/>
      <c r="AH133" s="26" t="n"/>
      <c r="AI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  <c r="AG134" s="26" t="n"/>
      <c r="AH134" s="26" t="n"/>
      <c r="AI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  <c r="AG135" s="26" t="n"/>
      <c r="AH135" s="26" t="n"/>
      <c r="AI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  <c r="AG136" s="26" t="n"/>
      <c r="AH136" s="26" t="n"/>
      <c r="AI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  <c r="AG137" s="26" t="n"/>
      <c r="AH137" s="26" t="n"/>
      <c r="AI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  <c r="AG138" s="26" t="n"/>
      <c r="AH138" s="26" t="n"/>
      <c r="AI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  <c r="AG139" s="26" t="n"/>
      <c r="AH139" s="26" t="n"/>
      <c r="AI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  <c r="AG140" s="26" t="n"/>
      <c r="AH140" s="26" t="n"/>
      <c r="AI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  <c r="AG141" s="26" t="n"/>
      <c r="AH141" s="26" t="n"/>
      <c r="AI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  <c r="AG142" s="26" t="n"/>
      <c r="AH142" s="26" t="n"/>
      <c r="AI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  <c r="AG143" s="26" t="n"/>
      <c r="AH143" s="26" t="n"/>
      <c r="AI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  <c r="AG144" s="26" t="n"/>
      <c r="AH144" s="26" t="n"/>
      <c r="AI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  <c r="AG145" s="26" t="n"/>
      <c r="AH145" s="26" t="n"/>
      <c r="AI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  <c r="AG146" s="26" t="n"/>
      <c r="AH146" s="26" t="n"/>
      <c r="AI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  <c r="AG147" s="26" t="n"/>
      <c r="AH147" s="26" t="n"/>
      <c r="AI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  <c r="AG148" s="26" t="n"/>
      <c r="AH148" s="26" t="n"/>
      <c r="AI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  <c r="AG149" s="26" t="n"/>
      <c r="AH149" s="26" t="n"/>
      <c r="AI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  <c r="AG150" s="26" t="n"/>
      <c r="AH150" s="26" t="n"/>
      <c r="AI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  <c r="AG152" s="26" t="n"/>
      <c r="AH152" s="26" t="n"/>
      <c r="AI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  <c r="AG153" s="26" t="n"/>
      <c r="AH153" s="26" t="n"/>
      <c r="AI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  <c r="AG154" s="26" t="n"/>
      <c r="AH154" s="26" t="n"/>
      <c r="AI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  <c r="AG155" s="26" t="n"/>
      <c r="AH155" s="26" t="n"/>
      <c r="AI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  <c r="AG156" s="26" t="n"/>
      <c r="AH156" s="26" t="n"/>
      <c r="AI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  <c r="AG157" s="26" t="n"/>
      <c r="AH157" s="26" t="n"/>
      <c r="AI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  <c r="AG158" s="26" t="n"/>
      <c r="AH158" s="26" t="n"/>
      <c r="AI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  <c r="AG159" s="26" t="n"/>
      <c r="AH159" s="26" t="n"/>
      <c r="AI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  <c r="AG160" s="26" t="n"/>
      <c r="AH160" s="26" t="n"/>
      <c r="AI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  <c r="AG161" s="26" t="n"/>
      <c r="AH161" s="26" t="n"/>
      <c r="AI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  <c r="AG162" s="26" t="n"/>
      <c r="AH162" s="26" t="n"/>
      <c r="AI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  <c r="AG163" s="26" t="n"/>
      <c r="AH163" s="26" t="n"/>
      <c r="AI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  <c r="AG164" s="26" t="n"/>
      <c r="AH164" s="26" t="n"/>
      <c r="AI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  <c r="AG165" s="26" t="n"/>
      <c r="AH165" s="26" t="n"/>
      <c r="AI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  <c r="AG166" s="26" t="n"/>
      <c r="AH166" s="26" t="n"/>
      <c r="AI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  <c r="AG167" s="26" t="n"/>
      <c r="AH167" s="26" t="n"/>
      <c r="AI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  <c r="AG168" s="26" t="n"/>
      <c r="AH168" s="26" t="n"/>
      <c r="AI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  <c r="AG169" s="26" t="n"/>
      <c r="AH169" s="26" t="n"/>
      <c r="AI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  <c r="AG170" s="26" t="n"/>
      <c r="AH170" s="26" t="n"/>
      <c r="AI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  <c r="AG171" s="26" t="n"/>
      <c r="AH171" s="26" t="n"/>
      <c r="AI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  <c r="AG172" s="26" t="n"/>
      <c r="AH172" s="26" t="n"/>
      <c r="AI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  <c r="AG173" s="26" t="n"/>
      <c r="AH173" s="26" t="n"/>
      <c r="AI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  <c r="AG174" s="26" t="n"/>
      <c r="AH174" s="26" t="n"/>
      <c r="AI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  <c r="AG175" s="26" t="n"/>
      <c r="AH175" s="26" t="n"/>
      <c r="AI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  <c r="AG176" s="26" t="n"/>
      <c r="AH176" s="26" t="n"/>
      <c r="AI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  <c r="AG177" s="26" t="n"/>
      <c r="AH177" s="26" t="n"/>
      <c r="AI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  <c r="AG178" s="26" t="n"/>
      <c r="AH178" s="26" t="n"/>
      <c r="AI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  <c r="AG179" s="26" t="n"/>
      <c r="AH179" s="26" t="n"/>
      <c r="AI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  <c r="AG180" s="26" t="n"/>
      <c r="AH180" s="26" t="n"/>
      <c r="AI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  <c r="AG181" s="26" t="n"/>
      <c r="AH181" s="26" t="n"/>
      <c r="AI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  <c r="AG182" s="26" t="n"/>
      <c r="AH182" s="26" t="n"/>
      <c r="AI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  <c r="AG183" s="26" t="n"/>
      <c r="AH183" s="26" t="n"/>
      <c r="AI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  <c r="AG184" s="26" t="n"/>
      <c r="AH184" s="26" t="n"/>
      <c r="AI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  <c r="AG185" s="26" t="n"/>
      <c r="AH185" s="26" t="n"/>
      <c r="AI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  <c r="AG186" s="26" t="n"/>
      <c r="AH186" s="26" t="n"/>
      <c r="AI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  <c r="AG187" s="26" t="n"/>
      <c r="AH187" s="26" t="n"/>
      <c r="AI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  <c r="AG188" s="26" t="n"/>
      <c r="AH188" s="26" t="n"/>
      <c r="AI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  <c r="AG189" s="26" t="n"/>
      <c r="AH189" s="26" t="n"/>
      <c r="AI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  <c r="AG190" s="26" t="n"/>
      <c r="AH190" s="26" t="n"/>
      <c r="AI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  <c r="AG191" s="26" t="n"/>
      <c r="AH191" s="26" t="n"/>
      <c r="AI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  <c r="AG192" s="26" t="n"/>
      <c r="AH192" s="26" t="n"/>
      <c r="AI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  <c r="AG193" s="26" t="n"/>
      <c r="AH193" s="26" t="n"/>
      <c r="AI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  <c r="AG194" s="26" t="n"/>
      <c r="AH194" s="26" t="n"/>
      <c r="AI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  <c r="AG195" s="26" t="n"/>
      <c r="AH195" s="26" t="n"/>
      <c r="AI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  <c r="AG196" s="26" t="n"/>
      <c r="AH196" s="26" t="n"/>
      <c r="AI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  <c r="AG197" s="26" t="n"/>
      <c r="AH197" s="26" t="n"/>
      <c r="AI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  <c r="AG198" s="26" t="n"/>
      <c r="AH198" s="26" t="n"/>
      <c r="AI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  <c r="AG199" s="26" t="n"/>
      <c r="AH199" s="26" t="n"/>
      <c r="AI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  <c r="AG200" s="26" t="n"/>
      <c r="AH200" s="26" t="n"/>
      <c r="AI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  <c r="AG201" s="26" t="n"/>
      <c r="AH201" s="26" t="n"/>
      <c r="AI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  <c r="AG202" s="26" t="n"/>
      <c r="AH202" s="26" t="n"/>
      <c r="AI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  <c r="AG203" s="26" t="n"/>
      <c r="AH203" s="26" t="n"/>
      <c r="AI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  <c r="AG204" s="26" t="n"/>
      <c r="AH204" s="26" t="n"/>
      <c r="AI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  <c r="AG205" s="26" t="n"/>
      <c r="AH205" s="26" t="n"/>
      <c r="AI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  <c r="AG206" s="26" t="n"/>
      <c r="AH206" s="26" t="n"/>
      <c r="AI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  <c r="AG207" s="26" t="n"/>
      <c r="AH207" s="26" t="n"/>
      <c r="AI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  <c r="AG208" s="26" t="n"/>
      <c r="AH208" s="26" t="n"/>
      <c r="AI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  <c r="AG209" s="26" t="n"/>
      <c r="AH209" s="26" t="n"/>
      <c r="AI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  <c r="AG210" s="26" t="n"/>
      <c r="AH210" s="26" t="n"/>
      <c r="AI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  <c r="AG211" s="26" t="n"/>
      <c r="AH211" s="26" t="n"/>
      <c r="AI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  <c r="AG212" s="26" t="n"/>
      <c r="AH212" s="26" t="n"/>
      <c r="AI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  <c r="AG213" s="26" t="n"/>
      <c r="AH213" s="26" t="n"/>
      <c r="AI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  <c r="AG214" s="26" t="n"/>
      <c r="AH214" s="26" t="n"/>
      <c r="AI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  <c r="AG215" s="26" t="n"/>
      <c r="AH215" s="26" t="n"/>
      <c r="AI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  <c r="AG216" s="26" t="n"/>
      <c r="AH216" s="26" t="n"/>
      <c r="AI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  <c r="AG217" s="26" t="n"/>
      <c r="AH217" s="26" t="n"/>
      <c r="AI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  <c r="AG218" s="26" t="n"/>
      <c r="AH218" s="26" t="n"/>
      <c r="AI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  <c r="AG219" s="26" t="n"/>
      <c r="AH219" s="26" t="n"/>
      <c r="AI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  <c r="AG220" s="26" t="n"/>
      <c r="AH220" s="26" t="n"/>
      <c r="AI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  <c r="AG221" s="26" t="n"/>
      <c r="AH221" s="26" t="n"/>
      <c r="AI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  <c r="AG222" s="26" t="n"/>
      <c r="AH222" s="26" t="n"/>
      <c r="AI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  <c r="AG223" s="26" t="n"/>
      <c r="AH223" s="26" t="n"/>
      <c r="AI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  <c r="AG224" s="26" t="n"/>
      <c r="AH224" s="26" t="n"/>
      <c r="AI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  <c r="AG225" s="26" t="n"/>
      <c r="AH225" s="26" t="n"/>
      <c r="AI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  <c r="AG226" s="26" t="n"/>
      <c r="AH226" s="26" t="n"/>
      <c r="AI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  <c r="AG227" s="26" t="n"/>
      <c r="AH227" s="26" t="n"/>
      <c r="AI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  <c r="AG228" s="26" t="n"/>
      <c r="AH228" s="26" t="n"/>
      <c r="AI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  <c r="AG229" s="26" t="n"/>
      <c r="AH229" s="26" t="n"/>
      <c r="AI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  <c r="AG230" s="26" t="n"/>
      <c r="AH230" s="26" t="n"/>
      <c r="AI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  <c r="AG231" s="26" t="n"/>
      <c r="AH231" s="26" t="n"/>
      <c r="AI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  <c r="AG232" s="26" t="n"/>
      <c r="AH232" s="26" t="n"/>
      <c r="AI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  <c r="AG233" s="26" t="n"/>
      <c r="AH233" s="26" t="n"/>
      <c r="AI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  <c r="AG234" s="26" t="n"/>
      <c r="AH234" s="26" t="n"/>
      <c r="AI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  <c r="AG235" s="26" t="n"/>
      <c r="AH235" s="26" t="n"/>
      <c r="AI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  <c r="AG236" s="26" t="n"/>
      <c r="AH236" s="26" t="n"/>
      <c r="AI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  <c r="AG237" s="26" t="n"/>
      <c r="AH237" s="26" t="n"/>
      <c r="AI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  <c r="AG238" s="26" t="n"/>
      <c r="AH238" s="26" t="n"/>
      <c r="AI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  <c r="AG239" s="26" t="n"/>
      <c r="AH239" s="26" t="n"/>
      <c r="AI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  <c r="AG240" s="26" t="n"/>
      <c r="AH240" s="26" t="n"/>
      <c r="AI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  <c r="AG241" s="26" t="n"/>
      <c r="AH241" s="26" t="n"/>
      <c r="AI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  <c r="AG242" s="26" t="n"/>
      <c r="AH242" s="26" t="n"/>
      <c r="AI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  <c r="AG243" s="26" t="n"/>
      <c r="AH243" s="26" t="n"/>
      <c r="AI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  <c r="AG244" s="26" t="n"/>
      <c r="AH244" s="26" t="n"/>
      <c r="AI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  <c r="AG245" s="26" t="n"/>
      <c r="AH245" s="26" t="n"/>
      <c r="AI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  <c r="AG246" s="26" t="n"/>
      <c r="AH246" s="26" t="n"/>
      <c r="AI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  <c r="AG247" s="26" t="n"/>
      <c r="AH247" s="26" t="n"/>
      <c r="AI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  <c r="AG248" s="26" t="n"/>
      <c r="AH248" s="26" t="n"/>
      <c r="AI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  <c r="AG249" s="26" t="n"/>
      <c r="AH249" s="26" t="n"/>
      <c r="AI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  <c r="AG250" s="26" t="n"/>
      <c r="AH250" s="26" t="n"/>
      <c r="AI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  <c r="AG251" s="26" t="n"/>
      <c r="AH251" s="26" t="n"/>
      <c r="AI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  <c r="AG252" s="26" t="n"/>
      <c r="AH252" s="26" t="n"/>
      <c r="AI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  <c r="AG253" s="26" t="n"/>
      <c r="AH253" s="26" t="n"/>
      <c r="AI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  <c r="AG254" s="26" t="n"/>
      <c r="AH254" s="26" t="n"/>
      <c r="AI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  <c r="AG255" s="26" t="n"/>
      <c r="AH255" s="26" t="n"/>
      <c r="AI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  <c r="AG256" s="26" t="n"/>
      <c r="AH256" s="26" t="n"/>
      <c r="AI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  <c r="AG257" s="26" t="n"/>
      <c r="AH257" s="26" t="n"/>
      <c r="AI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  <c r="AG258" s="26" t="n"/>
      <c r="AH258" s="26" t="n"/>
      <c r="AI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  <c r="AG259" s="26" t="n"/>
      <c r="AH259" s="26" t="n"/>
      <c r="AI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  <c r="AG260" s="26" t="n"/>
      <c r="AH260" s="26" t="n"/>
      <c r="AI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  <c r="AG261" s="26" t="n"/>
      <c r="AH261" s="26" t="n"/>
      <c r="AI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  <c r="AG262" s="26" t="n"/>
      <c r="AH262" s="26" t="n"/>
      <c r="AI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  <c r="AG263" s="26" t="n"/>
      <c r="AH263" s="26" t="n"/>
      <c r="AI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  <c r="AG264" s="26" t="n"/>
      <c r="AH264" s="26" t="n"/>
      <c r="AI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  <c r="AG265" s="26" t="n"/>
      <c r="AH265" s="26" t="n"/>
      <c r="AI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  <c r="AG266" s="26" t="n"/>
      <c r="AH266" s="26" t="n"/>
      <c r="AI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  <c r="AG267" s="26" t="n"/>
      <c r="AH267" s="26" t="n"/>
      <c r="AI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  <c r="AG268" s="26" t="n"/>
      <c r="AH268" s="26" t="n"/>
      <c r="AI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  <c r="AG269" s="26" t="n"/>
      <c r="AH269" s="26" t="n"/>
      <c r="AI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  <c r="AG270" s="26" t="n"/>
      <c r="AH270" s="26" t="n"/>
      <c r="AI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  <c r="AG271" s="26" t="n"/>
      <c r="AH271" s="26" t="n"/>
      <c r="AI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  <c r="AG272" s="26" t="n"/>
      <c r="AH272" s="26" t="n"/>
      <c r="AI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  <c r="AG273" s="26" t="n"/>
      <c r="AH273" s="26" t="n"/>
      <c r="AI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  <c r="AG274" s="26" t="n"/>
      <c r="AH274" s="26" t="n"/>
      <c r="AI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  <c r="AG275" s="26" t="n"/>
      <c r="AH275" s="26" t="n"/>
      <c r="AI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  <c r="AG276" s="26" t="n"/>
      <c r="AH276" s="26" t="n"/>
      <c r="AI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  <c r="AG277" s="26" t="n"/>
      <c r="AH277" s="26" t="n"/>
      <c r="AI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  <c r="AG278" s="26" t="n"/>
      <c r="AH278" s="26" t="n"/>
      <c r="AI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  <c r="AG279" s="26" t="n"/>
      <c r="AH279" s="26" t="n"/>
      <c r="AI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  <c r="AG280" s="26" t="n"/>
      <c r="AH280" s="26" t="n"/>
      <c r="AI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  <c r="AG281" s="26" t="n"/>
      <c r="AH281" s="26" t="n"/>
      <c r="AI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  <c r="AG282" s="26" t="n"/>
      <c r="AH282" s="26" t="n"/>
      <c r="AI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  <c r="AG283" s="26" t="n"/>
      <c r="AH283" s="26" t="n"/>
      <c r="AI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  <c r="AG284" s="26" t="n"/>
      <c r="AH284" s="26" t="n"/>
      <c r="AI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  <c r="AG285" s="26" t="n"/>
      <c r="AH285" s="26" t="n"/>
      <c r="AI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  <c r="AG286" s="26" t="n"/>
      <c r="AH286" s="26" t="n"/>
      <c r="AI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  <c r="AG287" s="26" t="n"/>
      <c r="AH287" s="26" t="n"/>
      <c r="AI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  <c r="AG288" s="26" t="n"/>
      <c r="AH288" s="26" t="n"/>
      <c r="AI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  <c r="AG289" s="26" t="n"/>
      <c r="AH289" s="26" t="n"/>
      <c r="AI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  <c r="AG290" s="26" t="n"/>
      <c r="AH290" s="26" t="n"/>
      <c r="AI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  <c r="AG291" s="26" t="n"/>
      <c r="AH291" s="26" t="n"/>
      <c r="AI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  <c r="AG292" s="26" t="n"/>
      <c r="AH292" s="26" t="n"/>
      <c r="AI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  <c r="AG293" s="26" t="n"/>
      <c r="AH293" s="26" t="n"/>
      <c r="AI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  <c r="AG294" s="26" t="n"/>
      <c r="AH294" s="26" t="n"/>
      <c r="AI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  <c r="AG295" s="26" t="n"/>
      <c r="AH295" s="26" t="n"/>
      <c r="AI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  <c r="AG296" s="26" t="n"/>
      <c r="AH296" s="26" t="n"/>
      <c r="AI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  <c r="AG297" s="26" t="n"/>
      <c r="AH297" s="26" t="n"/>
      <c r="AI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  <c r="AG298" s="26" t="n"/>
      <c r="AH298" s="26" t="n"/>
      <c r="AI298" s="26" t="n"/>
    </row>
    <row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  <c r="AG299" s="26" t="n"/>
      <c r="AH299" s="26" t="n"/>
      <c r="AI299" s="26" t="n"/>
    </row>
  </sheetData>
  <mergeCells count="11">
    <mergeCell ref="U1:W1"/>
    <mergeCell ref="F1:H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10 F4:F10 I4:I10 L4:L10 O4:O10 U4:U10 X4:X10 AA4:AA10 AD4:AD10">
    <cfRule dxfId="0" operator="greaterThan" priority="3" type="cellIs">
      <formula>0</formula>
    </cfRule>
  </conditionalFormatting>
  <conditionalFormatting sqref="R4:R10">
    <cfRule dxfId="0" operator="greaterThan" priority="2" type="cellIs">
      <formula>0</formula>
    </cfRule>
  </conditionalFormatting>
  <conditionalFormatting sqref="AG4:AG10">
    <cfRule dxfId="0" operator="greaterThan" priority="1" type="cellIs">
      <formula>0</formula>
    </cfRule>
  </conditionalFormatting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O299"/>
  <sheetViews>
    <sheetView topLeftCell="B1" workbookViewId="0" zoomScale="85" zoomScaleNormal="85">
      <selection activeCell="K5" sqref="K5"/>
    </sheetView>
  </sheetViews>
  <sheetFormatPr baseColWidth="8" customHeight="1" defaultRowHeight="15"/>
  <cols>
    <col customWidth="1" hidden="1" max="1" min="1" style="26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3" min="33" style="96" width="4.6640625"/>
    <col customWidth="1" max="34" min="34" style="27" width="4.6640625"/>
    <col customWidth="1" max="35" min="35" style="97" width="4.6640625"/>
    <col customWidth="1" max="39" min="36" width="4.6640625"/>
  </cols>
  <sheetData>
    <row customHeight="1" ht="28.95" r="1">
      <c r="A1" s="200" t="inlineStr">
        <is>
          <t>Key</t>
        </is>
      </c>
      <c r="B1" s="201" t="inlineStr">
        <is>
          <t>Summary</t>
        </is>
      </c>
      <c r="C1" s="286" t="inlineStr">
        <is>
          <t>Kiran</t>
        </is>
      </c>
      <c r="D1" s="262" t="n"/>
      <c r="E1" s="263" t="n"/>
      <c r="F1" s="282" t="inlineStr">
        <is>
          <t>Srinivas</t>
        </is>
      </c>
      <c r="G1" s="262" t="n"/>
      <c r="H1" s="263" t="n"/>
      <c r="I1" s="284" t="inlineStr">
        <is>
          <t>Rishika</t>
        </is>
      </c>
      <c r="J1" s="262" t="n"/>
      <c r="K1" s="263" t="n"/>
      <c r="L1" s="283" t="inlineStr">
        <is>
          <t>Jay</t>
        </is>
      </c>
      <c r="M1" s="262" t="n"/>
      <c r="N1" s="263" t="n"/>
      <c r="O1" s="283" t="inlineStr">
        <is>
          <t>Giridhar</t>
        </is>
      </c>
      <c r="P1" s="262" t="n"/>
      <c r="Q1" s="263" t="n"/>
      <c r="R1" s="285" t="inlineStr">
        <is>
          <t>Vijaya</t>
        </is>
      </c>
      <c r="S1" s="262" t="n"/>
      <c r="T1" s="263" t="n"/>
      <c r="U1" s="281" t="inlineStr">
        <is>
          <t>Abishek</t>
        </is>
      </c>
      <c r="V1" s="262" t="n"/>
      <c r="W1" s="263" t="n"/>
      <c r="X1" s="277" t="inlineStr">
        <is>
          <t>Gajanan</t>
        </is>
      </c>
      <c r="Y1" s="262" t="n"/>
      <c r="Z1" s="263" t="n"/>
      <c r="AA1" s="283" t="inlineStr">
        <is>
          <t>Gopika</t>
        </is>
      </c>
      <c r="AB1" s="262" t="n"/>
      <c r="AC1" s="263" t="n"/>
      <c r="AD1" s="284" t="inlineStr">
        <is>
          <t>Elango</t>
        </is>
      </c>
      <c r="AE1" s="262" t="n"/>
      <c r="AF1" s="263" t="n"/>
      <c r="AG1" s="287" t="inlineStr">
        <is>
          <t>Adil</t>
        </is>
      </c>
      <c r="AH1" s="262" t="n"/>
      <c r="AI1" s="263" t="n"/>
      <c r="AJ1" s="256" t="inlineStr">
        <is>
          <t>Actual</t>
        </is>
      </c>
      <c r="AK1" s="257" t="inlineStr">
        <is>
          <t>Planned</t>
        </is>
      </c>
      <c r="AL1" s="10" t="n"/>
      <c r="AM1" s="10" t="n"/>
      <c r="AN1" s="248" t="inlineStr">
        <is>
          <t>Team Member</t>
        </is>
      </c>
      <c r="AO1" s="147" t="inlineStr">
        <is>
          <t>SP</t>
        </is>
      </c>
    </row>
    <row customHeight="1" ht="28.95" r="2" thickBot="1">
      <c r="A2" s="205" t="n"/>
      <c r="B2" s="206" t="n"/>
      <c r="C2" s="140" t="inlineStr">
        <is>
          <t>%</t>
        </is>
      </c>
      <c r="D2" s="140" t="inlineStr">
        <is>
          <t>Actual</t>
        </is>
      </c>
      <c r="E2" s="140" t="inlineStr">
        <is>
          <t>Planed</t>
        </is>
      </c>
      <c r="F2" s="140" t="inlineStr">
        <is>
          <t>%</t>
        </is>
      </c>
      <c r="G2" s="140" t="inlineStr">
        <is>
          <t>Actual</t>
        </is>
      </c>
      <c r="H2" s="140" t="inlineStr">
        <is>
          <t>Planed</t>
        </is>
      </c>
      <c r="I2" s="140" t="inlineStr">
        <is>
          <t>%</t>
        </is>
      </c>
      <c r="J2" s="140" t="inlineStr">
        <is>
          <t>Actual</t>
        </is>
      </c>
      <c r="K2" s="140" t="inlineStr">
        <is>
          <t>Planed</t>
        </is>
      </c>
      <c r="L2" s="140" t="inlineStr">
        <is>
          <t>%</t>
        </is>
      </c>
      <c r="M2" s="140" t="inlineStr">
        <is>
          <t>Actual</t>
        </is>
      </c>
      <c r="N2" s="140" t="inlineStr">
        <is>
          <t>Planed</t>
        </is>
      </c>
      <c r="O2" s="140" t="inlineStr">
        <is>
          <t>%</t>
        </is>
      </c>
      <c r="P2" s="140" t="inlineStr">
        <is>
          <t>Actual</t>
        </is>
      </c>
      <c r="Q2" s="140" t="inlineStr">
        <is>
          <t>Planed</t>
        </is>
      </c>
      <c r="R2" s="140" t="inlineStr">
        <is>
          <t>%</t>
        </is>
      </c>
      <c r="S2" s="140" t="inlineStr">
        <is>
          <t>Actual</t>
        </is>
      </c>
      <c r="T2" s="140" t="inlineStr">
        <is>
          <t>Planed</t>
        </is>
      </c>
      <c r="U2" s="140" t="inlineStr">
        <is>
          <t>%</t>
        </is>
      </c>
      <c r="V2" s="140" t="inlineStr">
        <is>
          <t>Actual</t>
        </is>
      </c>
      <c r="W2" s="140" t="inlineStr">
        <is>
          <t>Planed</t>
        </is>
      </c>
      <c r="X2" s="140" t="inlineStr">
        <is>
          <t>%</t>
        </is>
      </c>
      <c r="Y2" s="140" t="inlineStr">
        <is>
          <t>Actual</t>
        </is>
      </c>
      <c r="Z2" s="140" t="inlineStr">
        <is>
          <t>Planed</t>
        </is>
      </c>
      <c r="AA2" s="140" t="inlineStr">
        <is>
          <t>%</t>
        </is>
      </c>
      <c r="AB2" s="140" t="inlineStr">
        <is>
          <t>Actual</t>
        </is>
      </c>
      <c r="AC2" s="140" t="inlineStr">
        <is>
          <t>Planed</t>
        </is>
      </c>
      <c r="AD2" s="140" t="inlineStr">
        <is>
          <t>%</t>
        </is>
      </c>
      <c r="AE2" s="140" t="inlineStr">
        <is>
          <t>Actual</t>
        </is>
      </c>
      <c r="AF2" s="140" t="inlineStr">
        <is>
          <t>Planed</t>
        </is>
      </c>
      <c r="AG2" s="140" t="inlineStr">
        <is>
          <t>%</t>
        </is>
      </c>
      <c r="AH2" s="140" t="inlineStr">
        <is>
          <t>Actual</t>
        </is>
      </c>
      <c r="AI2" s="244" t="inlineStr">
        <is>
          <t>Planed</t>
        </is>
      </c>
      <c r="AJ2" s="251" t="inlineStr">
        <is>
          <t>Epic</t>
        </is>
      </c>
      <c r="AK2" s="140" t="inlineStr">
        <is>
          <t>Epic</t>
        </is>
      </c>
      <c r="AL2" s="10" t="n"/>
      <c r="AM2" s="10" t="n"/>
      <c r="AN2" s="249" t="inlineStr">
        <is>
          <t>Kiran</t>
        </is>
      </c>
      <c r="AO2" s="196" t="n">
        <v>6.8</v>
      </c>
    </row>
    <row customHeight="1" ht="28.95" r="3">
      <c r="A3" s="209" t="n"/>
      <c r="B3" s="210" t="inlineStr">
        <is>
          <t>Sprint B</t>
        </is>
      </c>
      <c r="C3" s="211" t="n"/>
      <c r="D3" s="212">
        <f>AO2</f>
        <v/>
      </c>
      <c r="E3" s="150">
        <f>SUM(E4:E10)</f>
        <v/>
      </c>
      <c r="F3" s="211" t="n"/>
      <c r="G3" s="212">
        <f>AO3</f>
        <v/>
      </c>
      <c r="H3" s="150">
        <f>SUM(H4:H10)</f>
        <v/>
      </c>
      <c r="I3" s="213" t="n"/>
      <c r="J3" s="214">
        <f>AO4</f>
        <v/>
      </c>
      <c r="K3" s="150">
        <f>SUM(K4:K10)</f>
        <v/>
      </c>
      <c r="L3" s="211" t="n"/>
      <c r="M3" s="212">
        <f>AO5</f>
        <v/>
      </c>
      <c r="N3" s="150">
        <f>SUM(N4:N10)</f>
        <v/>
      </c>
      <c r="O3" s="213" t="n"/>
      <c r="P3" s="212">
        <f>AO6</f>
        <v/>
      </c>
      <c r="Q3" s="150">
        <f>SUM(Q4:Q10)</f>
        <v/>
      </c>
      <c r="R3" s="211" t="n"/>
      <c r="S3" s="212">
        <f>AO7</f>
        <v/>
      </c>
      <c r="T3" s="150">
        <f>SUM(T4:T10)</f>
        <v/>
      </c>
      <c r="U3" s="211" t="n"/>
      <c r="V3" s="212">
        <f>AO8</f>
        <v/>
      </c>
      <c r="W3" s="150">
        <f>SUM(W4:W10)</f>
        <v/>
      </c>
      <c r="X3" s="211" t="n"/>
      <c r="Y3" s="212">
        <f>AO9</f>
        <v/>
      </c>
      <c r="Z3" s="150">
        <f>SUM(Z4:Z10)</f>
        <v/>
      </c>
      <c r="AA3" s="211" t="n"/>
      <c r="AB3" s="212">
        <f>AO10</f>
        <v/>
      </c>
      <c r="AC3" s="150">
        <f>SUM(AC4:AC10)</f>
        <v/>
      </c>
      <c r="AD3" s="211" t="n"/>
      <c r="AE3" s="214">
        <f>AO11</f>
        <v/>
      </c>
      <c r="AF3" s="150">
        <f>SUM(AF4:AF10)</f>
        <v/>
      </c>
      <c r="AG3" s="211" t="n"/>
      <c r="AH3" s="214">
        <f>AR10</f>
        <v/>
      </c>
      <c r="AI3" s="245">
        <f>SUM(AI4:AI10)</f>
        <v/>
      </c>
      <c r="AJ3" s="252" t="n"/>
      <c r="AK3" s="255" t="n"/>
      <c r="AL3" s="254" t="n"/>
      <c r="AM3" s="124" t="n"/>
      <c r="AN3" s="249" t="inlineStr">
        <is>
          <t>Srinivas</t>
        </is>
      </c>
      <c r="AO3" s="197" t="n">
        <v>7.65</v>
      </c>
    </row>
    <row customHeight="1" ht="54" r="4">
      <c r="A4" s="230" t="inlineStr">
        <is>
          <t>https://jira-ibs.zone2.agileci.conti.de/browse/VWICAS23-232204?src=confmacro</t>
        </is>
      </c>
      <c r="B4" s="235" t="inlineStr">
        <is>
          <t>[PI24.24][AAS][Automaters] SPT &amp; PASTA Extension with ICAS1Gen2 Target</t>
        </is>
      </c>
      <c r="C4" s="92" t="n">
        <v>60</v>
      </c>
      <c r="D4" s="92">
        <f>(D3*C4)/100</f>
        <v/>
      </c>
      <c r="E4" s="151" t="n">
        <v>1.5</v>
      </c>
      <c r="F4" s="92" t="n">
        <v>10</v>
      </c>
      <c r="G4" s="92">
        <f>(G3*F4)/100</f>
        <v/>
      </c>
      <c r="H4" s="151" t="n">
        <v>0</v>
      </c>
      <c r="I4" s="139" t="n">
        <v>0</v>
      </c>
      <c r="J4" s="173">
        <f>(J3*I4)/100</f>
        <v/>
      </c>
      <c r="K4" s="151" t="n">
        <v>0</v>
      </c>
      <c r="L4" s="92" t="n">
        <v>90</v>
      </c>
      <c r="M4" s="92">
        <f>(M3*L4)/100</f>
        <v/>
      </c>
      <c r="N4" s="151" t="n">
        <v>7.5</v>
      </c>
      <c r="O4" s="139" t="n">
        <v>70</v>
      </c>
      <c r="P4" s="92">
        <f>(P3*O4)/100</f>
        <v/>
      </c>
      <c r="Q4" s="151" t="n">
        <v>6</v>
      </c>
      <c r="R4" s="92" t="n">
        <v>0</v>
      </c>
      <c r="S4" s="92">
        <f>(S3*R4)/100</f>
        <v/>
      </c>
      <c r="T4" s="151" t="n">
        <v>0</v>
      </c>
      <c r="U4" s="92" t="n">
        <v>5</v>
      </c>
      <c r="V4" s="92">
        <f>(V3*U4)/100</f>
        <v/>
      </c>
      <c r="W4" s="151" t="n">
        <v>0</v>
      </c>
      <c r="X4" s="92" t="n">
        <v>40</v>
      </c>
      <c r="Y4" s="92">
        <f>(Y3*X4)/100</f>
        <v/>
      </c>
      <c r="Z4" s="151" t="n">
        <v>0</v>
      </c>
      <c r="AA4" s="92" t="n">
        <v>95</v>
      </c>
      <c r="AB4" s="92">
        <f>(AB3*AA4)/100</f>
        <v/>
      </c>
      <c r="AC4" s="151" t="n">
        <v>6.5</v>
      </c>
      <c r="AD4" s="92" t="n">
        <v>50</v>
      </c>
      <c r="AE4" s="173">
        <f>(AE3*AD4)/100</f>
        <v/>
      </c>
      <c r="AF4" s="151" t="n">
        <v>2.5</v>
      </c>
      <c r="AG4" s="92" t="n">
        <v>40</v>
      </c>
      <c r="AH4" s="173">
        <f>(AH3*AG4)/100</f>
        <v/>
      </c>
      <c r="AI4" s="246" t="n">
        <v>0</v>
      </c>
      <c r="AJ4" s="253">
        <f>(D4+G4+J4+M4+P4+S4+V4+Y4+AB4+AE4+AH4)</f>
        <v/>
      </c>
      <c r="AK4" s="151">
        <f>(E4+H4++K4+N4+Q4+T4+W4+Z4+AC4+AF4+AI4)</f>
        <v/>
      </c>
      <c r="AL4" s="139" t="n"/>
      <c r="AM4" s="92" t="n"/>
      <c r="AN4" s="249" t="inlineStr">
        <is>
          <t>Rishika</t>
        </is>
      </c>
      <c r="AO4" s="197" t="n">
        <v>7.65</v>
      </c>
    </row>
    <row customHeight="1" ht="47.7" r="5">
      <c r="A5" s="230" t="inlineStr">
        <is>
          <t>https://jira-ibs.zone2.agileci.conti.de/browse/VWICAS23-232205?src=confmacro</t>
        </is>
      </c>
      <c r="B5" s="220" t="inlineStr">
        <is>
          <t>[PI24.24][AAS][Automaters] AIV Extension and Adaptive Teams feedback</t>
        </is>
      </c>
      <c r="C5" s="92" t="n">
        <v>0</v>
      </c>
      <c r="D5" s="92">
        <f>(D3*C5)/100</f>
        <v/>
      </c>
      <c r="E5" s="151" t="n">
        <v>0</v>
      </c>
      <c r="F5" s="92" t="n">
        <v>20</v>
      </c>
      <c r="G5" s="92">
        <f>(G3*F5)/100</f>
        <v/>
      </c>
      <c r="H5" s="151" t="n">
        <v>2.75</v>
      </c>
      <c r="I5" s="139" t="n">
        <v>5</v>
      </c>
      <c r="J5" s="173">
        <f>(J3*I5)/100</f>
        <v/>
      </c>
      <c r="K5" s="151" t="n">
        <v>4.5</v>
      </c>
      <c r="L5" s="92">
        <f>('PI23.20_WP_Value_SP'!G3)</f>
        <v/>
      </c>
      <c r="M5" s="92">
        <f>(M3*L5)/100</f>
        <v/>
      </c>
      <c r="N5" s="151" t="n">
        <v>0</v>
      </c>
      <c r="O5" s="139" t="n">
        <v>0</v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 t="n">
        <v>75</v>
      </c>
      <c r="V5" s="92">
        <f>(V3*U5)/100</f>
        <v/>
      </c>
      <c r="W5" s="151" t="n">
        <v>6.75</v>
      </c>
      <c r="X5" s="92" t="n">
        <v>0</v>
      </c>
      <c r="Y5" s="92">
        <f>(Y3*X5)/100</f>
        <v/>
      </c>
      <c r="Z5" s="151" t="n">
        <v>0</v>
      </c>
      <c r="AA5" s="92" t="n">
        <v>5</v>
      </c>
      <c r="AB5" s="92">
        <f>(AB3*AA5)/100</f>
        <v/>
      </c>
      <c r="AC5" s="151" t="n">
        <v>1</v>
      </c>
      <c r="AD5" s="92" t="n">
        <v>5</v>
      </c>
      <c r="AE5" s="173">
        <f>(AE3*AD5)/100</f>
        <v/>
      </c>
      <c r="AF5" s="151" t="n">
        <v>0.75</v>
      </c>
      <c r="AG5" s="92" t="n">
        <v>40</v>
      </c>
      <c r="AH5" s="173">
        <f>(AH3*AG5)/100</f>
        <v/>
      </c>
      <c r="AI5" s="246" t="n">
        <v>0</v>
      </c>
      <c r="AJ5" s="253">
        <f>(D5+G5+J5+M5+P5+S5+V5+Y5+AB5+AE5+AH5)</f>
        <v/>
      </c>
      <c r="AK5" s="151">
        <f>(E5+H5++K5+N5+Q5+T5+W5+Z5+AC5+AF5+AI5)</f>
        <v/>
      </c>
      <c r="AL5" s="139" t="n"/>
      <c r="AM5" s="92" t="n"/>
      <c r="AN5" s="266" t="inlineStr">
        <is>
          <t>Jay</t>
        </is>
      </c>
      <c r="AO5" s="197" t="n">
        <v>7.65</v>
      </c>
    </row>
    <row customHeight="1" ht="43.95" r="6">
      <c r="A6" s="230" t="inlineStr">
        <is>
          <t>https://jira-ibs.zone2.agileci.conti.de/browse/VWICAS23-232207?src=confmacro</t>
        </is>
      </c>
      <c r="B6" s="236" t="inlineStr">
        <is>
          <t>[PI24.24][AAS][Automaters] Jira Automation - new features, feedback and support</t>
        </is>
      </c>
      <c r="C6" s="92" t="n">
        <v>10</v>
      </c>
      <c r="D6" s="92">
        <f>(D3*C6)/100</f>
        <v/>
      </c>
      <c r="E6" s="151" t="n">
        <v>1</v>
      </c>
      <c r="F6" s="92">
        <f>('PI23.20_WP_Value_SP'!I4)</f>
        <v/>
      </c>
      <c r="G6" s="92">
        <f>(G3*F6)/100</f>
        <v/>
      </c>
      <c r="H6" s="151" t="n">
        <v>0</v>
      </c>
      <c r="I6" s="139" t="n">
        <v>75</v>
      </c>
      <c r="J6" s="173">
        <f>(J3*I6)/100</f>
        <v/>
      </c>
      <c r="K6" s="151" t="n">
        <v>0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0</v>
      </c>
      <c r="S6" s="92">
        <f>(S3*R6)/100</f>
        <v/>
      </c>
      <c r="T6" s="151" t="n">
        <v>0</v>
      </c>
      <c r="U6" s="92" t="n">
        <v>0</v>
      </c>
      <c r="V6" s="92">
        <f>(V3*U6)/100</f>
        <v/>
      </c>
      <c r="W6" s="151" t="n">
        <v>0</v>
      </c>
      <c r="X6" s="92" t="n">
        <v>15</v>
      </c>
      <c r="Y6" s="92">
        <f>(Y3*X6)/100</f>
        <v/>
      </c>
      <c r="Z6" s="151" t="n">
        <v>0</v>
      </c>
      <c r="AA6" s="92" t="n">
        <v>0</v>
      </c>
      <c r="AB6" s="92">
        <f>(AB3*AA6)/100</f>
        <v/>
      </c>
      <c r="AC6" s="151" t="n">
        <v>0</v>
      </c>
      <c r="AD6" s="92" t="n">
        <v>30</v>
      </c>
      <c r="AE6" s="173">
        <f>(AE3*AD6)/100</f>
        <v/>
      </c>
      <c r="AF6" s="151" t="n">
        <v>2.87</v>
      </c>
      <c r="AG6" s="92" t="n">
        <v>10</v>
      </c>
      <c r="AH6" s="173">
        <f>(AH3*AG6)/100</f>
        <v/>
      </c>
      <c r="AI6" s="246" t="n">
        <v>0</v>
      </c>
      <c r="AJ6" s="253">
        <f>(D6+G6+J6+M6+P6+S6+V6+Y6+AB6+AE6+AH6)</f>
        <v/>
      </c>
      <c r="AK6" s="151">
        <f>(E6+H6++K6+N6+Q6+T6+W6+Z6+AC6+AF6+AI6)</f>
        <v/>
      </c>
      <c r="AL6" s="139" t="n"/>
      <c r="AM6" s="92" t="n"/>
      <c r="AN6" s="249" t="inlineStr">
        <is>
          <t>Giridhar</t>
        </is>
      </c>
      <c r="AO6" s="197" t="n">
        <v>5.95</v>
      </c>
    </row>
    <row customHeight="1" ht="45" r="7">
      <c r="A7" s="230" t="inlineStr">
        <is>
          <t>https://jira-ibs.zone2.agileci.conti.de/browse/VWICAS23-217415?src=confmacro</t>
        </is>
      </c>
      <c r="B7" s="237" t="inlineStr">
        <is>
          <t>[PI24.24][AAS][Automaters] SW Architecture Compliance Checker - Phase2</t>
        </is>
      </c>
      <c r="C7" s="92" t="n">
        <v>30</v>
      </c>
      <c r="D7" s="92">
        <f>(D3*C7)/100</f>
        <v/>
      </c>
      <c r="E7" s="151" t="n">
        <v>4</v>
      </c>
      <c r="F7" s="92" t="n">
        <v>5</v>
      </c>
      <c r="G7" s="92">
        <f>(G3*F7)/100</f>
        <v/>
      </c>
      <c r="H7" s="151" t="n">
        <v>0</v>
      </c>
      <c r="I7" s="139" t="n">
        <v>0</v>
      </c>
      <c r="J7" s="173">
        <f>(J3*I7)/100</f>
        <v/>
      </c>
      <c r="K7" s="151" t="n">
        <v>0</v>
      </c>
      <c r="L7" s="92" t="n">
        <v>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>
        <f>(S3*R7)/100</f>
        <v/>
      </c>
      <c r="T7" s="151" t="n">
        <v>0</v>
      </c>
      <c r="U7" s="92" t="n">
        <v>5</v>
      </c>
      <c r="V7" s="92">
        <f>(V3*U7)/100</f>
        <v/>
      </c>
      <c r="W7" s="151" t="n">
        <v>0</v>
      </c>
      <c r="X7" s="92" t="n">
        <v>5</v>
      </c>
      <c r="Y7" s="92">
        <f>(Y3*X7)/100</f>
        <v/>
      </c>
      <c r="Z7" s="151" t="n">
        <v>0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0</v>
      </c>
      <c r="AE7" s="173">
        <f>(AE3*AD7)/100</f>
        <v/>
      </c>
      <c r="AF7" s="151" t="n">
        <v>0</v>
      </c>
      <c r="AG7" s="92" t="n">
        <v>0</v>
      </c>
      <c r="AH7" s="173">
        <f>(AH3*AG7)/100</f>
        <v/>
      </c>
      <c r="AI7" s="246" t="n">
        <v>0</v>
      </c>
      <c r="AJ7" s="253">
        <f>(D7+G7+J7+M7+P7+S7+V7+Y7+AB7+AE7+AH7)</f>
        <v/>
      </c>
      <c r="AK7" s="151">
        <f>(E7+H7++K7+N7+Q7+T7+W7+Z7+AC7+AF7+AI7)</f>
        <v/>
      </c>
      <c r="AL7" s="139" t="n"/>
      <c r="AM7" s="92" t="n"/>
      <c r="AN7" s="249" t="inlineStr">
        <is>
          <t>Vijaya</t>
        </is>
      </c>
      <c r="AO7" s="197" t="n">
        <v>7.65</v>
      </c>
    </row>
    <row customHeight="1" ht="46.95" r="8">
      <c r="A8" s="230" t="inlineStr">
        <is>
          <t>https://jira-ibs.zone2.agileci.conti.de/browse/VWICAS23-232208?src=confmacro</t>
        </is>
      </c>
      <c r="B8" s="238" t="inlineStr">
        <is>
          <t xml:space="preserve">	[PI24.24][AAS][Automaters] Maintenance and Support</t>
        </is>
      </c>
      <c r="C8" s="92" t="n">
        <v>0</v>
      </c>
      <c r="D8" s="92">
        <f>(D3*C8)/100</f>
        <v/>
      </c>
      <c r="E8" s="151" t="n">
        <v>0</v>
      </c>
      <c r="F8" s="92" t="n">
        <v>20</v>
      </c>
      <c r="G8" s="92">
        <f>(G3*F8)/100</f>
        <v/>
      </c>
      <c r="H8" s="151" t="n">
        <v>0</v>
      </c>
      <c r="I8" s="139" t="n">
        <v>20</v>
      </c>
      <c r="J8" s="173">
        <f>(J3*I8)/100</f>
        <v/>
      </c>
      <c r="K8" s="151" t="n">
        <v>0</v>
      </c>
      <c r="L8" s="92" t="n">
        <v>5</v>
      </c>
      <c r="M8" s="92">
        <f>(M3*L8)/100</f>
        <v/>
      </c>
      <c r="N8" s="151" t="n">
        <v>0</v>
      </c>
      <c r="O8" s="139" t="n">
        <v>0</v>
      </c>
      <c r="P8" s="92">
        <f>(P3*O8)/100</f>
        <v/>
      </c>
      <c r="Q8" s="151" t="n">
        <v>0</v>
      </c>
      <c r="R8" s="92" t="n">
        <v>0</v>
      </c>
      <c r="S8" s="92">
        <f>(S3*R8)/100</f>
        <v/>
      </c>
      <c r="T8" s="151" t="n">
        <v>0</v>
      </c>
      <c r="U8" s="92" t="n">
        <v>15</v>
      </c>
      <c r="V8" s="92">
        <f>(V3*U8)/100</f>
        <v/>
      </c>
      <c r="W8" s="151" t="n">
        <v>0</v>
      </c>
      <c r="X8" s="92" t="n">
        <v>10</v>
      </c>
      <c r="Y8" s="92">
        <f>(Y3*X8)/100</f>
        <v/>
      </c>
      <c r="Z8" s="151" t="n">
        <v>0</v>
      </c>
      <c r="AA8" s="92" t="n">
        <v>0</v>
      </c>
      <c r="AB8" s="92">
        <f>(AB3*AA8)/100</f>
        <v/>
      </c>
      <c r="AC8" s="151" t="n">
        <v>0</v>
      </c>
      <c r="AD8" s="92" t="n">
        <v>0</v>
      </c>
      <c r="AE8" s="173">
        <f>(AE3*AD8)/100</f>
        <v/>
      </c>
      <c r="AF8" s="151" t="n">
        <v>0</v>
      </c>
      <c r="AG8" s="92">
        <f>('PI23.20_WP_Value_SP'!G6)</f>
        <v/>
      </c>
      <c r="AH8" s="173">
        <f>(AH3*AG8)/100</f>
        <v/>
      </c>
      <c r="AI8" s="246" t="n">
        <v>0</v>
      </c>
      <c r="AJ8" s="253">
        <f>(D8+G8+J8+M8+P8+S8+V8+Y8+AB8+AE8+AH8)</f>
        <v/>
      </c>
      <c r="AK8" s="151">
        <f>(E8+H8++K8+N8+Q8+T8+W8+Z8+AC8+AF8+AI8)</f>
        <v/>
      </c>
      <c r="AL8" s="139" t="n"/>
      <c r="AM8" s="92" t="n"/>
      <c r="AN8" s="249" t="inlineStr">
        <is>
          <t>Abishek</t>
        </is>
      </c>
      <c r="AO8" s="197" t="n">
        <v>7.65</v>
      </c>
    </row>
    <row customHeight="1" ht="45.6" r="9">
      <c r="A9" s="230" t="inlineStr">
        <is>
          <t>https://jira-ibs.zone2.agileci.conti.de/browse/VWICAS23-217422?src=confmacro</t>
        </is>
      </c>
      <c r="B9" s="238" t="inlineStr">
        <is>
          <t>[PI24.24][AAS][Automaters] Performance Benchmarks - Phase2</t>
        </is>
      </c>
      <c r="C9" s="92" t="n">
        <v>0</v>
      </c>
      <c r="D9" s="92">
        <f>(D3*C9)/100</f>
        <v/>
      </c>
      <c r="E9" s="151" t="n">
        <v>0</v>
      </c>
      <c r="F9" s="92" t="n">
        <v>30</v>
      </c>
      <c r="G9" s="92">
        <f>(G3*F9)/100</f>
        <v/>
      </c>
      <c r="H9" s="151" t="n">
        <v>4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5</v>
      </c>
      <c r="M9" s="92">
        <f>(M3*L9)/100</f>
        <v/>
      </c>
      <c r="N9" s="151" t="n">
        <v>0</v>
      </c>
      <c r="O9" s="139" t="n">
        <v>20</v>
      </c>
      <c r="P9" s="92">
        <f>(P3*O9)/100</f>
        <v/>
      </c>
      <c r="Q9" s="151" t="n">
        <v>0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 t="n">
        <v>15</v>
      </c>
      <c r="Y9" s="92">
        <f>(Y3*X9)/100</f>
        <v/>
      </c>
      <c r="Z9" s="151" t="n">
        <v>0</v>
      </c>
      <c r="AA9" s="92" t="n">
        <v>0</v>
      </c>
      <c r="AB9" s="92">
        <f>(AB3*AA9)/100</f>
        <v/>
      </c>
      <c r="AC9" s="151" t="n">
        <v>0</v>
      </c>
      <c r="AD9" s="92" t="n">
        <v>0</v>
      </c>
      <c r="AE9" s="173">
        <f>(AE3*AD9)/100</f>
        <v/>
      </c>
      <c r="AF9" s="151" t="n">
        <v>0</v>
      </c>
      <c r="AG9" s="92" t="n">
        <v>0</v>
      </c>
      <c r="AH9" s="173">
        <f>(AH3*AG9)/100</f>
        <v/>
      </c>
      <c r="AI9" s="246" t="n">
        <v>0</v>
      </c>
      <c r="AJ9" s="253">
        <f>(D9+G9+J9+M9+P9+S9+V9+Y9+AB9+AE9+AH9)</f>
        <v/>
      </c>
      <c r="AK9" s="151">
        <f>(E9+H9++K9+N9+Q9+T9+W9+Z9+AC9+AF9+AI9)</f>
        <v/>
      </c>
      <c r="AL9" s="139" t="n"/>
      <c r="AM9" s="92" t="n"/>
      <c r="AN9" s="249" t="inlineStr">
        <is>
          <t>Gajanan</t>
        </is>
      </c>
      <c r="AO9" s="197" t="n">
        <v>6.8</v>
      </c>
    </row>
    <row customHeight="1" ht="50.7" r="10" thickBot="1">
      <c r="A10" s="230" t="inlineStr">
        <is>
          <t>https://jira-ibs.zone2.agileci.conti.de/browse/VWICAS23-232210?src=confmacro</t>
        </is>
      </c>
      <c r="B10" s="239" t="inlineStr">
        <is>
          <t>[PI24.24][AAS][Automaters] Collector - Trainings, Team Improvements and Ad-hoc tasks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 t="n">
        <v>15</v>
      </c>
      <c r="G10" s="92">
        <f>(G3*F10)/100</f>
        <v/>
      </c>
      <c r="H10" s="151" t="n">
        <v>1</v>
      </c>
      <c r="I10" s="139">
        <f>('PI23.20_WP_Value_SP'!E8)</f>
        <v/>
      </c>
      <c r="J10" s="173">
        <f>(J3*I10)/100</f>
        <v/>
      </c>
      <c r="K10" s="151" t="n">
        <v>3</v>
      </c>
      <c r="L10" s="92" t="n">
        <v>0</v>
      </c>
      <c r="M10" s="92">
        <f>(M3*L10)/100</f>
        <v/>
      </c>
      <c r="N10" s="151" t="n">
        <v>0</v>
      </c>
      <c r="O10" s="139" t="n">
        <v>10</v>
      </c>
      <c r="P10" s="92">
        <f>(P3*O10)/100</f>
        <v/>
      </c>
      <c r="Q10" s="151" t="n">
        <v>0</v>
      </c>
      <c r="R10" s="92" t="n">
        <v>100</v>
      </c>
      <c r="S10" s="92">
        <f>(S3*R10)/100</f>
        <v/>
      </c>
      <c r="T10" s="151" t="n">
        <v>7.65</v>
      </c>
      <c r="U10" s="92" t="n">
        <v>0</v>
      </c>
      <c r="V10" s="92">
        <f>(V3*U10)/100</f>
        <v/>
      </c>
      <c r="W10" s="151" t="n">
        <v>1</v>
      </c>
      <c r="X10" s="92" t="n">
        <v>15</v>
      </c>
      <c r="Y10" s="92">
        <f>(Y3*X10)/100</f>
        <v/>
      </c>
      <c r="Z10" s="151" t="n">
        <v>0</v>
      </c>
      <c r="AA10" s="92">
        <f>('PI23.20_WP_Value_SP'!H8)</f>
        <v/>
      </c>
      <c r="AB10" s="92">
        <f>(AB3*AA10)/100</f>
        <v/>
      </c>
      <c r="AC10" s="151" t="n">
        <v>0</v>
      </c>
      <c r="AD10" s="92" t="n">
        <v>15</v>
      </c>
      <c r="AE10" s="173">
        <f>(AE3*AD10)/100</f>
        <v/>
      </c>
      <c r="AF10" s="151" t="n">
        <v>0</v>
      </c>
      <c r="AG10" s="92" t="n">
        <v>10</v>
      </c>
      <c r="AH10" s="173">
        <f>(AH3*AG10)/100</f>
        <v/>
      </c>
      <c r="AI10" s="246" t="n">
        <v>0</v>
      </c>
      <c r="AJ10" s="253">
        <f>(D10+G10+J10+M10+P10+S10+V10+Y10+AB10+AE10+AH10)</f>
        <v/>
      </c>
      <c r="AK10" s="152">
        <f>(E10+H10++K10+N10+Q10+T10+W10+Z10+AC10+AF10+AI10)</f>
        <v/>
      </c>
      <c r="AL10" s="139" t="n"/>
      <c r="AM10" s="92" t="n"/>
      <c r="AN10" s="249" t="inlineStr">
        <is>
          <t xml:space="preserve">Gopika </t>
        </is>
      </c>
      <c r="AO10" s="197" t="n">
        <v>7.65</v>
      </c>
    </row>
    <row r="11" thickBot="1">
      <c r="A11" s="231" t="n"/>
      <c r="B11" s="227" t="inlineStr">
        <is>
          <t>Total</t>
        </is>
      </c>
      <c r="C11" s="121">
        <f>SUM(C4:C10)</f>
        <v/>
      </c>
      <c r="D11" s="121" t="n"/>
      <c r="E11" s="121" t="n"/>
      <c r="F11" s="121">
        <f>SUM(F4:F10)</f>
        <v/>
      </c>
      <c r="G11" s="121" t="n"/>
      <c r="H11" s="121" t="n"/>
      <c r="I11" s="121">
        <f>SUM(I4:I10)</f>
        <v/>
      </c>
      <c r="J11" s="121" t="n"/>
      <c r="K11" s="187" t="n"/>
      <c r="L11" s="121">
        <f>SUM(L4:L10)</f>
        <v/>
      </c>
      <c r="M11" s="121" t="n"/>
      <c r="N11" s="121" t="n"/>
      <c r="O11" s="121">
        <f>SUM(O4:O10)</f>
        <v/>
      </c>
      <c r="P11" s="121" t="n"/>
      <c r="Q11" s="121" t="n"/>
      <c r="R11" s="121">
        <f>SUM(R4:R10)</f>
        <v/>
      </c>
      <c r="S11" s="121" t="n"/>
      <c r="T11" s="122" t="n"/>
      <c r="U11" s="121">
        <f>SUM(U4:U10)</f>
        <v/>
      </c>
      <c r="V11" s="121" t="n"/>
      <c r="W11" s="121" t="n"/>
      <c r="X11" s="121">
        <f>SUM(X4:X10)</f>
        <v/>
      </c>
      <c r="Y11" s="121" t="n"/>
      <c r="Z11" s="121" t="n"/>
      <c r="AA11" s="121">
        <f>SUM(AA4:AA10)</f>
        <v/>
      </c>
      <c r="AB11" s="121" t="n"/>
      <c r="AC11" s="121" t="n"/>
      <c r="AD11" s="121">
        <f>SUM(AD4:AD10)</f>
        <v/>
      </c>
      <c r="AE11" s="121" t="n"/>
      <c r="AF11" s="187" t="n"/>
      <c r="AG11" s="121">
        <f>SUM(AG4:AG10)</f>
        <v/>
      </c>
      <c r="AH11" s="121" t="n"/>
      <c r="AI11" s="247" t="n"/>
      <c r="AJ11" s="121">
        <f>SUM(AJ4:AJ10)</f>
        <v/>
      </c>
      <c r="AK11" s="121">
        <f>SUM(AK4:AK10)</f>
        <v/>
      </c>
      <c r="AL11" s="93" t="n"/>
      <c r="AM11" s="93" t="n"/>
      <c r="AN11" s="249" t="inlineStr">
        <is>
          <t>Elango</t>
        </is>
      </c>
      <c r="AO11" s="197" t="n">
        <v>5.95</v>
      </c>
    </row>
    <row r="12" thickBot="1">
      <c r="A12" s="232" t="n"/>
      <c r="B12" s="228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  <c r="AG12" s="109" t="n"/>
      <c r="AH12" s="109" t="n"/>
      <c r="AI12" s="109" t="n"/>
      <c r="AN12" s="234" t="inlineStr">
        <is>
          <t>Total</t>
        </is>
      </c>
      <c r="AO12">
        <f>SUM(AO2:AO11)</f>
        <v/>
      </c>
    </row>
    <row customHeight="1" ht="14.4" r="13">
      <c r="C13" s="26" t="n"/>
      <c r="D13" s="26" t="n"/>
      <c r="E13" s="26" t="n"/>
      <c r="F13" s="26" t="n"/>
      <c r="G13" s="26" t="n"/>
      <c r="H13" s="26" t="n"/>
      <c r="I13" s="26" t="n"/>
      <c r="J13" s="26" t="n"/>
      <c r="K13" s="26" t="n"/>
      <c r="L13" s="26" t="n"/>
      <c r="M13" s="26" t="n"/>
      <c r="N13" s="26" t="n"/>
      <c r="O13" s="26" t="n"/>
      <c r="P13" s="26" t="n"/>
      <c r="Q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26" t="n"/>
      <c r="AE13" s="26" t="n"/>
      <c r="AF13" s="26" t="n"/>
      <c r="AG13" s="26" t="n"/>
      <c r="AH13" s="26" t="n"/>
      <c r="AI13" s="26" t="n"/>
    </row>
    <row customHeight="1" ht="14.4" r="14"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6" t="n"/>
      <c r="AI14" s="26" t="n"/>
    </row>
    <row customHeight="1" ht="14.4"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6" t="n"/>
      <c r="AI15" s="26" t="n"/>
    </row>
    <row customHeight="1" ht="14.4"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6" t="n"/>
      <c r="AI16" s="26" t="n"/>
    </row>
    <row customHeight="1" ht="14.4"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</row>
    <row customHeight="1" ht="14.4"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</row>
    <row customHeight="1" ht="14.4"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</row>
    <row customHeight="1" ht="14.4"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</row>
    <row customHeight="1" ht="14.4"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6" t="n"/>
      <c r="AI21" s="26" t="n"/>
    </row>
    <row customHeight="1" ht="14.4"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6" t="n"/>
      <c r="AI22" s="26" t="n"/>
    </row>
    <row customHeight="1" ht="14.4"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6" t="n"/>
      <c r="AI23" s="26" t="n"/>
    </row>
    <row customHeight="1" ht="14.4"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6" t="n"/>
      <c r="AI24" s="26" t="n"/>
    </row>
    <row customHeight="1" ht="14.4"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6" t="n"/>
      <c r="AI25" s="26" t="n"/>
    </row>
    <row customHeight="1" ht="14.4"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6" t="n"/>
      <c r="AI26" s="26" t="n"/>
    </row>
    <row customHeight="1" ht="14.4"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6" t="n"/>
      <c r="AI27" s="26" t="n"/>
    </row>
    <row customHeight="1" ht="14.4"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6" t="n"/>
      <c r="AI28" s="26" t="n"/>
    </row>
    <row customHeight="1" ht="14.4"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  <c r="AG29" s="26" t="n"/>
      <c r="AH29" s="26" t="n"/>
      <c r="AI29" s="26" t="n"/>
    </row>
    <row customHeight="1" ht="14.4"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6" t="n"/>
      <c r="AI30" s="26" t="n"/>
    </row>
    <row customHeight="1" ht="14.4"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6" t="n"/>
      <c r="AI31" s="26" t="n"/>
    </row>
    <row customHeight="1" ht="14.4"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6" t="n"/>
      <c r="AI32" s="26" t="n"/>
    </row>
    <row customHeight="1" ht="14.4"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6" t="n"/>
      <c r="AI33" s="26" t="n"/>
    </row>
    <row customHeight="1" ht="14.4"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6" t="n"/>
      <c r="AI34" s="26" t="n"/>
    </row>
    <row customHeight="1" ht="14.4"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6" t="n"/>
      <c r="AI35" s="26" t="n"/>
    </row>
    <row customHeight="1" ht="14.4"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6" t="n"/>
      <c r="AI36" s="26" t="n"/>
    </row>
    <row customHeight="1" ht="14.4"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6" t="n"/>
      <c r="AI37" s="26" t="n"/>
    </row>
    <row customHeight="1" ht="14.4"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6" t="n"/>
      <c r="AI38" s="26" t="n"/>
    </row>
    <row customHeight="1" ht="14.4"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6" t="n"/>
      <c r="AI39" s="26" t="n"/>
    </row>
    <row customHeight="1" ht="14.4"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6" t="n"/>
      <c r="AI40" s="26" t="n"/>
    </row>
    <row customHeight="1" ht="14.4"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6" t="n"/>
      <c r="AI41" s="26" t="n"/>
    </row>
    <row customHeight="1" ht="14.4"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6" t="n"/>
      <c r="AI42" s="26" t="n"/>
    </row>
    <row customHeight="1" ht="14.4"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6" t="n"/>
      <c r="AI43" s="26" t="n"/>
    </row>
    <row customHeight="1" ht="14.4"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6" t="n"/>
      <c r="AI44" s="26" t="n"/>
    </row>
    <row customHeight="1" ht="14.4"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6" t="n"/>
      <c r="AI45" s="26" t="n"/>
    </row>
    <row customHeight="1" ht="14.4"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  <c r="AG46" s="26" t="n"/>
      <c r="AH46" s="26" t="n"/>
      <c r="AI46" s="26" t="n"/>
    </row>
    <row customHeight="1" ht="14.4"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  <c r="AG47" s="26" t="n"/>
      <c r="AH47" s="26" t="n"/>
      <c r="AI47" s="26" t="n"/>
    </row>
    <row customHeight="1" ht="14.4"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  <c r="AG48" s="26" t="n"/>
      <c r="AH48" s="26" t="n"/>
      <c r="AI48" s="26" t="n"/>
    </row>
    <row customHeight="1" ht="14.4"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  <c r="AG49" s="26" t="n"/>
      <c r="AH49" s="26" t="n"/>
      <c r="AI49" s="26" t="n"/>
    </row>
    <row customHeight="1" ht="14.4"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  <c r="AG50" s="26" t="n"/>
      <c r="AH50" s="26" t="n"/>
      <c r="AI50" s="26" t="n"/>
    </row>
    <row customHeight="1" ht="14.4"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  <c r="AG51" s="26" t="n"/>
      <c r="AH51" s="26" t="n"/>
      <c r="AI51" s="26" t="n"/>
    </row>
    <row customHeight="1" ht="14.4"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  <c r="AG52" s="26" t="n"/>
      <c r="AH52" s="26" t="n"/>
      <c r="AI52" s="26" t="n"/>
    </row>
    <row customHeight="1" ht="14.4"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  <c r="AG53" s="26" t="n"/>
      <c r="AH53" s="26" t="n"/>
      <c r="AI53" s="26" t="n"/>
    </row>
    <row customHeight="1" ht="14.4"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  <c r="AG54" s="26" t="n"/>
      <c r="AH54" s="26" t="n"/>
      <c r="AI54" s="26" t="n"/>
    </row>
    <row customHeight="1" ht="14.4"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  <c r="AG55" s="26" t="n"/>
      <c r="AH55" s="26" t="n"/>
      <c r="AI55" s="26" t="n"/>
    </row>
    <row customHeight="1" ht="14.4"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</row>
    <row customHeight="1" ht="14.4"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</row>
    <row customHeight="1" ht="14.4"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</row>
    <row customHeight="1" ht="14.4"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</row>
    <row customHeight="1" ht="14.4"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6" t="n"/>
      <c r="AI60" s="26" t="n"/>
    </row>
    <row customHeight="1" ht="14.4"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  <c r="AG61" s="26" t="n"/>
      <c r="AH61" s="26" t="n"/>
      <c r="AI61" s="26" t="n"/>
    </row>
    <row customHeight="1" ht="14.4"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  <c r="AG62" s="26" t="n"/>
      <c r="AH62" s="26" t="n"/>
      <c r="AI62" s="26" t="n"/>
    </row>
    <row customHeight="1" ht="14.4"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  <c r="AG63" s="26" t="n"/>
      <c r="AH63" s="26" t="n"/>
      <c r="AI63" s="26" t="n"/>
    </row>
    <row customHeight="1" ht="14.4"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  <c r="AG64" s="26" t="n"/>
      <c r="AH64" s="26" t="n"/>
      <c r="AI64" s="26" t="n"/>
    </row>
    <row customHeight="1" ht="14.4"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  <c r="AG65" s="26" t="n"/>
      <c r="AH65" s="26" t="n"/>
      <c r="AI65" s="26" t="n"/>
    </row>
    <row customHeight="1" ht="14.4"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6" t="n"/>
      <c r="AI66" s="26" t="n"/>
    </row>
    <row customHeight="1" ht="14.4"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6" t="n"/>
      <c r="AI67" s="26" t="n"/>
    </row>
    <row customHeight="1" ht="14.4"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  <c r="AG68" s="26" t="n"/>
      <c r="AH68" s="26" t="n"/>
      <c r="AI68" s="26" t="n"/>
    </row>
    <row customHeight="1" ht="14.4"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  <c r="AG69" s="26" t="n"/>
      <c r="AH69" s="26" t="n"/>
      <c r="AI69" s="26" t="n"/>
    </row>
    <row customHeight="1" ht="14.4"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  <c r="AG70" s="26" t="n"/>
      <c r="AH70" s="26" t="n"/>
      <c r="AI70" s="26" t="n"/>
    </row>
    <row customHeight="1" ht="14.4"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  <c r="AG71" s="26" t="n"/>
      <c r="AH71" s="26" t="n"/>
      <c r="AI71" s="26" t="n"/>
    </row>
    <row customHeight="1" ht="14.4"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  <c r="AG72" s="26" t="n"/>
      <c r="AH72" s="26" t="n"/>
      <c r="AI72" s="26" t="n"/>
    </row>
    <row customHeight="1" ht="14.4"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  <c r="AG73" s="26" t="n"/>
      <c r="AH73" s="26" t="n"/>
      <c r="AI73" s="26" t="n"/>
    </row>
    <row customHeight="1" ht="14.4"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  <c r="AG74" s="26" t="n"/>
      <c r="AH74" s="26" t="n"/>
      <c r="AI74" s="26" t="n"/>
    </row>
    <row customHeight="1" ht="14.4"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  <c r="AG75" s="26" t="n"/>
      <c r="AH75" s="26" t="n"/>
      <c r="AI75" s="26" t="n"/>
    </row>
    <row customHeight="1" ht="14.4"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  <c r="AG76" s="26" t="n"/>
      <c r="AH76" s="26" t="n"/>
      <c r="AI76" s="26" t="n"/>
    </row>
    <row customHeight="1" ht="14.4"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  <c r="AG77" s="26" t="n"/>
      <c r="AH77" s="26" t="n"/>
      <c r="AI77" s="26" t="n"/>
    </row>
    <row customHeight="1" ht="14.4"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  <c r="AG78" s="26" t="n"/>
      <c r="AH78" s="26" t="n"/>
      <c r="AI78" s="26" t="n"/>
    </row>
    <row customHeight="1" ht="14.4"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  <c r="AG79" s="26" t="n"/>
      <c r="AH79" s="26" t="n"/>
      <c r="AI79" s="26" t="n"/>
    </row>
    <row customHeight="1" ht="14.4"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  <c r="AG80" s="26" t="n"/>
      <c r="AH80" s="26" t="n"/>
      <c r="AI80" s="26" t="n"/>
    </row>
    <row customHeight="1" ht="14.4"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  <c r="AG81" s="26" t="n"/>
      <c r="AH81" s="26" t="n"/>
      <c r="AI81" s="26" t="n"/>
    </row>
    <row customHeight="1" ht="14.4"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  <c r="AG82" s="26" t="n"/>
      <c r="AH82" s="26" t="n"/>
      <c r="AI82" s="26" t="n"/>
    </row>
    <row customHeight="1" ht="14.4"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  <c r="AG83" s="26" t="n"/>
      <c r="AH83" s="26" t="n"/>
      <c r="AI83" s="26" t="n"/>
    </row>
    <row customHeight="1" ht="14.4"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  <c r="AG84" s="26" t="n"/>
      <c r="AH84" s="26" t="n"/>
      <c r="AI84" s="26" t="n"/>
    </row>
    <row customHeight="1" ht="14.4"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  <c r="AG85" s="26" t="n"/>
      <c r="AH85" s="26" t="n"/>
      <c r="AI85" s="26" t="n"/>
    </row>
    <row customHeight="1" ht="14.4"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  <c r="AG86" s="26" t="n"/>
      <c r="AH86" s="26" t="n"/>
      <c r="AI86" s="26" t="n"/>
    </row>
    <row customHeight="1" ht="14.4"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customHeight="1" ht="14.4"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  <c r="AG88" s="26" t="n"/>
      <c r="AH88" s="26" t="n"/>
      <c r="AI88" s="26" t="n"/>
    </row>
    <row customHeight="1" ht="14.4"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  <c r="AG89" s="26" t="n"/>
      <c r="AH89" s="26" t="n"/>
      <c r="AI89" s="26" t="n"/>
    </row>
    <row customHeight="1" ht="14.4"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  <c r="AG90" s="26" t="n"/>
      <c r="AH90" s="26" t="n"/>
      <c r="AI90" s="26" t="n"/>
    </row>
    <row customHeight="1" ht="14.4"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  <c r="AG91" s="26" t="n"/>
      <c r="AH91" s="26" t="n"/>
      <c r="AI91" s="26" t="n"/>
    </row>
    <row customHeight="1" ht="14.4"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  <c r="AG92" s="26" t="n"/>
      <c r="AH92" s="26" t="n"/>
      <c r="AI92" s="26" t="n"/>
    </row>
    <row customHeight="1" ht="14.4"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  <c r="AG93" s="26" t="n"/>
      <c r="AH93" s="26" t="n"/>
      <c r="AI93" s="26" t="n"/>
    </row>
    <row customHeight="1" ht="14.4"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  <c r="AG94" s="26" t="n"/>
      <c r="AH94" s="26" t="n"/>
      <c r="AI94" s="26" t="n"/>
    </row>
    <row customHeight="1" ht="14.4"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  <c r="AG95" s="26" t="n"/>
      <c r="AH95" s="26" t="n"/>
      <c r="AI95" s="26" t="n"/>
    </row>
    <row customHeight="1" ht="14.4"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  <c r="AG96" s="26" t="n"/>
      <c r="AH96" s="26" t="n"/>
      <c r="AI96" s="26" t="n"/>
    </row>
    <row customHeight="1" ht="14.4"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  <c r="AG97" s="26" t="n"/>
      <c r="AH97" s="26" t="n"/>
      <c r="AI97" s="26" t="n"/>
    </row>
    <row customHeight="1" ht="14.4"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  <c r="AG98" s="26" t="n"/>
      <c r="AH98" s="26" t="n"/>
      <c r="AI98" s="26" t="n"/>
    </row>
    <row customHeight="1" ht="14.4"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  <c r="AG99" s="26" t="n"/>
      <c r="AH99" s="26" t="n"/>
      <c r="AI99" s="26" t="n"/>
    </row>
    <row customHeight="1" ht="14.4"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  <c r="AG100" s="26" t="n"/>
      <c r="AH100" s="26" t="n"/>
      <c r="AI100" s="26" t="n"/>
    </row>
    <row customHeight="1" ht="14.4"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  <c r="AG101" s="26" t="n"/>
      <c r="AH101" s="26" t="n"/>
      <c r="AI101" s="26" t="n"/>
    </row>
    <row customHeight="1" ht="14.4"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  <c r="AG102" s="26" t="n"/>
      <c r="AH102" s="26" t="n"/>
      <c r="AI102" s="26" t="n"/>
    </row>
    <row customHeight="1" ht="14.4"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  <c r="AG103" s="26" t="n"/>
      <c r="AH103" s="26" t="n"/>
      <c r="AI103" s="26" t="n"/>
    </row>
    <row customHeight="1" ht="14.4"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  <c r="AG104" s="26" t="n"/>
      <c r="AH104" s="26" t="n"/>
      <c r="AI104" s="26" t="n"/>
    </row>
    <row customHeight="1" ht="14.4"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  <c r="AG105" s="26" t="n"/>
      <c r="AH105" s="26" t="n"/>
      <c r="AI105" s="26" t="n"/>
    </row>
    <row customHeight="1" ht="14.4"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  <c r="AG106" s="26" t="n"/>
      <c r="AH106" s="26" t="n"/>
      <c r="AI106" s="26" t="n"/>
    </row>
    <row customHeight="1" ht="14.4"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  <c r="AG107" s="26" t="n"/>
      <c r="AH107" s="26" t="n"/>
      <c r="AI107" s="26" t="n"/>
    </row>
    <row customHeight="1" ht="14.4"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  <c r="AG108" s="26" t="n"/>
      <c r="AH108" s="26" t="n"/>
      <c r="AI108" s="26" t="n"/>
    </row>
    <row customHeight="1" ht="14.4"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  <c r="AG109" s="26" t="n"/>
      <c r="AH109" s="26" t="n"/>
      <c r="AI109" s="26" t="n"/>
    </row>
    <row customHeight="1" ht="14.4"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  <c r="AG110" s="26" t="n"/>
      <c r="AH110" s="26" t="n"/>
      <c r="AI110" s="26" t="n"/>
    </row>
    <row customHeight="1" ht="14.4"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  <c r="AG111" s="26" t="n"/>
      <c r="AH111" s="26" t="n"/>
      <c r="AI111" s="26" t="n"/>
    </row>
    <row customHeight="1" ht="14.4"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  <c r="AG112" s="26" t="n"/>
      <c r="AH112" s="26" t="n"/>
      <c r="AI112" s="26" t="n"/>
    </row>
    <row customHeight="1" ht="14.4"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  <c r="AG113" s="26" t="n"/>
      <c r="AH113" s="26" t="n"/>
      <c r="AI113" s="26" t="n"/>
    </row>
    <row customHeight="1" ht="14.4"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  <c r="AG114" s="26" t="n"/>
      <c r="AH114" s="26" t="n"/>
      <c r="AI114" s="26" t="n"/>
    </row>
    <row customHeight="1" ht="14.4"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  <c r="AG115" s="26" t="n"/>
      <c r="AH115" s="26" t="n"/>
      <c r="AI115" s="26" t="n"/>
    </row>
    <row customHeight="1" ht="14.4"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  <c r="AG116" s="26" t="n"/>
      <c r="AH116" s="26" t="n"/>
      <c r="AI116" s="26" t="n"/>
    </row>
    <row customHeight="1" ht="14.4"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  <c r="AG117" s="26" t="n"/>
      <c r="AH117" s="26" t="n"/>
      <c r="AI117" s="26" t="n"/>
    </row>
    <row customHeight="1" ht="14.4"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  <c r="AG118" s="26" t="n"/>
      <c r="AH118" s="26" t="n"/>
      <c r="AI118" s="26" t="n"/>
    </row>
    <row customHeight="1" ht="14.4"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  <c r="AG119" s="26" t="n"/>
      <c r="AH119" s="26" t="n"/>
      <c r="AI119" s="26" t="n"/>
    </row>
    <row customHeight="1" ht="14.4"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  <c r="AG120" s="26" t="n"/>
      <c r="AH120" s="26" t="n"/>
      <c r="AI120" s="26" t="n"/>
    </row>
    <row customHeight="1" ht="14.4"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  <c r="AG121" s="26" t="n"/>
      <c r="AH121" s="26" t="n"/>
      <c r="AI121" s="26" t="n"/>
    </row>
    <row customHeight="1" ht="14.4"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  <c r="AG122" s="26" t="n"/>
      <c r="AH122" s="26" t="n"/>
      <c r="AI122" s="26" t="n"/>
    </row>
    <row customHeight="1" ht="14.4"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  <c r="AG123" s="26" t="n"/>
      <c r="AH123" s="26" t="n"/>
      <c r="AI123" s="26" t="n"/>
    </row>
    <row customHeight="1" ht="14.4"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  <c r="AG124" s="26" t="n"/>
      <c r="AH124" s="26" t="n"/>
      <c r="AI124" s="26" t="n"/>
    </row>
    <row customHeight="1" ht="14.4"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  <c r="AG125" s="26" t="n"/>
      <c r="AH125" s="26" t="n"/>
      <c r="AI125" s="26" t="n"/>
    </row>
    <row customHeight="1" ht="14.4"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  <c r="AG126" s="26" t="n"/>
      <c r="AH126" s="26" t="n"/>
      <c r="AI126" s="26" t="n"/>
    </row>
    <row customHeight="1" ht="14.4"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  <c r="AG127" s="26" t="n"/>
      <c r="AH127" s="26" t="n"/>
      <c r="AI127" s="26" t="n"/>
    </row>
    <row customHeight="1" ht="14.4"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  <c r="AG128" s="26" t="n"/>
      <c r="AH128" s="26" t="n"/>
      <c r="AI128" s="26" t="n"/>
    </row>
    <row customHeight="1" ht="14.4"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  <c r="AG129" s="26" t="n"/>
      <c r="AH129" s="26" t="n"/>
      <c r="AI129" s="26" t="n"/>
    </row>
    <row customHeight="1" ht="14.4"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  <c r="AG130" s="26" t="n"/>
      <c r="AH130" s="26" t="n"/>
      <c r="AI130" s="26" t="n"/>
    </row>
    <row customHeight="1" ht="14.4"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  <c r="AG131" s="26" t="n"/>
      <c r="AH131" s="26" t="n"/>
      <c r="AI131" s="26" t="n"/>
    </row>
    <row customHeight="1" ht="14.4"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  <c r="AG132" s="26" t="n"/>
      <c r="AH132" s="26" t="n"/>
      <c r="AI132" s="26" t="n"/>
    </row>
    <row customHeight="1" ht="14.4"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  <c r="AG133" s="26" t="n"/>
      <c r="AH133" s="26" t="n"/>
      <c r="AI133" s="26" t="n"/>
    </row>
    <row customHeight="1" ht="14.4"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  <c r="AG134" s="26" t="n"/>
      <c r="AH134" s="26" t="n"/>
      <c r="AI134" s="26" t="n"/>
    </row>
    <row customHeight="1" ht="14.4"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  <c r="AG135" s="26" t="n"/>
      <c r="AH135" s="26" t="n"/>
      <c r="AI135" s="26" t="n"/>
    </row>
    <row customHeight="1" ht="14.4"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  <c r="AG136" s="26" t="n"/>
      <c r="AH136" s="26" t="n"/>
      <c r="AI136" s="26" t="n"/>
    </row>
    <row customHeight="1" ht="14.4"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  <c r="AG137" s="26" t="n"/>
      <c r="AH137" s="26" t="n"/>
      <c r="AI137" s="26" t="n"/>
    </row>
    <row customHeight="1" ht="14.4"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  <c r="AG138" s="26" t="n"/>
      <c r="AH138" s="26" t="n"/>
      <c r="AI138" s="26" t="n"/>
    </row>
    <row customHeight="1" ht="14.4"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  <c r="AG139" s="26" t="n"/>
      <c r="AH139" s="26" t="n"/>
      <c r="AI139" s="26" t="n"/>
    </row>
    <row customHeight="1" ht="14.4"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  <c r="AG140" s="26" t="n"/>
      <c r="AH140" s="26" t="n"/>
      <c r="AI140" s="26" t="n"/>
    </row>
    <row customHeight="1" ht="14.4"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  <c r="AG141" s="26" t="n"/>
      <c r="AH141" s="26" t="n"/>
      <c r="AI141" s="26" t="n"/>
    </row>
    <row customHeight="1" ht="14.4"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  <c r="AG142" s="26" t="n"/>
      <c r="AH142" s="26" t="n"/>
      <c r="AI142" s="26" t="n"/>
    </row>
    <row customHeight="1" ht="14.4"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  <c r="AG143" s="26" t="n"/>
      <c r="AH143" s="26" t="n"/>
      <c r="AI143" s="26" t="n"/>
    </row>
    <row customHeight="1" ht="14.4"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  <c r="AG144" s="26" t="n"/>
      <c r="AH144" s="26" t="n"/>
      <c r="AI144" s="26" t="n"/>
    </row>
    <row customHeight="1" ht="14.4"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  <c r="AG145" s="26" t="n"/>
      <c r="AH145" s="26" t="n"/>
      <c r="AI145" s="26" t="n"/>
    </row>
    <row customHeight="1" ht="14.4"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  <c r="AG146" s="26" t="n"/>
      <c r="AH146" s="26" t="n"/>
      <c r="AI146" s="26" t="n"/>
    </row>
    <row customHeight="1" ht="14.4"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  <c r="AG147" s="26" t="n"/>
      <c r="AH147" s="26" t="n"/>
      <c r="AI147" s="26" t="n"/>
    </row>
    <row customHeight="1" ht="14.4"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  <c r="AG148" s="26" t="n"/>
      <c r="AH148" s="26" t="n"/>
      <c r="AI148" s="26" t="n"/>
    </row>
    <row customHeight="1" ht="14.4"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  <c r="AG149" s="26" t="n"/>
      <c r="AH149" s="26" t="n"/>
      <c r="AI149" s="26" t="n"/>
    </row>
    <row customHeight="1" ht="14.4"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  <c r="AG150" s="26" t="n"/>
      <c r="AH150" s="26" t="n"/>
      <c r="AI150" s="26" t="n"/>
    </row>
    <row customHeight="1" ht="14.4"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</row>
    <row customHeight="1" ht="14.4"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  <c r="AG152" s="26" t="n"/>
      <c r="AH152" s="26" t="n"/>
      <c r="AI152" s="26" t="n"/>
    </row>
    <row customHeight="1" ht="14.4"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  <c r="AG153" s="26" t="n"/>
      <c r="AH153" s="26" t="n"/>
      <c r="AI153" s="26" t="n"/>
    </row>
    <row customHeight="1" ht="14.4"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  <c r="AG154" s="26" t="n"/>
      <c r="AH154" s="26" t="n"/>
      <c r="AI154" s="26" t="n"/>
    </row>
    <row customHeight="1" ht="14.4"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  <c r="AG155" s="26" t="n"/>
      <c r="AH155" s="26" t="n"/>
      <c r="AI155" s="26" t="n"/>
    </row>
    <row customHeight="1" ht="14.4"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  <c r="AG156" s="26" t="n"/>
      <c r="AH156" s="26" t="n"/>
      <c r="AI156" s="26" t="n"/>
    </row>
    <row customHeight="1" ht="14.4"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  <c r="AG157" s="26" t="n"/>
      <c r="AH157" s="26" t="n"/>
      <c r="AI157" s="26" t="n"/>
    </row>
    <row customHeight="1" ht="14.4"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  <c r="AG158" s="26" t="n"/>
      <c r="AH158" s="26" t="n"/>
      <c r="AI158" s="26" t="n"/>
    </row>
    <row customHeight="1" ht="14.4"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  <c r="AG159" s="26" t="n"/>
      <c r="AH159" s="26" t="n"/>
      <c r="AI159" s="26" t="n"/>
    </row>
    <row customHeight="1" ht="14.4"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  <c r="AG160" s="26" t="n"/>
      <c r="AH160" s="26" t="n"/>
      <c r="AI160" s="26" t="n"/>
    </row>
    <row customHeight="1" ht="14.4"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  <c r="AG161" s="26" t="n"/>
      <c r="AH161" s="26" t="n"/>
      <c r="AI161" s="26" t="n"/>
    </row>
    <row customHeight="1" ht="14.4"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  <c r="AG162" s="26" t="n"/>
      <c r="AH162" s="26" t="n"/>
      <c r="AI162" s="26" t="n"/>
    </row>
    <row customHeight="1" ht="14.4"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  <c r="AG163" s="26" t="n"/>
      <c r="AH163" s="26" t="n"/>
      <c r="AI163" s="26" t="n"/>
    </row>
    <row customHeight="1" ht="14.4"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  <c r="AG164" s="26" t="n"/>
      <c r="AH164" s="26" t="n"/>
      <c r="AI164" s="26" t="n"/>
    </row>
    <row customHeight="1" ht="14.4"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  <c r="AG165" s="26" t="n"/>
      <c r="AH165" s="26" t="n"/>
      <c r="AI165" s="26" t="n"/>
    </row>
    <row customHeight="1" ht="14.4"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  <c r="AG166" s="26" t="n"/>
      <c r="AH166" s="26" t="n"/>
      <c r="AI166" s="26" t="n"/>
    </row>
    <row customHeight="1" ht="14.4"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  <c r="AG167" s="26" t="n"/>
      <c r="AH167" s="26" t="n"/>
      <c r="AI167" s="26" t="n"/>
    </row>
    <row customHeight="1" ht="14.4"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  <c r="AG168" s="26" t="n"/>
      <c r="AH168" s="26" t="n"/>
      <c r="AI168" s="26" t="n"/>
    </row>
    <row customHeight="1" ht="14.4"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  <c r="AG169" s="26" t="n"/>
      <c r="AH169" s="26" t="n"/>
      <c r="AI169" s="26" t="n"/>
    </row>
    <row customHeight="1" ht="14.4"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  <c r="AG170" s="26" t="n"/>
      <c r="AH170" s="26" t="n"/>
      <c r="AI170" s="26" t="n"/>
    </row>
    <row customHeight="1" ht="14.4"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  <c r="AG171" s="26" t="n"/>
      <c r="AH171" s="26" t="n"/>
      <c r="AI171" s="26" t="n"/>
    </row>
    <row customHeight="1" ht="14.4"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  <c r="AG172" s="26" t="n"/>
      <c r="AH172" s="26" t="n"/>
      <c r="AI172" s="26" t="n"/>
    </row>
    <row customHeight="1" ht="14.4"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  <c r="AG173" s="26" t="n"/>
      <c r="AH173" s="26" t="n"/>
      <c r="AI173" s="26" t="n"/>
    </row>
    <row customHeight="1" ht="14.4"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  <c r="AG174" s="26" t="n"/>
      <c r="AH174" s="26" t="n"/>
      <c r="AI174" s="26" t="n"/>
    </row>
    <row customHeight="1" ht="14.4"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  <c r="AG175" s="26" t="n"/>
      <c r="AH175" s="26" t="n"/>
      <c r="AI175" s="26" t="n"/>
    </row>
    <row customHeight="1" ht="14.4"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  <c r="AG176" s="26" t="n"/>
      <c r="AH176" s="26" t="n"/>
      <c r="AI176" s="26" t="n"/>
    </row>
    <row customHeight="1" ht="14.4"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  <c r="AG177" s="26" t="n"/>
      <c r="AH177" s="26" t="n"/>
      <c r="AI177" s="26" t="n"/>
    </row>
    <row customHeight="1" ht="14.4"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  <c r="AG178" s="26" t="n"/>
      <c r="AH178" s="26" t="n"/>
      <c r="AI178" s="26" t="n"/>
    </row>
    <row customHeight="1" ht="14.4"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  <c r="AG179" s="26" t="n"/>
      <c r="AH179" s="26" t="n"/>
      <c r="AI179" s="26" t="n"/>
    </row>
    <row customHeight="1" ht="14.4"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  <c r="AG180" s="26" t="n"/>
      <c r="AH180" s="26" t="n"/>
      <c r="AI180" s="26" t="n"/>
    </row>
    <row customHeight="1" ht="14.4"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  <c r="AG181" s="26" t="n"/>
      <c r="AH181" s="26" t="n"/>
      <c r="AI181" s="26" t="n"/>
    </row>
    <row customHeight="1" ht="14.4"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  <c r="AG182" s="26" t="n"/>
      <c r="AH182" s="26" t="n"/>
      <c r="AI182" s="26" t="n"/>
    </row>
    <row customHeight="1" ht="14.4"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  <c r="AG183" s="26" t="n"/>
      <c r="AH183" s="26" t="n"/>
      <c r="AI183" s="26" t="n"/>
    </row>
    <row customHeight="1" ht="14.4"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  <c r="AG184" s="26" t="n"/>
      <c r="AH184" s="26" t="n"/>
      <c r="AI184" s="26" t="n"/>
    </row>
    <row customHeight="1" ht="14.4"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  <c r="AG185" s="26" t="n"/>
      <c r="AH185" s="26" t="n"/>
      <c r="AI185" s="26" t="n"/>
    </row>
    <row customHeight="1" ht="14.4"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  <c r="AG186" s="26" t="n"/>
      <c r="AH186" s="26" t="n"/>
      <c r="AI186" s="26" t="n"/>
    </row>
    <row customHeight="1" ht="14.4"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  <c r="AG187" s="26" t="n"/>
      <c r="AH187" s="26" t="n"/>
      <c r="AI187" s="26" t="n"/>
    </row>
    <row customHeight="1" ht="14.4"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  <c r="AG188" s="26" t="n"/>
      <c r="AH188" s="26" t="n"/>
      <c r="AI188" s="26" t="n"/>
    </row>
    <row customHeight="1" ht="14.4"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  <c r="AG189" s="26" t="n"/>
      <c r="AH189" s="26" t="n"/>
      <c r="AI189" s="26" t="n"/>
    </row>
    <row customHeight="1" ht="14.4"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  <c r="AG190" s="26" t="n"/>
      <c r="AH190" s="26" t="n"/>
      <c r="AI190" s="26" t="n"/>
    </row>
    <row customHeight="1" ht="14.4"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  <c r="AG191" s="26" t="n"/>
      <c r="AH191" s="26" t="n"/>
      <c r="AI191" s="26" t="n"/>
    </row>
    <row customHeight="1" ht="14.4"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  <c r="AG192" s="26" t="n"/>
      <c r="AH192" s="26" t="n"/>
      <c r="AI192" s="26" t="n"/>
    </row>
    <row customHeight="1" ht="14.4"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  <c r="AG193" s="26" t="n"/>
      <c r="AH193" s="26" t="n"/>
      <c r="AI193" s="26" t="n"/>
    </row>
    <row customHeight="1" ht="14.4"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  <c r="AG194" s="26" t="n"/>
      <c r="AH194" s="26" t="n"/>
      <c r="AI194" s="26" t="n"/>
    </row>
    <row customHeight="1" ht="14.4"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  <c r="AG195" s="26" t="n"/>
      <c r="AH195" s="26" t="n"/>
      <c r="AI195" s="26" t="n"/>
    </row>
    <row customHeight="1" ht="14.4"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  <c r="AG196" s="26" t="n"/>
      <c r="AH196" s="26" t="n"/>
      <c r="AI196" s="26" t="n"/>
    </row>
    <row customHeight="1" ht="14.4"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  <c r="AG197" s="26" t="n"/>
      <c r="AH197" s="26" t="n"/>
      <c r="AI197" s="26" t="n"/>
    </row>
    <row customHeight="1" ht="14.4"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  <c r="AG198" s="26" t="n"/>
      <c r="AH198" s="26" t="n"/>
      <c r="AI198" s="26" t="n"/>
    </row>
    <row customHeight="1" ht="14.4"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  <c r="AG199" s="26" t="n"/>
      <c r="AH199" s="26" t="n"/>
      <c r="AI199" s="26" t="n"/>
    </row>
    <row customHeight="1" ht="14.4"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  <c r="AG200" s="26" t="n"/>
      <c r="AH200" s="26" t="n"/>
      <c r="AI200" s="26" t="n"/>
    </row>
    <row customHeight="1" ht="14.4"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  <c r="AG201" s="26" t="n"/>
      <c r="AH201" s="26" t="n"/>
      <c r="AI201" s="26" t="n"/>
    </row>
    <row customHeight="1" ht="14.4"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  <c r="AG202" s="26" t="n"/>
      <c r="AH202" s="26" t="n"/>
      <c r="AI202" s="26" t="n"/>
    </row>
    <row customHeight="1" ht="14.4"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  <c r="AG203" s="26" t="n"/>
      <c r="AH203" s="26" t="n"/>
      <c r="AI203" s="26" t="n"/>
    </row>
    <row customHeight="1" ht="14.4"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  <c r="AG204" s="26" t="n"/>
      <c r="AH204" s="26" t="n"/>
      <c r="AI204" s="26" t="n"/>
    </row>
    <row customHeight="1" ht="14.4"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  <c r="AG205" s="26" t="n"/>
      <c r="AH205" s="26" t="n"/>
      <c r="AI205" s="26" t="n"/>
    </row>
    <row customHeight="1" ht="14.4"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  <c r="AG206" s="26" t="n"/>
      <c r="AH206" s="26" t="n"/>
      <c r="AI206" s="26" t="n"/>
    </row>
    <row customHeight="1" ht="14.4"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  <c r="AG207" s="26" t="n"/>
      <c r="AH207" s="26" t="n"/>
      <c r="AI207" s="26" t="n"/>
    </row>
    <row customHeight="1" ht="14.4"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  <c r="AG208" s="26" t="n"/>
      <c r="AH208" s="26" t="n"/>
      <c r="AI208" s="26" t="n"/>
    </row>
    <row customHeight="1" ht="14.4"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  <c r="AG209" s="26" t="n"/>
      <c r="AH209" s="26" t="n"/>
      <c r="AI209" s="26" t="n"/>
    </row>
    <row customHeight="1" ht="14.4"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  <c r="AG210" s="26" t="n"/>
      <c r="AH210" s="26" t="n"/>
      <c r="AI210" s="26" t="n"/>
    </row>
    <row customHeight="1" ht="14.4"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  <c r="AG211" s="26" t="n"/>
      <c r="AH211" s="26" t="n"/>
      <c r="AI211" s="26" t="n"/>
    </row>
    <row customHeight="1" ht="14.4"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  <c r="AG212" s="26" t="n"/>
      <c r="AH212" s="26" t="n"/>
      <c r="AI212" s="26" t="n"/>
    </row>
    <row customHeight="1" ht="14.4"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  <c r="AG213" s="26" t="n"/>
      <c r="AH213" s="26" t="n"/>
      <c r="AI213" s="26" t="n"/>
    </row>
    <row customHeight="1" ht="14.4"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  <c r="AG214" s="26" t="n"/>
      <c r="AH214" s="26" t="n"/>
      <c r="AI214" s="26" t="n"/>
    </row>
    <row customHeight="1" ht="14.4"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  <c r="AG215" s="26" t="n"/>
      <c r="AH215" s="26" t="n"/>
      <c r="AI215" s="26" t="n"/>
    </row>
    <row customHeight="1" ht="14.4"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  <c r="AG216" s="26" t="n"/>
      <c r="AH216" s="26" t="n"/>
      <c r="AI216" s="26" t="n"/>
    </row>
    <row customHeight="1" ht="14.4"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  <c r="AG217" s="26" t="n"/>
      <c r="AH217" s="26" t="n"/>
      <c r="AI217" s="26" t="n"/>
    </row>
    <row customHeight="1" ht="14.4"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  <c r="AG218" s="26" t="n"/>
      <c r="AH218" s="26" t="n"/>
      <c r="AI218" s="26" t="n"/>
    </row>
    <row customHeight="1" ht="14.4"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  <c r="AG219" s="26" t="n"/>
      <c r="AH219" s="26" t="n"/>
      <c r="AI219" s="26" t="n"/>
    </row>
    <row customHeight="1" ht="14.4"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  <c r="AG220" s="26" t="n"/>
      <c r="AH220" s="26" t="n"/>
      <c r="AI220" s="26" t="n"/>
    </row>
    <row customHeight="1" ht="14.4"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  <c r="AG221" s="26" t="n"/>
      <c r="AH221" s="26" t="n"/>
      <c r="AI221" s="26" t="n"/>
    </row>
    <row customHeight="1" ht="14.4"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  <c r="AG222" s="26" t="n"/>
      <c r="AH222" s="26" t="n"/>
      <c r="AI222" s="26" t="n"/>
    </row>
    <row customHeight="1" ht="14.4"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  <c r="AG223" s="26" t="n"/>
      <c r="AH223" s="26" t="n"/>
      <c r="AI223" s="26" t="n"/>
    </row>
    <row customHeight="1" ht="14.4"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  <c r="AG224" s="26" t="n"/>
      <c r="AH224" s="26" t="n"/>
      <c r="AI224" s="26" t="n"/>
    </row>
    <row customHeight="1" ht="14.4"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  <c r="AG225" s="26" t="n"/>
      <c r="AH225" s="26" t="n"/>
      <c r="AI225" s="26" t="n"/>
    </row>
    <row customHeight="1" ht="14.4"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  <c r="AG226" s="26" t="n"/>
      <c r="AH226" s="26" t="n"/>
      <c r="AI226" s="26" t="n"/>
    </row>
    <row customHeight="1" ht="14.4"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  <c r="AG227" s="26" t="n"/>
      <c r="AH227" s="26" t="n"/>
      <c r="AI227" s="26" t="n"/>
    </row>
    <row customHeight="1" ht="14.4"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  <c r="AG228" s="26" t="n"/>
      <c r="AH228" s="26" t="n"/>
      <c r="AI228" s="26" t="n"/>
    </row>
    <row customHeight="1" ht="14.4"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  <c r="AG229" s="26" t="n"/>
      <c r="AH229" s="26" t="n"/>
      <c r="AI229" s="26" t="n"/>
    </row>
    <row customHeight="1" ht="14.4"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  <c r="AG230" s="26" t="n"/>
      <c r="AH230" s="26" t="n"/>
      <c r="AI230" s="26" t="n"/>
    </row>
    <row customHeight="1" ht="14.4"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  <c r="AG231" s="26" t="n"/>
      <c r="AH231" s="26" t="n"/>
      <c r="AI231" s="26" t="n"/>
    </row>
    <row customHeight="1" ht="14.4"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  <c r="AG232" s="26" t="n"/>
      <c r="AH232" s="26" t="n"/>
      <c r="AI232" s="26" t="n"/>
    </row>
    <row customHeight="1" ht="14.4"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  <c r="AG233" s="26" t="n"/>
      <c r="AH233" s="26" t="n"/>
      <c r="AI233" s="26" t="n"/>
    </row>
    <row customHeight="1" ht="14.4"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  <c r="AG234" s="26" t="n"/>
      <c r="AH234" s="26" t="n"/>
      <c r="AI234" s="26" t="n"/>
    </row>
    <row customHeight="1" ht="14.4"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  <c r="AG235" s="26" t="n"/>
      <c r="AH235" s="26" t="n"/>
      <c r="AI235" s="26" t="n"/>
    </row>
    <row customHeight="1" ht="14.4"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  <c r="AG236" s="26" t="n"/>
      <c r="AH236" s="26" t="n"/>
      <c r="AI236" s="26" t="n"/>
    </row>
    <row customHeight="1" ht="14.4"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  <c r="AG237" s="26" t="n"/>
      <c r="AH237" s="26" t="n"/>
      <c r="AI237" s="26" t="n"/>
    </row>
    <row customHeight="1" ht="14.4"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  <c r="AG238" s="26" t="n"/>
      <c r="AH238" s="26" t="n"/>
      <c r="AI238" s="26" t="n"/>
    </row>
    <row customHeight="1" ht="14.4"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  <c r="AG239" s="26" t="n"/>
      <c r="AH239" s="26" t="n"/>
      <c r="AI239" s="26" t="n"/>
    </row>
    <row customHeight="1" ht="14.4"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  <c r="AG240" s="26" t="n"/>
      <c r="AH240" s="26" t="n"/>
      <c r="AI240" s="26" t="n"/>
    </row>
    <row customHeight="1" ht="14.4"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  <c r="AG241" s="26" t="n"/>
      <c r="AH241" s="26" t="n"/>
      <c r="AI241" s="26" t="n"/>
    </row>
    <row customHeight="1" ht="14.4"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  <c r="AG242" s="26" t="n"/>
      <c r="AH242" s="26" t="n"/>
      <c r="AI242" s="26" t="n"/>
    </row>
    <row customHeight="1" ht="14.4"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  <c r="AG243" s="26" t="n"/>
      <c r="AH243" s="26" t="n"/>
      <c r="AI243" s="26" t="n"/>
    </row>
    <row customHeight="1" ht="14.4"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  <c r="AG244" s="26" t="n"/>
      <c r="AH244" s="26" t="n"/>
      <c r="AI244" s="26" t="n"/>
    </row>
    <row customHeight="1" ht="14.4"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  <c r="AG245" s="26" t="n"/>
      <c r="AH245" s="26" t="n"/>
      <c r="AI245" s="26" t="n"/>
    </row>
    <row customHeight="1" ht="14.4"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  <c r="AG246" s="26" t="n"/>
      <c r="AH246" s="26" t="n"/>
      <c r="AI246" s="26" t="n"/>
    </row>
    <row customHeight="1" ht="14.4"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  <c r="AG247" s="26" t="n"/>
      <c r="AH247" s="26" t="n"/>
      <c r="AI247" s="26" t="n"/>
    </row>
    <row customHeight="1" ht="14.4"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  <c r="AG248" s="26" t="n"/>
      <c r="AH248" s="26" t="n"/>
      <c r="AI248" s="26" t="n"/>
    </row>
    <row customHeight="1" ht="14.4"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  <c r="AG249" s="26" t="n"/>
      <c r="AH249" s="26" t="n"/>
      <c r="AI249" s="26" t="n"/>
    </row>
    <row customHeight="1" ht="14.4"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  <c r="AG250" s="26" t="n"/>
      <c r="AH250" s="26" t="n"/>
      <c r="AI250" s="26" t="n"/>
    </row>
    <row customHeight="1" ht="14.4"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  <c r="AG251" s="26" t="n"/>
      <c r="AH251" s="26" t="n"/>
      <c r="AI251" s="26" t="n"/>
    </row>
    <row customHeight="1" ht="14.4"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  <c r="AG252" s="26" t="n"/>
      <c r="AH252" s="26" t="n"/>
      <c r="AI252" s="26" t="n"/>
    </row>
    <row customHeight="1" ht="14.4"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  <c r="AG253" s="26" t="n"/>
      <c r="AH253" s="26" t="n"/>
      <c r="AI253" s="26" t="n"/>
    </row>
    <row customHeight="1" ht="14.4"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  <c r="AG254" s="26" t="n"/>
      <c r="AH254" s="26" t="n"/>
      <c r="AI254" s="26" t="n"/>
    </row>
    <row customHeight="1" ht="14.4"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  <c r="AG255" s="26" t="n"/>
      <c r="AH255" s="26" t="n"/>
      <c r="AI255" s="26" t="n"/>
    </row>
    <row customHeight="1" ht="14.4"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  <c r="AG256" s="26" t="n"/>
      <c r="AH256" s="26" t="n"/>
      <c r="AI256" s="26" t="n"/>
    </row>
    <row customHeight="1" ht="14.4"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  <c r="AG257" s="26" t="n"/>
      <c r="AH257" s="26" t="n"/>
      <c r="AI257" s="26" t="n"/>
    </row>
    <row customHeight="1" ht="14.4"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  <c r="AG258" s="26" t="n"/>
      <c r="AH258" s="26" t="n"/>
      <c r="AI258" s="26" t="n"/>
    </row>
    <row customHeight="1" ht="14.4"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  <c r="AG259" s="26" t="n"/>
      <c r="AH259" s="26" t="n"/>
      <c r="AI259" s="26" t="n"/>
    </row>
    <row customHeight="1" ht="14.4"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  <c r="AG260" s="26" t="n"/>
      <c r="AH260" s="26" t="n"/>
      <c r="AI260" s="26" t="n"/>
    </row>
    <row customHeight="1" ht="14.4"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  <c r="AG261" s="26" t="n"/>
      <c r="AH261" s="26" t="n"/>
      <c r="AI261" s="26" t="n"/>
    </row>
    <row customHeight="1" ht="14.4"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  <c r="AG262" s="26" t="n"/>
      <c r="AH262" s="26" t="n"/>
      <c r="AI262" s="26" t="n"/>
    </row>
    <row customHeight="1" ht="14.4"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  <c r="AG263" s="26" t="n"/>
      <c r="AH263" s="26" t="n"/>
      <c r="AI263" s="26" t="n"/>
    </row>
    <row customHeight="1" ht="14.4"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  <c r="AG264" s="26" t="n"/>
      <c r="AH264" s="26" t="n"/>
      <c r="AI264" s="26" t="n"/>
    </row>
    <row customHeight="1" ht="14.4"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  <c r="AG265" s="26" t="n"/>
      <c r="AH265" s="26" t="n"/>
      <c r="AI265" s="26" t="n"/>
    </row>
    <row customHeight="1" ht="14.4"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  <c r="AG266" s="26" t="n"/>
      <c r="AH266" s="26" t="n"/>
      <c r="AI266" s="26" t="n"/>
    </row>
    <row customHeight="1" ht="14.4"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  <c r="AG267" s="26" t="n"/>
      <c r="AH267" s="26" t="n"/>
      <c r="AI267" s="26" t="n"/>
    </row>
    <row customHeight="1" ht="14.4"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  <c r="AG268" s="26" t="n"/>
      <c r="AH268" s="26" t="n"/>
      <c r="AI268" s="26" t="n"/>
    </row>
    <row customHeight="1" ht="14.4"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  <c r="AG269" s="26" t="n"/>
      <c r="AH269" s="26" t="n"/>
      <c r="AI269" s="26" t="n"/>
    </row>
    <row customHeight="1" ht="14.4"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  <c r="AG270" s="26" t="n"/>
      <c r="AH270" s="26" t="n"/>
      <c r="AI270" s="26" t="n"/>
    </row>
    <row customHeight="1" ht="14.4"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  <c r="AG271" s="26" t="n"/>
      <c r="AH271" s="26" t="n"/>
      <c r="AI271" s="26" t="n"/>
    </row>
    <row customHeight="1" ht="14.4"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  <c r="AG272" s="26" t="n"/>
      <c r="AH272" s="26" t="n"/>
      <c r="AI272" s="26" t="n"/>
    </row>
    <row customHeight="1" ht="14.4"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  <c r="AG273" s="26" t="n"/>
      <c r="AH273" s="26" t="n"/>
      <c r="AI273" s="26" t="n"/>
    </row>
    <row customHeight="1" ht="14.4"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  <c r="AG274" s="26" t="n"/>
      <c r="AH274" s="26" t="n"/>
      <c r="AI274" s="26" t="n"/>
    </row>
    <row customHeight="1" ht="14.4"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  <c r="AG275" s="26" t="n"/>
      <c r="AH275" s="26" t="n"/>
      <c r="AI275" s="26" t="n"/>
    </row>
    <row customHeight="1" ht="14.4"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  <c r="AG276" s="26" t="n"/>
      <c r="AH276" s="26" t="n"/>
      <c r="AI276" s="26" t="n"/>
    </row>
    <row customHeight="1" ht="14.4"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  <c r="AG277" s="26" t="n"/>
      <c r="AH277" s="26" t="n"/>
      <c r="AI277" s="26" t="n"/>
    </row>
    <row customHeight="1" ht="14.4"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  <c r="AG278" s="26" t="n"/>
      <c r="AH278" s="26" t="n"/>
      <c r="AI278" s="26" t="n"/>
    </row>
    <row customHeight="1" ht="14.4"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  <c r="AG279" s="26" t="n"/>
      <c r="AH279" s="26" t="n"/>
      <c r="AI279" s="26" t="n"/>
    </row>
    <row customHeight="1" ht="14.4"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  <c r="AG280" s="26" t="n"/>
      <c r="AH280" s="26" t="n"/>
      <c r="AI280" s="26" t="n"/>
    </row>
    <row customHeight="1" ht="14.4"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  <c r="AG281" s="26" t="n"/>
      <c r="AH281" s="26" t="n"/>
      <c r="AI281" s="26" t="n"/>
    </row>
    <row customHeight="1" ht="14.4"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  <c r="AG282" s="26" t="n"/>
      <c r="AH282" s="26" t="n"/>
      <c r="AI282" s="26" t="n"/>
    </row>
    <row customHeight="1" ht="14.4"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  <c r="AG283" s="26" t="n"/>
      <c r="AH283" s="26" t="n"/>
      <c r="AI283" s="26" t="n"/>
    </row>
    <row customHeight="1" ht="14.4"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  <c r="AG284" s="26" t="n"/>
      <c r="AH284" s="26" t="n"/>
      <c r="AI284" s="26" t="n"/>
    </row>
    <row customHeight="1" ht="14.4"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  <c r="AG285" s="26" t="n"/>
      <c r="AH285" s="26" t="n"/>
      <c r="AI285" s="26" t="n"/>
    </row>
    <row customHeight="1" ht="14.4"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  <c r="AG286" s="26" t="n"/>
      <c r="AH286" s="26" t="n"/>
      <c r="AI286" s="26" t="n"/>
    </row>
    <row customHeight="1" ht="14.4"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  <c r="AG287" s="26" t="n"/>
      <c r="AH287" s="26" t="n"/>
      <c r="AI287" s="26" t="n"/>
    </row>
    <row customHeight="1" ht="14.4"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  <c r="AG288" s="26" t="n"/>
      <c r="AH288" s="26" t="n"/>
      <c r="AI288" s="26" t="n"/>
    </row>
    <row customHeight="1" ht="14.4"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  <c r="AG289" s="26" t="n"/>
      <c r="AH289" s="26" t="n"/>
      <c r="AI289" s="26" t="n"/>
    </row>
    <row customHeight="1" ht="14.4"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  <c r="AG290" s="26" t="n"/>
      <c r="AH290" s="26" t="n"/>
      <c r="AI290" s="26" t="n"/>
    </row>
    <row customHeight="1" ht="14.4"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  <c r="AG291" s="26" t="n"/>
      <c r="AH291" s="26" t="n"/>
      <c r="AI291" s="26" t="n"/>
    </row>
    <row customHeight="1" ht="14.4"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  <c r="AG292" s="26" t="n"/>
      <c r="AH292" s="26" t="n"/>
      <c r="AI292" s="26" t="n"/>
    </row>
    <row customHeight="1" ht="14.4"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  <c r="AG293" s="26" t="n"/>
      <c r="AH293" s="26" t="n"/>
      <c r="AI293" s="26" t="n"/>
    </row>
    <row customHeight="1" ht="14.4"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  <c r="AG294" s="26" t="n"/>
      <c r="AH294" s="26" t="n"/>
      <c r="AI294" s="26" t="n"/>
    </row>
    <row customHeight="1" ht="14.4"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  <c r="AG295" s="26" t="n"/>
      <c r="AH295" s="26" t="n"/>
      <c r="AI295" s="26" t="n"/>
    </row>
    <row customHeight="1" ht="14.4"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  <c r="AG296" s="26" t="n"/>
      <c r="AH296" s="26" t="n"/>
      <c r="AI296" s="26" t="n"/>
    </row>
    <row customHeight="1" ht="14.4"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  <c r="AG297" s="26" t="n"/>
      <c r="AH297" s="26" t="n"/>
      <c r="AI297" s="26" t="n"/>
    </row>
    <row customHeight="1" ht="14.4"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  <c r="AG298" s="26" t="n"/>
      <c r="AH298" s="26" t="n"/>
      <c r="AI298" s="26" t="n"/>
    </row>
    <row customHeight="1" ht="14.4"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  <c r="AG299" s="26" t="n"/>
      <c r="AH299" s="26" t="n"/>
      <c r="AI299" s="26" t="n"/>
    </row>
  </sheetData>
  <mergeCells count="11">
    <mergeCell ref="U1:W1"/>
    <mergeCell ref="F1:H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10 F4:F10 I4:I10 L4:L10 O4:O10 U4:U10 X4:X10 AA4:AA10 AD4:AD10">
    <cfRule dxfId="0" operator="greaterThan" priority="3" type="cellIs">
      <formula>0</formula>
    </cfRule>
  </conditionalFormatting>
  <conditionalFormatting sqref="R4:R10">
    <cfRule dxfId="0" operator="greaterThan" priority="2" type="cellIs">
      <formula>0</formula>
    </cfRule>
  </conditionalFormatting>
  <conditionalFormatting sqref="AG4:AG10">
    <cfRule dxfId="0" operator="greaterThan" priority="1" type="cellIs">
      <formula>0</formula>
    </cfRule>
  </conditionalFormatting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O299"/>
  <sheetViews>
    <sheetView topLeftCell="B1" workbookViewId="0" zoomScale="70" zoomScaleNormal="70">
      <selection activeCell="T7" sqref="T7"/>
    </sheetView>
  </sheetViews>
  <sheetFormatPr baseColWidth="8" customHeight="1" defaultRowHeight="15"/>
  <cols>
    <col customWidth="1" hidden="1" max="1" min="1" style="26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3" min="33" style="96" width="4.6640625"/>
    <col customWidth="1" max="34" min="34" style="27" width="4.6640625"/>
    <col customWidth="1" max="35" min="35" style="97" width="4.6640625"/>
    <col customWidth="1" max="39" min="36" width="4.6640625"/>
  </cols>
  <sheetData>
    <row customHeight="1" ht="28.95" r="1">
      <c r="A1" s="200" t="inlineStr">
        <is>
          <t>Key</t>
        </is>
      </c>
      <c r="B1" s="201" t="inlineStr">
        <is>
          <t>Summary</t>
        </is>
      </c>
      <c r="C1" s="286" t="inlineStr">
        <is>
          <t>Kiran</t>
        </is>
      </c>
      <c r="D1" s="262" t="n"/>
      <c r="E1" s="263" t="n"/>
      <c r="F1" s="282" t="inlineStr">
        <is>
          <t>Srinivas</t>
        </is>
      </c>
      <c r="G1" s="262" t="n"/>
      <c r="H1" s="263" t="n"/>
      <c r="I1" s="284" t="inlineStr">
        <is>
          <t>Rishika</t>
        </is>
      </c>
      <c r="J1" s="262" t="n"/>
      <c r="K1" s="263" t="n"/>
      <c r="L1" s="283" t="inlineStr">
        <is>
          <t>Jay</t>
        </is>
      </c>
      <c r="M1" s="262" t="n"/>
      <c r="N1" s="263" t="n"/>
      <c r="O1" s="283" t="inlineStr">
        <is>
          <t>Giridhar</t>
        </is>
      </c>
      <c r="P1" s="262" t="n"/>
      <c r="Q1" s="263" t="n"/>
      <c r="R1" s="285" t="inlineStr">
        <is>
          <t>Vijaya</t>
        </is>
      </c>
      <c r="S1" s="262" t="n"/>
      <c r="T1" s="263" t="n"/>
      <c r="U1" s="281" t="inlineStr">
        <is>
          <t>Abishek</t>
        </is>
      </c>
      <c r="V1" s="262" t="n"/>
      <c r="W1" s="263" t="n"/>
      <c r="X1" s="277" t="inlineStr">
        <is>
          <t>Gajanan</t>
        </is>
      </c>
      <c r="Y1" s="262" t="n"/>
      <c r="Z1" s="263" t="n"/>
      <c r="AA1" s="283" t="inlineStr">
        <is>
          <t>Gopika</t>
        </is>
      </c>
      <c r="AB1" s="262" t="n"/>
      <c r="AC1" s="263" t="n"/>
      <c r="AD1" s="284" t="inlineStr">
        <is>
          <t>Elango</t>
        </is>
      </c>
      <c r="AE1" s="262" t="n"/>
      <c r="AF1" s="263" t="n"/>
      <c r="AG1" s="287" t="inlineStr">
        <is>
          <t>Adil</t>
        </is>
      </c>
      <c r="AH1" s="262" t="n"/>
      <c r="AI1" s="263" t="n"/>
      <c r="AJ1" s="256" t="inlineStr">
        <is>
          <t>Actual</t>
        </is>
      </c>
      <c r="AK1" s="257" t="inlineStr">
        <is>
          <t>Planned</t>
        </is>
      </c>
      <c r="AL1" s="10" t="n"/>
      <c r="AM1" s="10" t="n"/>
      <c r="AN1" s="248" t="inlineStr">
        <is>
          <t>Team Member</t>
        </is>
      </c>
      <c r="AO1" s="147" t="inlineStr">
        <is>
          <t>SP</t>
        </is>
      </c>
    </row>
    <row customHeight="1" ht="28.95" r="2" thickBot="1">
      <c r="A2" s="205" t="n"/>
      <c r="B2" s="206" t="n"/>
      <c r="C2" s="140" t="inlineStr">
        <is>
          <t>%</t>
        </is>
      </c>
      <c r="D2" s="140" t="inlineStr">
        <is>
          <t>Actual</t>
        </is>
      </c>
      <c r="E2" s="140" t="inlineStr">
        <is>
          <t>Planed</t>
        </is>
      </c>
      <c r="F2" s="140" t="inlineStr">
        <is>
          <t>%</t>
        </is>
      </c>
      <c r="G2" s="140" t="inlineStr">
        <is>
          <t>Actual</t>
        </is>
      </c>
      <c r="H2" s="140" t="inlineStr">
        <is>
          <t>Planed</t>
        </is>
      </c>
      <c r="I2" s="140" t="inlineStr">
        <is>
          <t>%</t>
        </is>
      </c>
      <c r="J2" s="140" t="inlineStr">
        <is>
          <t>Actual</t>
        </is>
      </c>
      <c r="K2" s="140" t="inlineStr">
        <is>
          <t>Planed</t>
        </is>
      </c>
      <c r="L2" s="140" t="inlineStr">
        <is>
          <t>%</t>
        </is>
      </c>
      <c r="M2" s="140" t="inlineStr">
        <is>
          <t>Actual</t>
        </is>
      </c>
      <c r="N2" s="140" t="inlineStr">
        <is>
          <t>Planed</t>
        </is>
      </c>
      <c r="O2" s="140" t="inlineStr">
        <is>
          <t>%</t>
        </is>
      </c>
      <c r="P2" s="140" t="inlineStr">
        <is>
          <t>Actual</t>
        </is>
      </c>
      <c r="Q2" s="140" t="inlineStr">
        <is>
          <t>Planed</t>
        </is>
      </c>
      <c r="R2" s="140" t="inlineStr">
        <is>
          <t>%</t>
        </is>
      </c>
      <c r="S2" s="140" t="inlineStr">
        <is>
          <t>Actual</t>
        </is>
      </c>
      <c r="T2" s="140" t="inlineStr">
        <is>
          <t>Planed</t>
        </is>
      </c>
      <c r="U2" s="140" t="inlineStr">
        <is>
          <t>%</t>
        </is>
      </c>
      <c r="V2" s="140" t="inlineStr">
        <is>
          <t>Actual</t>
        </is>
      </c>
      <c r="W2" s="140" t="inlineStr">
        <is>
          <t>Planed</t>
        </is>
      </c>
      <c r="X2" s="140" t="inlineStr">
        <is>
          <t>%</t>
        </is>
      </c>
      <c r="Y2" s="140" t="inlineStr">
        <is>
          <t>Actual</t>
        </is>
      </c>
      <c r="Z2" s="140" t="inlineStr">
        <is>
          <t>Planed</t>
        </is>
      </c>
      <c r="AA2" s="140" t="inlineStr">
        <is>
          <t>%</t>
        </is>
      </c>
      <c r="AB2" s="140" t="inlineStr">
        <is>
          <t>Actual</t>
        </is>
      </c>
      <c r="AC2" s="140" t="inlineStr">
        <is>
          <t>Planed</t>
        </is>
      </c>
      <c r="AD2" s="140" t="inlineStr">
        <is>
          <t>%</t>
        </is>
      </c>
      <c r="AE2" s="140" t="inlineStr">
        <is>
          <t>Actual</t>
        </is>
      </c>
      <c r="AF2" s="140" t="inlineStr">
        <is>
          <t>Planed</t>
        </is>
      </c>
      <c r="AG2" s="140" t="inlineStr">
        <is>
          <t>%</t>
        </is>
      </c>
      <c r="AH2" s="140" t="inlineStr">
        <is>
          <t>Actual</t>
        </is>
      </c>
      <c r="AI2" s="244" t="inlineStr">
        <is>
          <t>Planed</t>
        </is>
      </c>
      <c r="AJ2" s="251" t="inlineStr">
        <is>
          <t>Epic</t>
        </is>
      </c>
      <c r="AK2" s="140" t="inlineStr">
        <is>
          <t>Epic</t>
        </is>
      </c>
      <c r="AL2" s="10" t="n"/>
      <c r="AM2" s="10" t="n"/>
      <c r="AN2" s="249" t="inlineStr">
        <is>
          <t>Kiran</t>
        </is>
      </c>
      <c r="AO2" s="196" t="n">
        <v>6.8</v>
      </c>
    </row>
    <row customHeight="1" ht="28.95" r="3">
      <c r="A3" s="209" t="n"/>
      <c r="B3" s="210" t="inlineStr">
        <is>
          <t>Sprint C</t>
        </is>
      </c>
      <c r="C3" s="211" t="n"/>
      <c r="D3" s="212">
        <f>AO2</f>
        <v/>
      </c>
      <c r="E3" s="150" t="n">
        <v>6.8</v>
      </c>
      <c r="F3" s="211" t="n"/>
      <c r="G3" s="212">
        <f>AO3</f>
        <v/>
      </c>
      <c r="H3" s="150">
        <f>SUM(H4:H10)</f>
        <v/>
      </c>
      <c r="I3" s="213" t="n"/>
      <c r="J3" s="214">
        <f>AO4</f>
        <v/>
      </c>
      <c r="K3" s="150">
        <f>SUM(K4:K10)</f>
        <v/>
      </c>
      <c r="L3" s="211" t="n"/>
      <c r="M3" s="212">
        <f>AO5</f>
        <v/>
      </c>
      <c r="N3" s="150">
        <f>SUM(N4:N10)</f>
        <v/>
      </c>
      <c r="O3" s="213" t="n"/>
      <c r="P3" s="212">
        <f>AO6</f>
        <v/>
      </c>
      <c r="Q3" s="150">
        <f>SUM(Q4:Q10)</f>
        <v/>
      </c>
      <c r="R3" s="211" t="n"/>
      <c r="S3" s="212">
        <f>AO7</f>
        <v/>
      </c>
      <c r="T3" s="150">
        <f>SUM(T4:T10)</f>
        <v/>
      </c>
      <c r="U3" s="211" t="n"/>
      <c r="V3" s="212">
        <f>AO8</f>
        <v/>
      </c>
      <c r="W3" s="150">
        <f>SUM(W4:W10)</f>
        <v/>
      </c>
      <c r="X3" s="211" t="n"/>
      <c r="Y3" s="212">
        <f>AO9</f>
        <v/>
      </c>
      <c r="Z3" s="150">
        <f>SUM(Z4:Z10)</f>
        <v/>
      </c>
      <c r="AA3" s="211" t="n"/>
      <c r="AB3" s="212">
        <f>AO10</f>
        <v/>
      </c>
      <c r="AC3" s="150">
        <f>SUM(AC4:AC10)</f>
        <v/>
      </c>
      <c r="AD3" s="211" t="n"/>
      <c r="AE3" s="214">
        <f>AO11</f>
        <v/>
      </c>
      <c r="AF3" s="150">
        <f>SUM(AF4:AF10)</f>
        <v/>
      </c>
      <c r="AG3" s="211" t="n"/>
      <c r="AH3" s="214">
        <f>AR10</f>
        <v/>
      </c>
      <c r="AI3" s="150">
        <f>SUM(AI4:AI10)</f>
        <v/>
      </c>
      <c r="AJ3" s="258" t="n"/>
      <c r="AK3" s="255" t="n"/>
      <c r="AL3" s="254" t="n"/>
      <c r="AM3" s="124" t="n"/>
      <c r="AN3" s="249" t="inlineStr">
        <is>
          <t>Srinivas</t>
        </is>
      </c>
      <c r="AO3" s="197" t="n">
        <v>5.1</v>
      </c>
    </row>
    <row customHeight="1" ht="54" r="4">
      <c r="A4" s="230" t="inlineStr">
        <is>
          <t>https://jira-ibs.zone2.agileci.conti.de/browse/VWICAS23-232204?src=confmacro</t>
        </is>
      </c>
      <c r="B4" s="235" t="inlineStr">
        <is>
          <t>[PI24.24][AAS][Automaters] SPT &amp; PASTA Extension with ICAS1Gen2 Target</t>
        </is>
      </c>
      <c r="C4" s="92" t="n">
        <v>60</v>
      </c>
      <c r="D4" s="92">
        <f>(D3*C4)/100</f>
        <v/>
      </c>
      <c r="E4" s="151" t="n">
        <v>2</v>
      </c>
      <c r="F4" s="92" t="n">
        <v>10</v>
      </c>
      <c r="G4" s="92">
        <f>(G3*F4)/100</f>
        <v/>
      </c>
      <c r="H4" s="151" t="n">
        <v>0</v>
      </c>
      <c r="I4" s="139" t="n">
        <v>0</v>
      </c>
      <c r="J4" s="173">
        <f>(J3*I4)/100</f>
        <v/>
      </c>
      <c r="K4" s="151" t="n">
        <v>0</v>
      </c>
      <c r="L4" s="92" t="n">
        <v>90</v>
      </c>
      <c r="M4" s="92">
        <f>(M3*L4)/100</f>
        <v/>
      </c>
      <c r="N4" s="151" t="n">
        <v>5.75</v>
      </c>
      <c r="O4" s="139" t="n">
        <v>70</v>
      </c>
      <c r="P4" s="92">
        <f>(P3*O4)/100</f>
        <v/>
      </c>
      <c r="Q4" s="151" t="n">
        <v>5.25</v>
      </c>
      <c r="R4" s="92" t="n">
        <v>0</v>
      </c>
      <c r="S4" s="92">
        <f>(S3*R4)/100</f>
        <v/>
      </c>
      <c r="T4" s="151" t="n">
        <v>0</v>
      </c>
      <c r="U4" s="92" t="n">
        <v>5</v>
      </c>
      <c r="V4" s="92">
        <f>(V3*U4)/100</f>
        <v/>
      </c>
      <c r="W4" s="151" t="n">
        <v>0</v>
      </c>
      <c r="X4" s="92" t="n">
        <v>40</v>
      </c>
      <c r="Y4" s="92">
        <f>(Y3*X4)/100</f>
        <v/>
      </c>
      <c r="Z4" s="151" t="n">
        <v>0</v>
      </c>
      <c r="AA4" s="92" t="n">
        <v>95</v>
      </c>
      <c r="AB4" s="92">
        <f>(AB3*AA4)/100</f>
        <v/>
      </c>
      <c r="AC4" s="151" t="n">
        <v>5.25</v>
      </c>
      <c r="AD4" s="92" t="n">
        <v>50</v>
      </c>
      <c r="AE4" s="173">
        <f>(AE3*AD4)/100</f>
        <v/>
      </c>
      <c r="AF4" s="151" t="n">
        <v>3.75</v>
      </c>
      <c r="AG4" s="92" t="n">
        <v>40</v>
      </c>
      <c r="AH4" s="173">
        <f>(AH3*AG4)/100</f>
        <v/>
      </c>
      <c r="AI4" s="151" t="n">
        <v>0</v>
      </c>
      <c r="AJ4" s="259">
        <f>(D4+G4+J4+M4+P4+S4+V4+Y4+AB4+AE4+AH4)</f>
        <v/>
      </c>
      <c r="AK4" s="151">
        <f>(E4+H4++K4+N4+Q4+T4+W4+Z4+AC4+AF4+AI4)</f>
        <v/>
      </c>
      <c r="AL4" s="139" t="n"/>
      <c r="AM4" s="92" t="n"/>
      <c r="AN4" s="249" t="inlineStr">
        <is>
          <t>Rishika</t>
        </is>
      </c>
      <c r="AO4" s="197" t="n">
        <v>5.95</v>
      </c>
    </row>
    <row customHeight="1" ht="47.7" r="5">
      <c r="A5" s="230" t="inlineStr">
        <is>
          <t>https://jira-ibs.zone2.agileci.conti.de/browse/VWICAS23-232205?src=confmacro</t>
        </is>
      </c>
      <c r="B5" s="220" t="inlineStr">
        <is>
          <t>[PI24.24][AAS][Automaters] AIV Extension and Adaptive Teams feedback</t>
        </is>
      </c>
      <c r="C5" s="92" t="n">
        <v>0</v>
      </c>
      <c r="D5" s="92">
        <f>(D3*C5)/100</f>
        <v/>
      </c>
      <c r="E5" s="151" t="n">
        <v>0</v>
      </c>
      <c r="F5" s="92" t="n">
        <v>20</v>
      </c>
      <c r="G5" s="92">
        <f>(G3*F5)/100</f>
        <v/>
      </c>
      <c r="H5" s="151" t="n">
        <v>0</v>
      </c>
      <c r="I5" s="139" t="n">
        <v>5</v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139" t="n">
        <v>0</v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 t="n">
        <v>75</v>
      </c>
      <c r="V5" s="92">
        <f>(V3*U5)/100</f>
        <v/>
      </c>
      <c r="W5" s="151" t="n">
        <v>6</v>
      </c>
      <c r="X5" s="92" t="n">
        <v>0</v>
      </c>
      <c r="Y5" s="92">
        <f>(Y3*X5)/100</f>
        <v/>
      </c>
      <c r="Z5" s="151" t="n">
        <v>0</v>
      </c>
      <c r="AA5" s="92" t="n">
        <v>5</v>
      </c>
      <c r="AB5" s="92">
        <f>(AB3*AA5)/100</f>
        <v/>
      </c>
      <c r="AC5" s="151" t="n">
        <v>0.5</v>
      </c>
      <c r="AD5" s="92" t="n">
        <v>5</v>
      </c>
      <c r="AE5" s="173">
        <f>(AE3*AD5)/100</f>
        <v/>
      </c>
      <c r="AF5" s="151" t="n">
        <v>0.75</v>
      </c>
      <c r="AG5" s="92" t="n">
        <v>40</v>
      </c>
      <c r="AH5" s="173">
        <f>(AH3*AG5)/100</f>
        <v/>
      </c>
      <c r="AI5" s="151" t="n">
        <v>0</v>
      </c>
      <c r="AJ5" s="259">
        <f>(D5+G5+J5+M5+P5+S5+V5+Y5+AB5+AE5+AH5)</f>
        <v/>
      </c>
      <c r="AK5" s="151">
        <f>(E5+H5++K5+N5+Q5+T5+W5+Z5+AC5+AF5+AI5)</f>
        <v/>
      </c>
      <c r="AL5" s="139" t="n"/>
      <c r="AM5" s="92" t="n"/>
      <c r="AN5" s="266" t="inlineStr">
        <is>
          <t>Jay</t>
        </is>
      </c>
      <c r="AO5" s="197" t="n">
        <v>5.95</v>
      </c>
    </row>
    <row customHeight="1" ht="43.95" r="6">
      <c r="A6" s="230" t="inlineStr">
        <is>
          <t>https://jira-ibs.zone2.agileci.conti.de/browse/VWICAS23-232207?src=confmacro</t>
        </is>
      </c>
      <c r="B6" s="236" t="inlineStr">
        <is>
          <t>[PI24.24][AAS][Automaters] Jira Automation - new features, feedback and support</t>
        </is>
      </c>
      <c r="C6" s="92" t="n">
        <v>10</v>
      </c>
      <c r="D6" s="92">
        <f>(D3*C6)/100</f>
        <v/>
      </c>
      <c r="E6" s="151" t="n">
        <v>0.5</v>
      </c>
      <c r="F6" s="92">
        <f>('PI23.20_WP_Value_SP'!I4)</f>
        <v/>
      </c>
      <c r="G6" s="92">
        <f>(G3*F6)/100</f>
        <v/>
      </c>
      <c r="H6" s="151" t="n">
        <v>0</v>
      </c>
      <c r="I6" s="139" t="n">
        <v>75</v>
      </c>
      <c r="J6" s="173">
        <f>(J3*I6)/100</f>
        <v/>
      </c>
      <c r="K6" s="151" t="n">
        <v>6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0</v>
      </c>
      <c r="S6" s="92">
        <f>(S3*R6)/100</f>
        <v/>
      </c>
      <c r="T6" s="151" t="n">
        <v>0</v>
      </c>
      <c r="U6" s="92" t="n">
        <v>0</v>
      </c>
      <c r="V6" s="92">
        <f>(V3*U6)/100</f>
        <v/>
      </c>
      <c r="W6" s="151" t="n">
        <v>0</v>
      </c>
      <c r="X6" s="92" t="n">
        <v>15</v>
      </c>
      <c r="Y6" s="92">
        <f>(Y3*X6)/100</f>
        <v/>
      </c>
      <c r="Z6" s="151" t="n">
        <v>0</v>
      </c>
      <c r="AA6" s="92" t="n">
        <v>0</v>
      </c>
      <c r="AB6" s="92">
        <f>(AB3*AA6)/100</f>
        <v/>
      </c>
      <c r="AC6" s="151" t="n">
        <v>0</v>
      </c>
      <c r="AD6" s="92" t="n">
        <v>30</v>
      </c>
      <c r="AE6" s="173">
        <f>(AE3*AD6)/100</f>
        <v/>
      </c>
      <c r="AF6" s="151" t="n">
        <v>0</v>
      </c>
      <c r="AG6" s="92" t="n">
        <v>10</v>
      </c>
      <c r="AH6" s="173">
        <f>(AH3*AG6)/100</f>
        <v/>
      </c>
      <c r="AI6" s="151" t="n">
        <v>0</v>
      </c>
      <c r="AJ6" s="259">
        <f>(D6+G6+J6+M6+P6+S6+V6+Y6+AB6+AE6+AH6)</f>
        <v/>
      </c>
      <c r="AK6" s="151">
        <f>(E6+H6++K6+N6+Q6+T6+W6+Z6+AC6+AF6+AI6)</f>
        <v/>
      </c>
      <c r="AL6" s="139" t="n"/>
      <c r="AM6" s="92" t="n"/>
      <c r="AN6" s="249" t="inlineStr">
        <is>
          <t>Giridhar</t>
        </is>
      </c>
      <c r="AO6" s="197" t="n">
        <v>5.95</v>
      </c>
    </row>
    <row customHeight="1" ht="45" r="7">
      <c r="A7" s="230" t="inlineStr">
        <is>
          <t>https://jira-ibs.zone2.agileci.conti.de/browse/VWICAS23-217415?src=confmacro</t>
        </is>
      </c>
      <c r="B7" s="237" t="inlineStr">
        <is>
          <t>[PI24.24][AAS][Automaters] SW Architecture Compliance Checker - Phase2</t>
        </is>
      </c>
      <c r="C7" s="92" t="n">
        <v>30</v>
      </c>
      <c r="D7" s="92">
        <f>(D3*C7)/100</f>
        <v/>
      </c>
      <c r="E7" s="151" t="n">
        <v>4.5</v>
      </c>
      <c r="F7" s="92" t="n">
        <v>5</v>
      </c>
      <c r="G7" s="92">
        <f>(G3*F7)/100</f>
        <v/>
      </c>
      <c r="H7" s="151" t="n">
        <v>0</v>
      </c>
      <c r="I7" s="139" t="n">
        <v>0</v>
      </c>
      <c r="J7" s="173">
        <f>(J3*I7)/100</f>
        <v/>
      </c>
      <c r="K7" s="151" t="n">
        <v>0</v>
      </c>
      <c r="L7" s="92" t="n">
        <v>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 t="n">
        <v>0</v>
      </c>
      <c r="T7" s="151" t="n">
        <v>0</v>
      </c>
      <c r="U7" s="92" t="n">
        <v>5</v>
      </c>
      <c r="V7" s="92">
        <f>(V3*U7)/100</f>
        <v/>
      </c>
      <c r="W7" s="151" t="n">
        <v>0</v>
      </c>
      <c r="X7" s="92" t="n">
        <v>5</v>
      </c>
      <c r="Y7" s="92">
        <f>(Y3*X7)/100</f>
        <v/>
      </c>
      <c r="Z7" s="151" t="n">
        <v>0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0</v>
      </c>
      <c r="AE7" s="173">
        <f>(AE3*AD7)/100</f>
        <v/>
      </c>
      <c r="AF7" s="151" t="n">
        <v>0</v>
      </c>
      <c r="AG7" s="92" t="n">
        <v>0</v>
      </c>
      <c r="AH7" s="173">
        <f>(AH3*AG7)/100</f>
        <v/>
      </c>
      <c r="AI7" s="151" t="n">
        <v>0</v>
      </c>
      <c r="AJ7" s="259">
        <f>(D7+G7+J7+M7+P7+S7+V7+Y7+AB7+AE7+AH7)</f>
        <v/>
      </c>
      <c r="AK7" s="151">
        <f>(E7+H7++K7+N7+Q7+T7+W7+Z7+AC7+AF7+AI7)</f>
        <v/>
      </c>
      <c r="AL7" s="139" t="n"/>
      <c r="AM7" s="92" t="n"/>
      <c r="AN7" s="249" t="inlineStr">
        <is>
          <t>Vijaya</t>
        </is>
      </c>
      <c r="AO7" s="197" t="n">
        <v>5.95</v>
      </c>
    </row>
    <row customHeight="1" ht="46.95" r="8">
      <c r="A8" s="230" t="inlineStr">
        <is>
          <t>https://jira-ibs.zone2.agileci.conti.de/browse/VWICAS23-232208?src=confmacro</t>
        </is>
      </c>
      <c r="B8" s="238" t="inlineStr">
        <is>
          <t xml:space="preserve">	[PI24.24][AAS][Automaters] Maintenance and Support</t>
        </is>
      </c>
      <c r="C8" s="92" t="n">
        <v>0</v>
      </c>
      <c r="D8" s="92">
        <f>(D3*C8)/100</f>
        <v/>
      </c>
      <c r="E8" s="151" t="n">
        <v>0</v>
      </c>
      <c r="F8" s="92" t="n">
        <v>20</v>
      </c>
      <c r="G8" s="92">
        <f>(G3*F8)/100</f>
        <v/>
      </c>
      <c r="H8" s="151" t="n">
        <v>2</v>
      </c>
      <c r="I8" s="139" t="n">
        <v>20</v>
      </c>
      <c r="J8" s="173">
        <f>(J3*I8)/100</f>
        <v/>
      </c>
      <c r="K8" s="151" t="n">
        <v>0</v>
      </c>
      <c r="L8" s="92" t="n">
        <v>5</v>
      </c>
      <c r="M8" s="92">
        <f>(M3*L8)/100</f>
        <v/>
      </c>
      <c r="N8" s="151" t="n">
        <v>0</v>
      </c>
      <c r="O8" s="139" t="n">
        <v>0</v>
      </c>
      <c r="P8" s="92">
        <f>(P3*O8)/100</f>
        <v/>
      </c>
      <c r="Q8" s="151" t="n">
        <v>0</v>
      </c>
      <c r="R8" s="92" t="n">
        <v>0</v>
      </c>
      <c r="S8" s="92">
        <f>(S3*R8)/100</f>
        <v/>
      </c>
      <c r="T8" s="151" t="n">
        <v>0</v>
      </c>
      <c r="U8" s="92" t="n">
        <v>15</v>
      </c>
      <c r="V8" s="92">
        <f>(V3*U8)/100</f>
        <v/>
      </c>
      <c r="W8" s="151" t="n">
        <v>0</v>
      </c>
      <c r="X8" s="92" t="n">
        <v>10</v>
      </c>
      <c r="Y8" s="92">
        <f>(Y3*X8)/100</f>
        <v/>
      </c>
      <c r="Z8" s="151" t="n">
        <v>0</v>
      </c>
      <c r="AA8" s="92" t="n">
        <v>0</v>
      </c>
      <c r="AB8" s="92">
        <f>(AB3*AA8)/100</f>
        <v/>
      </c>
      <c r="AC8" s="151" t="n">
        <v>0</v>
      </c>
      <c r="AD8" s="92" t="n">
        <v>0</v>
      </c>
      <c r="AE8" s="173">
        <f>(AE3*AD8)/100</f>
        <v/>
      </c>
      <c r="AF8" s="151" t="n">
        <v>0</v>
      </c>
      <c r="AG8" s="92">
        <f>('PI23.20_WP_Value_SP'!G6)</f>
        <v/>
      </c>
      <c r="AH8" s="173">
        <f>(AH3*AG8)/100</f>
        <v/>
      </c>
      <c r="AI8" s="151" t="n">
        <v>0</v>
      </c>
      <c r="AJ8" s="259">
        <f>(D8+G8+J8+M8+P8+S8+V8+Y8+AB8+AE8+AH8)</f>
        <v/>
      </c>
      <c r="AK8" s="151">
        <f>(E8+H8++K8+N8+Q8+T8+W8+Z8+AC8+AF8+AI8)</f>
        <v/>
      </c>
      <c r="AL8" s="139" t="n"/>
      <c r="AM8" s="92" t="n"/>
      <c r="AN8" s="249" t="inlineStr">
        <is>
          <t>Abishek</t>
        </is>
      </c>
      <c r="AO8" s="197" t="n">
        <v>5.95</v>
      </c>
    </row>
    <row customHeight="1" ht="45.6" r="9">
      <c r="A9" s="230" t="inlineStr">
        <is>
          <t>https://jira-ibs.zone2.agileci.conti.de/browse/VWICAS23-217422?src=confmacro</t>
        </is>
      </c>
      <c r="B9" s="238" t="inlineStr">
        <is>
          <t>[PI24.24][AAS][Automaters] Performance Benchmarks - Phase2</t>
        </is>
      </c>
      <c r="C9" s="92" t="n">
        <v>0</v>
      </c>
      <c r="D9" s="92">
        <f>(D3*C9)/100</f>
        <v/>
      </c>
      <c r="E9" s="151" t="n">
        <v>0</v>
      </c>
      <c r="F9" s="92" t="n">
        <v>30</v>
      </c>
      <c r="G9" s="92">
        <f>(G3*F9)/100</f>
        <v/>
      </c>
      <c r="H9" s="151" t="n">
        <v>3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5</v>
      </c>
      <c r="M9" s="92">
        <f>(M3*L9)/100</f>
        <v/>
      </c>
      <c r="N9" s="151" t="n">
        <v>0.5</v>
      </c>
      <c r="O9" s="139" t="n">
        <v>20</v>
      </c>
      <c r="P9" s="92">
        <f>(P3*O9)/100</f>
        <v/>
      </c>
      <c r="Q9" s="151" t="n">
        <v>0.5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 t="n">
        <v>15</v>
      </c>
      <c r="Y9" s="92">
        <f>(Y3*X9)/100</f>
        <v/>
      </c>
      <c r="Z9" s="151" t="n">
        <v>0</v>
      </c>
      <c r="AA9" s="92" t="n">
        <v>0</v>
      </c>
      <c r="AB9" s="92">
        <f>(AB3*AA9)/100</f>
        <v/>
      </c>
      <c r="AC9" s="151" t="n">
        <v>0</v>
      </c>
      <c r="AD9" s="92" t="n">
        <v>0</v>
      </c>
      <c r="AE9" s="173">
        <f>(AE3*AD9)/100</f>
        <v/>
      </c>
      <c r="AF9" s="151" t="n">
        <v>0</v>
      </c>
      <c r="AG9" s="92" t="n">
        <v>0</v>
      </c>
      <c r="AH9" s="173">
        <f>(AH3*AG9)/100</f>
        <v/>
      </c>
      <c r="AI9" s="151" t="n">
        <v>0</v>
      </c>
      <c r="AJ9" s="259">
        <f>(D9+G9+J9+M9+P9+S9+V9+Y9+AB9+AE9+AH9)</f>
        <v/>
      </c>
      <c r="AK9" s="151">
        <f>(E9+H9++K9+N9+Q9+T9+W9+Z9+AC9+AF9+AI9)</f>
        <v/>
      </c>
      <c r="AL9" s="139" t="n"/>
      <c r="AM9" s="92" t="n"/>
      <c r="AN9" s="249" t="inlineStr">
        <is>
          <t>Gajanan</t>
        </is>
      </c>
      <c r="AO9" s="197" t="n">
        <v>5.1</v>
      </c>
    </row>
    <row customHeight="1" ht="50.7" r="10" thickBot="1">
      <c r="A10" s="230" t="inlineStr">
        <is>
          <t>https://jira-ibs.zone2.agileci.conti.de/browse/VWICAS23-232210?src=confmacro</t>
        </is>
      </c>
      <c r="B10" s="239" t="inlineStr">
        <is>
          <t>[PI24.24][AAS][Automaters] Collector - Trainings, Team Improvements and Ad-hoc tasks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 t="n">
        <v>15</v>
      </c>
      <c r="G10" s="92">
        <f>(G3*F10)/100</f>
        <v/>
      </c>
      <c r="H10" s="151" t="n">
        <v>0</v>
      </c>
      <c r="I10" s="139">
        <f>('PI23.20_WP_Value_SP'!E8)</f>
        <v/>
      </c>
      <c r="J10" s="173">
        <f>(J3*I10)/100</f>
        <v/>
      </c>
      <c r="K10" s="151" t="n">
        <v>0</v>
      </c>
      <c r="L10" s="92" t="n">
        <v>0</v>
      </c>
      <c r="M10" s="92">
        <f>(M3*L10)/100</f>
        <v/>
      </c>
      <c r="N10" s="151" t="n">
        <v>0</v>
      </c>
      <c r="O10" s="139" t="n">
        <v>10</v>
      </c>
      <c r="P10" s="92">
        <f>(P3*O10)/100</f>
        <v/>
      </c>
      <c r="Q10" s="151" t="n">
        <v>0</v>
      </c>
      <c r="R10" s="92" t="n">
        <v>100</v>
      </c>
      <c r="S10" s="92">
        <f>(S3*R10)/100</f>
        <v/>
      </c>
      <c r="T10" s="151" t="n">
        <v>5.75</v>
      </c>
      <c r="U10" s="92" t="n">
        <v>0</v>
      </c>
      <c r="V10" s="92">
        <f>(V3*U10)/100</f>
        <v/>
      </c>
      <c r="W10" s="151" t="n">
        <v>0</v>
      </c>
      <c r="X10" s="92" t="n">
        <v>15</v>
      </c>
      <c r="Y10" s="92">
        <f>(Y3*X10)/100</f>
        <v/>
      </c>
      <c r="Z10" s="151" t="n">
        <v>0</v>
      </c>
      <c r="AA10" s="92">
        <f>('PI23.20_WP_Value_SP'!H8)</f>
        <v/>
      </c>
      <c r="AB10" s="92">
        <f>(AB3*AA10)/100</f>
        <v/>
      </c>
      <c r="AC10" s="151" t="n">
        <v>0.25</v>
      </c>
      <c r="AD10" s="92" t="n">
        <v>15</v>
      </c>
      <c r="AE10" s="173">
        <f>(AE3*AD10)/100</f>
        <v/>
      </c>
      <c r="AF10" s="151" t="n">
        <v>0</v>
      </c>
      <c r="AG10" s="92" t="n">
        <v>10</v>
      </c>
      <c r="AH10" s="173">
        <f>(AH3*AG10)/100</f>
        <v/>
      </c>
      <c r="AI10" s="152" t="n">
        <v>0</v>
      </c>
      <c r="AJ10" s="259">
        <f>(D10+G10+J10+M10+P10+S10+V10+Y10+AB10+AE10+AH10)</f>
        <v/>
      </c>
      <c r="AK10" s="152">
        <f>(E10+H10++K10+N10+Q10+T10+W10+Z10+AC10+AF10+AI10)</f>
        <v/>
      </c>
      <c r="AL10" s="139" t="n"/>
      <c r="AM10" s="92" t="n"/>
      <c r="AN10" s="249" t="inlineStr">
        <is>
          <t xml:space="preserve">Gopika </t>
        </is>
      </c>
      <c r="AO10" s="197" t="n">
        <v>5.95</v>
      </c>
    </row>
    <row r="11" thickBot="1">
      <c r="A11" s="231" t="n"/>
      <c r="B11" s="227" t="inlineStr">
        <is>
          <t>Total</t>
        </is>
      </c>
      <c r="C11" s="121">
        <f>SUM(C4:C10)</f>
        <v/>
      </c>
      <c r="D11" s="121" t="n"/>
      <c r="E11" s="121" t="n"/>
      <c r="F11" s="121">
        <f>SUM(F4:F10)</f>
        <v/>
      </c>
      <c r="G11" s="121" t="n"/>
      <c r="H11" s="121" t="n"/>
      <c r="I11" s="121">
        <f>SUM(I4:I10)</f>
        <v/>
      </c>
      <c r="J11" s="121" t="n"/>
      <c r="K11" s="187" t="n"/>
      <c r="L11" s="121">
        <f>SUM(L4:L10)</f>
        <v/>
      </c>
      <c r="M11" s="121" t="n"/>
      <c r="N11" s="121" t="n"/>
      <c r="O11" s="121">
        <f>SUM(O4:O10)</f>
        <v/>
      </c>
      <c r="P11" s="121" t="n"/>
      <c r="Q11" s="121" t="n"/>
      <c r="R11" s="121">
        <f>SUM(R4:R10)</f>
        <v/>
      </c>
      <c r="S11" s="121" t="n"/>
      <c r="T11" s="122" t="n"/>
      <c r="U11" s="121">
        <f>SUM(U4:U10)</f>
        <v/>
      </c>
      <c r="V11" s="121" t="n"/>
      <c r="W11" s="121" t="n"/>
      <c r="X11" s="121">
        <f>SUM(X4:X10)</f>
        <v/>
      </c>
      <c r="Y11" s="121" t="n"/>
      <c r="Z11" s="121" t="n"/>
      <c r="AA11" s="121">
        <f>SUM(AA4:AA10)</f>
        <v/>
      </c>
      <c r="AB11" s="121" t="n"/>
      <c r="AC11" s="121" t="n"/>
      <c r="AD11" s="121">
        <f>SUM(AD4:AD10)</f>
        <v/>
      </c>
      <c r="AE11" s="121" t="n"/>
      <c r="AF11" s="187" t="n"/>
      <c r="AG11" s="121">
        <f>SUM(AG4:AG10)</f>
        <v/>
      </c>
      <c r="AH11" s="121" t="n"/>
      <c r="AI11" s="247" t="n"/>
      <c r="AJ11" s="121">
        <f>SUM(AJ4:AJ10)</f>
        <v/>
      </c>
      <c r="AK11" s="121">
        <f>SUM(AK4:AK10)</f>
        <v/>
      </c>
      <c r="AL11" s="93" t="n"/>
      <c r="AM11" s="93" t="n"/>
      <c r="AN11" s="249" t="inlineStr">
        <is>
          <t>Elango</t>
        </is>
      </c>
      <c r="AO11" s="197" t="n">
        <v>4.25</v>
      </c>
    </row>
    <row customHeight="1" ht="14.4" r="12">
      <c r="A12" s="232" t="n"/>
      <c r="B12" s="228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  <c r="AG12" s="109" t="n"/>
      <c r="AH12" s="109" t="n"/>
      <c r="AI12" s="109" t="n"/>
      <c r="AN12" s="234" t="inlineStr">
        <is>
          <t>Total</t>
        </is>
      </c>
      <c r="AO12">
        <f>SUM(AO2:AO11)</f>
        <v/>
      </c>
    </row>
    <row customHeight="1" ht="14.4" r="13">
      <c r="C13" s="26" t="n"/>
      <c r="D13" s="26" t="n"/>
      <c r="E13" s="26" t="n"/>
      <c r="F13" s="26" t="n"/>
      <c r="G13" s="26" t="n"/>
      <c r="H13" s="26" t="n"/>
      <c r="I13" s="26" t="n"/>
      <c r="J13" s="26" t="n"/>
      <c r="K13" s="26" t="n"/>
      <c r="L13" s="26" t="n"/>
      <c r="M13" s="26" t="n"/>
      <c r="N13" s="26" t="n"/>
      <c r="O13" s="26" t="n"/>
      <c r="P13" s="26" t="n"/>
      <c r="Q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26" t="n"/>
      <c r="AE13" s="26" t="n"/>
      <c r="AF13" s="26" t="n"/>
      <c r="AG13" s="26" t="n"/>
      <c r="AH13" s="26" t="n"/>
      <c r="AI13" s="26" t="n"/>
    </row>
    <row customHeight="1" ht="14.4" r="14"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6" t="n"/>
      <c r="AI14" s="26" t="n"/>
    </row>
    <row customHeight="1" ht="14.4"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6" t="n"/>
      <c r="AI15" s="26" t="n"/>
    </row>
    <row customHeight="1" ht="14.4"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6" t="n"/>
      <c r="AI16" s="26" t="n"/>
    </row>
    <row customHeight="1" ht="14.4"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</row>
    <row customHeight="1" ht="14.4"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</row>
    <row customHeight="1" ht="14.4"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</row>
    <row customHeight="1" ht="14.4"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</row>
    <row customHeight="1" ht="14.4"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6" t="n"/>
      <c r="AI21" s="26" t="n"/>
    </row>
    <row customHeight="1" ht="14.4"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6" t="n"/>
      <c r="AI22" s="26" t="n"/>
    </row>
    <row customHeight="1" ht="14.4"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6" t="n"/>
      <c r="AI23" s="26" t="n"/>
    </row>
    <row customHeight="1" ht="14.4"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6" t="n"/>
      <c r="AI24" s="26" t="n"/>
    </row>
    <row customHeight="1" ht="14.4"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6" t="n"/>
      <c r="AI25" s="26" t="n"/>
    </row>
    <row customHeight="1" ht="14.4"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6" t="n"/>
      <c r="AI26" s="26" t="n"/>
    </row>
    <row customHeight="1" ht="14.4"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6" t="n"/>
      <c r="AI27" s="26" t="n"/>
    </row>
    <row customHeight="1" ht="14.4"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6" t="n"/>
      <c r="AI28" s="26" t="n"/>
    </row>
    <row customHeight="1" ht="14.4"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  <c r="AG29" s="26" t="n"/>
      <c r="AH29" s="26" t="n"/>
      <c r="AI29" s="26" t="n"/>
    </row>
    <row customHeight="1" ht="14.4"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6" t="n"/>
      <c r="AI30" s="26" t="n"/>
    </row>
    <row customHeight="1" ht="14.4"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6" t="n"/>
      <c r="AI31" s="26" t="n"/>
    </row>
    <row customHeight="1" ht="14.4"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6" t="n"/>
      <c r="AI32" s="26" t="n"/>
    </row>
    <row customHeight="1" ht="14.4"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6" t="n"/>
      <c r="AI33" s="26" t="n"/>
    </row>
    <row customHeight="1" ht="14.4"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6" t="n"/>
      <c r="AI34" s="26" t="n"/>
    </row>
    <row customHeight="1" ht="14.4"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6" t="n"/>
      <c r="AI35" s="26" t="n"/>
    </row>
    <row customHeight="1" ht="14.4"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6" t="n"/>
      <c r="AI36" s="26" t="n"/>
    </row>
    <row customHeight="1" ht="14.4"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6" t="n"/>
      <c r="AI37" s="26" t="n"/>
    </row>
    <row customHeight="1" ht="14.4"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6" t="n"/>
      <c r="AI38" s="26" t="n"/>
    </row>
    <row customHeight="1" ht="14.4"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6" t="n"/>
      <c r="AI39" s="26" t="n"/>
    </row>
    <row customHeight="1" ht="14.4"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6" t="n"/>
      <c r="AI40" s="26" t="n"/>
    </row>
    <row customHeight="1" ht="14.4"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6" t="n"/>
      <c r="AI41" s="26" t="n"/>
    </row>
    <row customHeight="1" ht="14.4"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6" t="n"/>
      <c r="AI42" s="26" t="n"/>
    </row>
    <row customHeight="1" ht="14.4"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6" t="n"/>
      <c r="AI43" s="26" t="n"/>
    </row>
    <row customHeight="1" ht="14.4"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6" t="n"/>
      <c r="AI44" s="26" t="n"/>
    </row>
    <row customHeight="1" ht="14.4"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6" t="n"/>
      <c r="AI45" s="26" t="n"/>
    </row>
    <row customHeight="1" ht="14.4"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  <c r="AG46" s="26" t="n"/>
      <c r="AH46" s="26" t="n"/>
      <c r="AI46" s="26" t="n"/>
    </row>
    <row customHeight="1" ht="14.4"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  <c r="AG47" s="26" t="n"/>
      <c r="AH47" s="26" t="n"/>
      <c r="AI47" s="26" t="n"/>
    </row>
    <row customHeight="1" ht="14.4"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  <c r="AG48" s="26" t="n"/>
      <c r="AH48" s="26" t="n"/>
      <c r="AI48" s="26" t="n"/>
    </row>
    <row customHeight="1" ht="14.4"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  <c r="AG49" s="26" t="n"/>
      <c r="AH49" s="26" t="n"/>
      <c r="AI49" s="26" t="n"/>
    </row>
    <row customHeight="1" ht="14.4"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  <c r="AG50" s="26" t="n"/>
      <c r="AH50" s="26" t="n"/>
      <c r="AI50" s="26" t="n"/>
    </row>
    <row customHeight="1" ht="14.4"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  <c r="AG51" s="26" t="n"/>
      <c r="AH51" s="26" t="n"/>
      <c r="AI51" s="26" t="n"/>
    </row>
    <row customHeight="1" ht="14.4"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  <c r="AG52" s="26" t="n"/>
      <c r="AH52" s="26" t="n"/>
      <c r="AI52" s="26" t="n"/>
    </row>
    <row customHeight="1" ht="14.4"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  <c r="AG53" s="26" t="n"/>
      <c r="AH53" s="26" t="n"/>
      <c r="AI53" s="26" t="n"/>
    </row>
    <row customHeight="1" ht="14.4"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  <c r="AG54" s="26" t="n"/>
      <c r="AH54" s="26" t="n"/>
      <c r="AI54" s="26" t="n"/>
    </row>
    <row customHeight="1" ht="14.4"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  <c r="AG55" s="26" t="n"/>
      <c r="AH55" s="26" t="n"/>
      <c r="AI55" s="26" t="n"/>
    </row>
    <row customHeight="1" ht="14.4"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</row>
    <row customHeight="1" ht="14.4"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</row>
    <row customHeight="1" ht="14.4"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</row>
    <row customHeight="1" ht="14.4"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</row>
    <row customHeight="1" ht="14.4"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6" t="n"/>
      <c r="AI60" s="26" t="n"/>
    </row>
    <row customHeight="1" ht="14.4"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  <c r="AG61" s="26" t="n"/>
      <c r="AH61" s="26" t="n"/>
      <c r="AI61" s="26" t="n"/>
    </row>
    <row customHeight="1" ht="14.4"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  <c r="AG62" s="26" t="n"/>
      <c r="AH62" s="26" t="n"/>
      <c r="AI62" s="26" t="n"/>
    </row>
    <row customHeight="1" ht="14.4"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  <c r="AG63" s="26" t="n"/>
      <c r="AH63" s="26" t="n"/>
      <c r="AI63" s="26" t="n"/>
    </row>
    <row customHeight="1" ht="14.4"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  <c r="AG64" s="26" t="n"/>
      <c r="AH64" s="26" t="n"/>
      <c r="AI64" s="26" t="n"/>
    </row>
    <row customHeight="1" ht="14.4"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  <c r="AG65" s="26" t="n"/>
      <c r="AH65" s="26" t="n"/>
      <c r="AI65" s="26" t="n"/>
    </row>
    <row customHeight="1" ht="14.4"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6" t="n"/>
      <c r="AI66" s="26" t="n"/>
    </row>
    <row customHeight="1" ht="14.4"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6" t="n"/>
      <c r="AI67" s="26" t="n"/>
    </row>
    <row customHeight="1" ht="14.4"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  <c r="AG68" s="26" t="n"/>
      <c r="AH68" s="26" t="n"/>
      <c r="AI68" s="26" t="n"/>
    </row>
    <row customHeight="1" ht="14.4"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  <c r="AG69" s="26" t="n"/>
      <c r="AH69" s="26" t="n"/>
      <c r="AI69" s="26" t="n"/>
    </row>
    <row customHeight="1" ht="14.4"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  <c r="AG70" s="26" t="n"/>
      <c r="AH70" s="26" t="n"/>
      <c r="AI70" s="26" t="n"/>
    </row>
    <row customHeight="1" ht="14.4"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  <c r="AG71" s="26" t="n"/>
      <c r="AH71" s="26" t="n"/>
      <c r="AI71" s="26" t="n"/>
    </row>
    <row customHeight="1" ht="14.4"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  <c r="AG72" s="26" t="n"/>
      <c r="AH72" s="26" t="n"/>
      <c r="AI72" s="26" t="n"/>
    </row>
    <row customHeight="1" ht="14.4"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  <c r="AG73" s="26" t="n"/>
      <c r="AH73" s="26" t="n"/>
      <c r="AI73" s="26" t="n"/>
    </row>
    <row customHeight="1" ht="14.4"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  <c r="AG74" s="26" t="n"/>
      <c r="AH74" s="26" t="n"/>
      <c r="AI74" s="26" t="n"/>
    </row>
    <row customHeight="1" ht="14.4"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  <c r="AG75" s="26" t="n"/>
      <c r="AH75" s="26" t="n"/>
      <c r="AI75" s="26" t="n"/>
    </row>
    <row customHeight="1" ht="14.4"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  <c r="AG76" s="26" t="n"/>
      <c r="AH76" s="26" t="n"/>
      <c r="AI76" s="26" t="n"/>
    </row>
    <row customHeight="1" ht="14.4"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  <c r="AG77" s="26" t="n"/>
      <c r="AH77" s="26" t="n"/>
      <c r="AI77" s="26" t="n"/>
    </row>
    <row customHeight="1" ht="14.4"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  <c r="AG78" s="26" t="n"/>
      <c r="AH78" s="26" t="n"/>
      <c r="AI78" s="26" t="n"/>
    </row>
    <row customHeight="1" ht="14.4"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  <c r="AG79" s="26" t="n"/>
      <c r="AH79" s="26" t="n"/>
      <c r="AI79" s="26" t="n"/>
    </row>
    <row customHeight="1" ht="14.4"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  <c r="AG80" s="26" t="n"/>
      <c r="AH80" s="26" t="n"/>
      <c r="AI80" s="26" t="n"/>
    </row>
    <row customHeight="1" ht="14.4"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  <c r="AG81" s="26" t="n"/>
      <c r="AH81" s="26" t="n"/>
      <c r="AI81" s="26" t="n"/>
    </row>
    <row customHeight="1" ht="14.4"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  <c r="AG82" s="26" t="n"/>
      <c r="AH82" s="26" t="n"/>
      <c r="AI82" s="26" t="n"/>
    </row>
    <row customHeight="1" ht="14.4"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  <c r="AG83" s="26" t="n"/>
      <c r="AH83" s="26" t="n"/>
      <c r="AI83" s="26" t="n"/>
    </row>
    <row customHeight="1" ht="14.4"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  <c r="AG84" s="26" t="n"/>
      <c r="AH84" s="26" t="n"/>
      <c r="AI84" s="26" t="n"/>
    </row>
    <row customHeight="1" ht="14.4"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  <c r="AG85" s="26" t="n"/>
      <c r="AH85" s="26" t="n"/>
      <c r="AI85" s="26" t="n"/>
    </row>
    <row customHeight="1" ht="14.4"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  <c r="AG86" s="26" t="n"/>
      <c r="AH86" s="26" t="n"/>
      <c r="AI86" s="26" t="n"/>
    </row>
    <row customHeight="1" ht="14.4"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customHeight="1" ht="14.4"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  <c r="AG88" s="26" t="n"/>
      <c r="AH88" s="26" t="n"/>
      <c r="AI88" s="26" t="n"/>
    </row>
    <row customHeight="1" ht="14.4"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  <c r="AG89" s="26" t="n"/>
      <c r="AH89" s="26" t="n"/>
      <c r="AI89" s="26" t="n"/>
    </row>
    <row customHeight="1" ht="14.4"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  <c r="AG90" s="26" t="n"/>
      <c r="AH90" s="26" t="n"/>
      <c r="AI90" s="26" t="n"/>
    </row>
    <row customHeight="1" ht="14.4"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  <c r="AG91" s="26" t="n"/>
      <c r="AH91" s="26" t="n"/>
      <c r="AI91" s="26" t="n"/>
    </row>
    <row customHeight="1" ht="14.4"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  <c r="AG92" s="26" t="n"/>
      <c r="AH92" s="26" t="n"/>
      <c r="AI92" s="26" t="n"/>
    </row>
    <row customHeight="1" ht="14.4"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  <c r="AG93" s="26" t="n"/>
      <c r="AH93" s="26" t="n"/>
      <c r="AI93" s="26" t="n"/>
    </row>
    <row customHeight="1" ht="14.4"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  <c r="AG94" s="26" t="n"/>
      <c r="AH94" s="26" t="n"/>
      <c r="AI94" s="26" t="n"/>
    </row>
    <row customHeight="1" ht="14.4"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  <c r="AG95" s="26" t="n"/>
      <c r="AH95" s="26" t="n"/>
      <c r="AI95" s="26" t="n"/>
    </row>
    <row customHeight="1" ht="14.4"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  <c r="AG96" s="26" t="n"/>
      <c r="AH96" s="26" t="n"/>
      <c r="AI96" s="26" t="n"/>
    </row>
    <row customHeight="1" ht="14.4"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  <c r="AG97" s="26" t="n"/>
      <c r="AH97" s="26" t="n"/>
      <c r="AI97" s="26" t="n"/>
    </row>
    <row customHeight="1" ht="14.4"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  <c r="AG98" s="26" t="n"/>
      <c r="AH98" s="26" t="n"/>
      <c r="AI98" s="26" t="n"/>
    </row>
    <row customHeight="1" ht="14.4"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  <c r="AG99" s="26" t="n"/>
      <c r="AH99" s="26" t="n"/>
      <c r="AI99" s="26" t="n"/>
    </row>
    <row customHeight="1" ht="14.4"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  <c r="AG100" s="26" t="n"/>
      <c r="AH100" s="26" t="n"/>
      <c r="AI100" s="26" t="n"/>
    </row>
    <row customHeight="1" ht="14.4"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  <c r="AG101" s="26" t="n"/>
      <c r="AH101" s="26" t="n"/>
      <c r="AI101" s="26" t="n"/>
    </row>
    <row customHeight="1" ht="14.4"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  <c r="AG102" s="26" t="n"/>
      <c r="AH102" s="26" t="n"/>
      <c r="AI102" s="26" t="n"/>
    </row>
    <row customHeight="1" ht="14.4"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  <c r="AG103" s="26" t="n"/>
      <c r="AH103" s="26" t="n"/>
      <c r="AI103" s="26" t="n"/>
    </row>
    <row customHeight="1" ht="14.4"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  <c r="AG104" s="26" t="n"/>
      <c r="AH104" s="26" t="n"/>
      <c r="AI104" s="26" t="n"/>
    </row>
    <row customHeight="1" ht="14.4"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  <c r="AG105" s="26" t="n"/>
      <c r="AH105" s="26" t="n"/>
      <c r="AI105" s="26" t="n"/>
    </row>
    <row customHeight="1" ht="14.4"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  <c r="AG106" s="26" t="n"/>
      <c r="AH106" s="26" t="n"/>
      <c r="AI106" s="26" t="n"/>
    </row>
    <row customHeight="1" ht="14.4"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  <c r="AG107" s="26" t="n"/>
      <c r="AH107" s="26" t="n"/>
      <c r="AI107" s="26" t="n"/>
    </row>
    <row customHeight="1" ht="14.4"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  <c r="AG108" s="26" t="n"/>
      <c r="AH108" s="26" t="n"/>
      <c r="AI108" s="26" t="n"/>
    </row>
    <row customHeight="1" ht="14.4"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  <c r="AG109" s="26" t="n"/>
      <c r="AH109" s="26" t="n"/>
      <c r="AI109" s="26" t="n"/>
    </row>
    <row customHeight="1" ht="14.4"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  <c r="AG110" s="26" t="n"/>
      <c r="AH110" s="26" t="n"/>
      <c r="AI110" s="26" t="n"/>
    </row>
    <row customHeight="1" ht="14.4"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  <c r="AG111" s="26" t="n"/>
      <c r="AH111" s="26" t="n"/>
      <c r="AI111" s="26" t="n"/>
    </row>
    <row customHeight="1" ht="14.4"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  <c r="AG112" s="26" t="n"/>
      <c r="AH112" s="26" t="n"/>
      <c r="AI112" s="26" t="n"/>
    </row>
    <row customHeight="1" ht="14.4"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  <c r="AG113" s="26" t="n"/>
      <c r="AH113" s="26" t="n"/>
      <c r="AI113" s="26" t="n"/>
    </row>
    <row customHeight="1" ht="14.4"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  <c r="AG114" s="26" t="n"/>
      <c r="AH114" s="26" t="n"/>
      <c r="AI114" s="26" t="n"/>
    </row>
    <row customHeight="1" ht="14.4"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  <c r="AG115" s="26" t="n"/>
      <c r="AH115" s="26" t="n"/>
      <c r="AI115" s="26" t="n"/>
    </row>
    <row customHeight="1" ht="14.4"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  <c r="AG116" s="26" t="n"/>
      <c r="AH116" s="26" t="n"/>
      <c r="AI116" s="26" t="n"/>
    </row>
    <row customHeight="1" ht="14.4"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  <c r="AG117" s="26" t="n"/>
      <c r="AH117" s="26" t="n"/>
      <c r="AI117" s="26" t="n"/>
    </row>
    <row customHeight="1" ht="14.4"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  <c r="AG118" s="26" t="n"/>
      <c r="AH118" s="26" t="n"/>
      <c r="AI118" s="26" t="n"/>
    </row>
    <row customHeight="1" ht="14.4"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  <c r="AG119" s="26" t="n"/>
      <c r="AH119" s="26" t="n"/>
      <c r="AI119" s="26" t="n"/>
    </row>
    <row customHeight="1" ht="14.4"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  <c r="AG120" s="26" t="n"/>
      <c r="AH120" s="26" t="n"/>
      <c r="AI120" s="26" t="n"/>
    </row>
    <row customHeight="1" ht="14.4"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  <c r="AG121" s="26" t="n"/>
      <c r="AH121" s="26" t="n"/>
      <c r="AI121" s="26" t="n"/>
    </row>
    <row customHeight="1" ht="14.4"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  <c r="AG122" s="26" t="n"/>
      <c r="AH122" s="26" t="n"/>
      <c r="AI122" s="26" t="n"/>
    </row>
    <row customHeight="1" ht="14.4"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  <c r="AG123" s="26" t="n"/>
      <c r="AH123" s="26" t="n"/>
      <c r="AI123" s="26" t="n"/>
    </row>
    <row customHeight="1" ht="14.4"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  <c r="AG124" s="26" t="n"/>
      <c r="AH124" s="26" t="n"/>
      <c r="AI124" s="26" t="n"/>
    </row>
    <row customHeight="1" ht="14.4"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  <c r="AG125" s="26" t="n"/>
      <c r="AH125" s="26" t="n"/>
      <c r="AI125" s="26" t="n"/>
    </row>
    <row customHeight="1" ht="14.4"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  <c r="AG126" s="26" t="n"/>
      <c r="AH126" s="26" t="n"/>
      <c r="AI126" s="26" t="n"/>
    </row>
    <row customHeight="1" ht="14.4"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  <c r="AG127" s="26" t="n"/>
      <c r="AH127" s="26" t="n"/>
      <c r="AI127" s="26" t="n"/>
    </row>
    <row customHeight="1" ht="14.4"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  <c r="AG128" s="26" t="n"/>
      <c r="AH128" s="26" t="n"/>
      <c r="AI128" s="26" t="n"/>
    </row>
    <row customHeight="1" ht="14.4"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  <c r="AG129" s="26" t="n"/>
      <c r="AH129" s="26" t="n"/>
      <c r="AI129" s="26" t="n"/>
    </row>
    <row customHeight="1" ht="14.4"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  <c r="AG130" s="26" t="n"/>
      <c r="AH130" s="26" t="n"/>
      <c r="AI130" s="26" t="n"/>
    </row>
    <row customHeight="1" ht="14.4"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  <c r="AG131" s="26" t="n"/>
      <c r="AH131" s="26" t="n"/>
      <c r="AI131" s="26" t="n"/>
    </row>
    <row customHeight="1" ht="14.4"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  <c r="AG132" s="26" t="n"/>
      <c r="AH132" s="26" t="n"/>
      <c r="AI132" s="26" t="n"/>
    </row>
    <row customHeight="1" ht="14.4"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  <c r="AG133" s="26" t="n"/>
      <c r="AH133" s="26" t="n"/>
      <c r="AI133" s="26" t="n"/>
    </row>
    <row customHeight="1" ht="14.4"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  <c r="AG134" s="26" t="n"/>
      <c r="AH134" s="26" t="n"/>
      <c r="AI134" s="26" t="n"/>
    </row>
    <row customHeight="1" ht="14.4"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  <c r="AG135" s="26" t="n"/>
      <c r="AH135" s="26" t="n"/>
      <c r="AI135" s="26" t="n"/>
    </row>
    <row customHeight="1" ht="14.4"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  <c r="AG136" s="26" t="n"/>
      <c r="AH136" s="26" t="n"/>
      <c r="AI136" s="26" t="n"/>
    </row>
    <row customHeight="1" ht="14.4"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  <c r="AG137" s="26" t="n"/>
      <c r="AH137" s="26" t="n"/>
      <c r="AI137" s="26" t="n"/>
    </row>
    <row customHeight="1" ht="14.4"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  <c r="AG138" s="26" t="n"/>
      <c r="AH138" s="26" t="n"/>
      <c r="AI138" s="26" t="n"/>
    </row>
    <row customHeight="1" ht="14.4"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  <c r="AG139" s="26" t="n"/>
      <c r="AH139" s="26" t="n"/>
      <c r="AI139" s="26" t="n"/>
    </row>
    <row customHeight="1" ht="14.4"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  <c r="AG140" s="26" t="n"/>
      <c r="AH140" s="26" t="n"/>
      <c r="AI140" s="26" t="n"/>
    </row>
    <row customHeight="1" ht="14.4"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  <c r="AG141" s="26" t="n"/>
      <c r="AH141" s="26" t="n"/>
      <c r="AI141" s="26" t="n"/>
    </row>
    <row customHeight="1" ht="14.4"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  <c r="AG142" s="26" t="n"/>
      <c r="AH142" s="26" t="n"/>
      <c r="AI142" s="26" t="n"/>
    </row>
    <row customHeight="1" ht="14.4"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  <c r="AG143" s="26" t="n"/>
      <c r="AH143" s="26" t="n"/>
      <c r="AI143" s="26" t="n"/>
    </row>
    <row customHeight="1" ht="14.4"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  <c r="AG144" s="26" t="n"/>
      <c r="AH144" s="26" t="n"/>
      <c r="AI144" s="26" t="n"/>
    </row>
    <row customHeight="1" ht="14.4"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  <c r="AG145" s="26" t="n"/>
      <c r="AH145" s="26" t="n"/>
      <c r="AI145" s="26" t="n"/>
    </row>
    <row customHeight="1" ht="14.4"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  <c r="AG146" s="26" t="n"/>
      <c r="AH146" s="26" t="n"/>
      <c r="AI146" s="26" t="n"/>
    </row>
    <row customHeight="1" ht="14.4"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  <c r="AG147" s="26" t="n"/>
      <c r="AH147" s="26" t="n"/>
      <c r="AI147" s="26" t="n"/>
    </row>
    <row customHeight="1" ht="14.4"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  <c r="AG148" s="26" t="n"/>
      <c r="AH148" s="26" t="n"/>
      <c r="AI148" s="26" t="n"/>
    </row>
    <row customHeight="1" ht="14.4"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  <c r="AG149" s="26" t="n"/>
      <c r="AH149" s="26" t="n"/>
      <c r="AI149" s="26" t="n"/>
    </row>
    <row customHeight="1" ht="14.4"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  <c r="AG150" s="26" t="n"/>
      <c r="AH150" s="26" t="n"/>
      <c r="AI150" s="26" t="n"/>
    </row>
    <row customHeight="1" ht="14.4"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</row>
    <row customHeight="1" ht="14.4"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  <c r="AG152" s="26" t="n"/>
      <c r="AH152" s="26" t="n"/>
      <c r="AI152" s="26" t="n"/>
    </row>
    <row customHeight="1" ht="14.4"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  <c r="AG153" s="26" t="n"/>
      <c r="AH153" s="26" t="n"/>
      <c r="AI153" s="26" t="n"/>
    </row>
    <row customHeight="1" ht="14.4"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  <c r="AG154" s="26" t="n"/>
      <c r="AH154" s="26" t="n"/>
      <c r="AI154" s="26" t="n"/>
    </row>
    <row customHeight="1" ht="14.4"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  <c r="AG155" s="26" t="n"/>
      <c r="AH155" s="26" t="n"/>
      <c r="AI155" s="26" t="n"/>
    </row>
    <row customHeight="1" ht="14.4"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  <c r="AG156" s="26" t="n"/>
      <c r="AH156" s="26" t="n"/>
      <c r="AI156" s="26" t="n"/>
    </row>
    <row customHeight="1" ht="14.4"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  <c r="AG157" s="26" t="n"/>
      <c r="AH157" s="26" t="n"/>
      <c r="AI157" s="26" t="n"/>
    </row>
    <row customHeight="1" ht="14.4"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  <c r="AG158" s="26" t="n"/>
      <c r="AH158" s="26" t="n"/>
      <c r="AI158" s="26" t="n"/>
    </row>
    <row customHeight="1" ht="14.4"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  <c r="AG159" s="26" t="n"/>
      <c r="AH159" s="26" t="n"/>
      <c r="AI159" s="26" t="n"/>
    </row>
    <row customHeight="1" ht="14.4"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  <c r="AG160" s="26" t="n"/>
      <c r="AH160" s="26" t="n"/>
      <c r="AI160" s="26" t="n"/>
    </row>
    <row customHeight="1" ht="14.4"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  <c r="AG161" s="26" t="n"/>
      <c r="AH161" s="26" t="n"/>
      <c r="AI161" s="26" t="n"/>
    </row>
    <row customHeight="1" ht="14.4"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  <c r="AG162" s="26" t="n"/>
      <c r="AH162" s="26" t="n"/>
      <c r="AI162" s="26" t="n"/>
    </row>
    <row customHeight="1" ht="14.4"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  <c r="AG163" s="26" t="n"/>
      <c r="AH163" s="26" t="n"/>
      <c r="AI163" s="26" t="n"/>
    </row>
    <row customHeight="1" ht="14.4"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  <c r="AG164" s="26" t="n"/>
      <c r="AH164" s="26" t="n"/>
      <c r="AI164" s="26" t="n"/>
    </row>
    <row customHeight="1" ht="14.4"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  <c r="AG165" s="26" t="n"/>
      <c r="AH165" s="26" t="n"/>
      <c r="AI165" s="26" t="n"/>
    </row>
    <row customHeight="1" ht="14.4"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  <c r="AG166" s="26" t="n"/>
      <c r="AH166" s="26" t="n"/>
      <c r="AI166" s="26" t="n"/>
    </row>
    <row customHeight="1" ht="14.4"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  <c r="AG167" s="26" t="n"/>
      <c r="AH167" s="26" t="n"/>
      <c r="AI167" s="26" t="n"/>
    </row>
    <row customHeight="1" ht="14.4"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  <c r="AG168" s="26" t="n"/>
      <c r="AH168" s="26" t="n"/>
      <c r="AI168" s="26" t="n"/>
    </row>
    <row customHeight="1" ht="14.4"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  <c r="AG169" s="26" t="n"/>
      <c r="AH169" s="26" t="n"/>
      <c r="AI169" s="26" t="n"/>
    </row>
    <row customHeight="1" ht="14.4"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  <c r="AG170" s="26" t="n"/>
      <c r="AH170" s="26" t="n"/>
      <c r="AI170" s="26" t="n"/>
    </row>
    <row customHeight="1" ht="14.4"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  <c r="AG171" s="26" t="n"/>
      <c r="AH171" s="26" t="n"/>
      <c r="AI171" s="26" t="n"/>
    </row>
    <row customHeight="1" ht="14.4"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  <c r="AG172" s="26" t="n"/>
      <c r="AH172" s="26" t="n"/>
      <c r="AI172" s="26" t="n"/>
    </row>
    <row customHeight="1" ht="14.4"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  <c r="AG173" s="26" t="n"/>
      <c r="AH173" s="26" t="n"/>
      <c r="AI173" s="26" t="n"/>
    </row>
    <row customHeight="1" ht="14.4"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  <c r="AG174" s="26" t="n"/>
      <c r="AH174" s="26" t="n"/>
      <c r="AI174" s="26" t="n"/>
    </row>
    <row customHeight="1" ht="14.4"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  <c r="AG175" s="26" t="n"/>
      <c r="AH175" s="26" t="n"/>
      <c r="AI175" s="26" t="n"/>
    </row>
    <row customHeight="1" ht="14.4"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  <c r="AG176" s="26" t="n"/>
      <c r="AH176" s="26" t="n"/>
      <c r="AI176" s="26" t="n"/>
    </row>
    <row customHeight="1" ht="14.4"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  <c r="AG177" s="26" t="n"/>
      <c r="AH177" s="26" t="n"/>
      <c r="AI177" s="26" t="n"/>
    </row>
    <row customHeight="1" ht="14.4"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  <c r="AG178" s="26" t="n"/>
      <c r="AH178" s="26" t="n"/>
      <c r="AI178" s="26" t="n"/>
    </row>
    <row customHeight="1" ht="14.4"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  <c r="AG179" s="26" t="n"/>
      <c r="AH179" s="26" t="n"/>
      <c r="AI179" s="26" t="n"/>
    </row>
    <row customHeight="1" ht="14.4"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  <c r="AG180" s="26" t="n"/>
      <c r="AH180" s="26" t="n"/>
      <c r="AI180" s="26" t="n"/>
    </row>
    <row customHeight="1" ht="14.4"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  <c r="AG181" s="26" t="n"/>
      <c r="AH181" s="26" t="n"/>
      <c r="AI181" s="26" t="n"/>
    </row>
    <row customHeight="1" ht="14.4"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  <c r="AG182" s="26" t="n"/>
      <c r="AH182" s="26" t="n"/>
      <c r="AI182" s="26" t="n"/>
    </row>
    <row customHeight="1" ht="14.4"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  <c r="AG183" s="26" t="n"/>
      <c r="AH183" s="26" t="n"/>
      <c r="AI183" s="26" t="n"/>
    </row>
    <row customHeight="1" ht="14.4"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  <c r="AG184" s="26" t="n"/>
      <c r="AH184" s="26" t="n"/>
      <c r="AI184" s="26" t="n"/>
    </row>
    <row customHeight="1" ht="14.4"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  <c r="AG185" s="26" t="n"/>
      <c r="AH185" s="26" t="n"/>
      <c r="AI185" s="26" t="n"/>
    </row>
    <row customHeight="1" ht="14.4"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  <c r="AG186" s="26" t="n"/>
      <c r="AH186" s="26" t="n"/>
      <c r="AI186" s="26" t="n"/>
    </row>
    <row customHeight="1" ht="14.4"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  <c r="AG187" s="26" t="n"/>
      <c r="AH187" s="26" t="n"/>
      <c r="AI187" s="26" t="n"/>
    </row>
    <row customHeight="1" ht="14.4"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  <c r="AG188" s="26" t="n"/>
      <c r="AH188" s="26" t="n"/>
      <c r="AI188" s="26" t="n"/>
    </row>
    <row customHeight="1" ht="14.4"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  <c r="AG189" s="26" t="n"/>
      <c r="AH189" s="26" t="n"/>
      <c r="AI189" s="26" t="n"/>
    </row>
    <row customHeight="1" ht="14.4"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  <c r="AG190" s="26" t="n"/>
      <c r="AH190" s="26" t="n"/>
      <c r="AI190" s="26" t="n"/>
    </row>
    <row customHeight="1" ht="14.4"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  <c r="AG191" s="26" t="n"/>
      <c r="AH191" s="26" t="n"/>
      <c r="AI191" s="26" t="n"/>
    </row>
    <row customHeight="1" ht="14.4"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  <c r="AG192" s="26" t="n"/>
      <c r="AH192" s="26" t="n"/>
      <c r="AI192" s="26" t="n"/>
    </row>
    <row customHeight="1" ht="14.4"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  <c r="AG193" s="26" t="n"/>
      <c r="AH193" s="26" t="n"/>
      <c r="AI193" s="26" t="n"/>
    </row>
    <row customHeight="1" ht="14.4"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  <c r="AG194" s="26" t="n"/>
      <c r="AH194" s="26" t="n"/>
      <c r="AI194" s="26" t="n"/>
    </row>
    <row customHeight="1" ht="14.4"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  <c r="AG195" s="26" t="n"/>
      <c r="AH195" s="26" t="n"/>
      <c r="AI195" s="26" t="n"/>
    </row>
    <row customHeight="1" ht="14.4"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  <c r="AG196" s="26" t="n"/>
      <c r="AH196" s="26" t="n"/>
      <c r="AI196" s="26" t="n"/>
    </row>
    <row customHeight="1" ht="14.4"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  <c r="AG197" s="26" t="n"/>
      <c r="AH197" s="26" t="n"/>
      <c r="AI197" s="26" t="n"/>
    </row>
    <row customHeight="1" ht="14.4"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  <c r="AG198" s="26" t="n"/>
      <c r="AH198" s="26" t="n"/>
      <c r="AI198" s="26" t="n"/>
    </row>
    <row customHeight="1" ht="14.4"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  <c r="AG199" s="26" t="n"/>
      <c r="AH199" s="26" t="n"/>
      <c r="AI199" s="26" t="n"/>
    </row>
    <row customHeight="1" ht="14.4"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  <c r="AG200" s="26" t="n"/>
      <c r="AH200" s="26" t="n"/>
      <c r="AI200" s="26" t="n"/>
    </row>
    <row customHeight="1" ht="14.4"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  <c r="AG201" s="26" t="n"/>
      <c r="AH201" s="26" t="n"/>
      <c r="AI201" s="26" t="n"/>
    </row>
    <row customHeight="1" ht="14.4"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  <c r="AG202" s="26" t="n"/>
      <c r="AH202" s="26" t="n"/>
      <c r="AI202" s="26" t="n"/>
    </row>
    <row customHeight="1" ht="14.4"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  <c r="AG203" s="26" t="n"/>
      <c r="AH203" s="26" t="n"/>
      <c r="AI203" s="26" t="n"/>
    </row>
    <row customHeight="1" ht="14.4"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  <c r="AG204" s="26" t="n"/>
      <c r="AH204" s="26" t="n"/>
      <c r="AI204" s="26" t="n"/>
    </row>
    <row customHeight="1" ht="14.4"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  <c r="AG205" s="26" t="n"/>
      <c r="AH205" s="26" t="n"/>
      <c r="AI205" s="26" t="n"/>
    </row>
    <row customHeight="1" ht="14.4"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  <c r="AG206" s="26" t="n"/>
      <c r="AH206" s="26" t="n"/>
      <c r="AI206" s="26" t="n"/>
    </row>
    <row customHeight="1" ht="14.4"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  <c r="AG207" s="26" t="n"/>
      <c r="AH207" s="26" t="n"/>
      <c r="AI207" s="26" t="n"/>
    </row>
    <row customHeight="1" ht="14.4"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  <c r="AG208" s="26" t="n"/>
      <c r="AH208" s="26" t="n"/>
      <c r="AI208" s="26" t="n"/>
    </row>
    <row customHeight="1" ht="14.4"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  <c r="AG209" s="26" t="n"/>
      <c r="AH209" s="26" t="n"/>
      <c r="AI209" s="26" t="n"/>
    </row>
    <row customHeight="1" ht="14.4"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  <c r="AG210" s="26" t="n"/>
      <c r="AH210" s="26" t="n"/>
      <c r="AI210" s="26" t="n"/>
    </row>
    <row customHeight="1" ht="14.4"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  <c r="AG211" s="26" t="n"/>
      <c r="AH211" s="26" t="n"/>
      <c r="AI211" s="26" t="n"/>
    </row>
    <row customHeight="1" ht="14.4"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  <c r="AG212" s="26" t="n"/>
      <c r="AH212" s="26" t="n"/>
      <c r="AI212" s="26" t="n"/>
    </row>
    <row customHeight="1" ht="14.4"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  <c r="AG213" s="26" t="n"/>
      <c r="AH213" s="26" t="n"/>
      <c r="AI213" s="26" t="n"/>
    </row>
    <row customHeight="1" ht="14.4"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  <c r="AG214" s="26" t="n"/>
      <c r="AH214" s="26" t="n"/>
      <c r="AI214" s="26" t="n"/>
    </row>
    <row customHeight="1" ht="14.4"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  <c r="AG215" s="26" t="n"/>
      <c r="AH215" s="26" t="n"/>
      <c r="AI215" s="26" t="n"/>
    </row>
    <row customHeight="1" ht="14.4"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  <c r="AG216" s="26" t="n"/>
      <c r="AH216" s="26" t="n"/>
      <c r="AI216" s="26" t="n"/>
    </row>
    <row customHeight="1" ht="14.4"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  <c r="AG217" s="26" t="n"/>
      <c r="AH217" s="26" t="n"/>
      <c r="AI217" s="26" t="n"/>
    </row>
    <row customHeight="1" ht="14.4"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  <c r="AG218" s="26" t="n"/>
      <c r="AH218" s="26" t="n"/>
      <c r="AI218" s="26" t="n"/>
    </row>
    <row customHeight="1" ht="14.4"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  <c r="AG219" s="26" t="n"/>
      <c r="AH219" s="26" t="n"/>
      <c r="AI219" s="26" t="n"/>
    </row>
    <row customHeight="1" ht="14.4"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  <c r="AG220" s="26" t="n"/>
      <c r="AH220" s="26" t="n"/>
      <c r="AI220" s="26" t="n"/>
    </row>
    <row customHeight="1" ht="14.4"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  <c r="AG221" s="26" t="n"/>
      <c r="AH221" s="26" t="n"/>
      <c r="AI221" s="26" t="n"/>
    </row>
    <row customHeight="1" ht="14.4"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  <c r="AG222" s="26" t="n"/>
      <c r="AH222" s="26" t="n"/>
      <c r="AI222" s="26" t="n"/>
    </row>
    <row customHeight="1" ht="14.4"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  <c r="AG223" s="26" t="n"/>
      <c r="AH223" s="26" t="n"/>
      <c r="AI223" s="26" t="n"/>
    </row>
    <row customHeight="1" ht="14.4"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  <c r="AG224" s="26" t="n"/>
      <c r="AH224" s="26" t="n"/>
      <c r="AI224" s="26" t="n"/>
    </row>
    <row customHeight="1" ht="14.4"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  <c r="AG225" s="26" t="n"/>
      <c r="AH225" s="26" t="n"/>
      <c r="AI225" s="26" t="n"/>
    </row>
    <row customHeight="1" ht="14.4"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  <c r="AG226" s="26" t="n"/>
      <c r="AH226" s="26" t="n"/>
      <c r="AI226" s="26" t="n"/>
    </row>
    <row customHeight="1" ht="14.4"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  <c r="AG227" s="26" t="n"/>
      <c r="AH227" s="26" t="n"/>
      <c r="AI227" s="26" t="n"/>
    </row>
    <row customHeight="1" ht="14.4"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  <c r="AG228" s="26" t="n"/>
      <c r="AH228" s="26" t="n"/>
      <c r="AI228" s="26" t="n"/>
    </row>
    <row customHeight="1" ht="14.4"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  <c r="AG229" s="26" t="n"/>
      <c r="AH229" s="26" t="n"/>
      <c r="AI229" s="26" t="n"/>
    </row>
    <row customHeight="1" ht="14.4"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  <c r="AG230" s="26" t="n"/>
      <c r="AH230" s="26" t="n"/>
      <c r="AI230" s="26" t="n"/>
    </row>
    <row customHeight="1" ht="14.4"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  <c r="AG231" s="26" t="n"/>
      <c r="AH231" s="26" t="n"/>
      <c r="AI231" s="26" t="n"/>
    </row>
    <row customHeight="1" ht="14.4"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  <c r="AG232" s="26" t="n"/>
      <c r="AH232" s="26" t="n"/>
      <c r="AI232" s="26" t="n"/>
    </row>
    <row customHeight="1" ht="14.4"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  <c r="AG233" s="26" t="n"/>
      <c r="AH233" s="26" t="n"/>
      <c r="AI233" s="26" t="n"/>
    </row>
    <row customHeight="1" ht="14.4"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  <c r="AG234" s="26" t="n"/>
      <c r="AH234" s="26" t="n"/>
      <c r="AI234" s="26" t="n"/>
    </row>
    <row customHeight="1" ht="14.4"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  <c r="AG235" s="26" t="n"/>
      <c r="AH235" s="26" t="n"/>
      <c r="AI235" s="26" t="n"/>
    </row>
    <row customHeight="1" ht="14.4"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  <c r="AG236" s="26" t="n"/>
      <c r="AH236" s="26" t="n"/>
      <c r="AI236" s="26" t="n"/>
    </row>
    <row customHeight="1" ht="14.4"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  <c r="AG237" s="26" t="n"/>
      <c r="AH237" s="26" t="n"/>
      <c r="AI237" s="26" t="n"/>
    </row>
    <row customHeight="1" ht="14.4"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  <c r="AG238" s="26" t="n"/>
      <c r="AH238" s="26" t="n"/>
      <c r="AI238" s="26" t="n"/>
    </row>
    <row customHeight="1" ht="14.4"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  <c r="AG239" s="26" t="n"/>
      <c r="AH239" s="26" t="n"/>
      <c r="AI239" s="26" t="n"/>
    </row>
    <row customHeight="1" ht="14.4"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  <c r="AG240" s="26" t="n"/>
      <c r="AH240" s="26" t="n"/>
      <c r="AI240" s="26" t="n"/>
    </row>
    <row customHeight="1" ht="14.4"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  <c r="AG241" s="26" t="n"/>
      <c r="AH241" s="26" t="n"/>
      <c r="AI241" s="26" t="n"/>
    </row>
    <row customHeight="1" ht="14.4"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  <c r="AG242" s="26" t="n"/>
      <c r="AH242" s="26" t="n"/>
      <c r="AI242" s="26" t="n"/>
    </row>
    <row customHeight="1" ht="14.4"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  <c r="AG243" s="26" t="n"/>
      <c r="AH243" s="26" t="n"/>
      <c r="AI243" s="26" t="n"/>
    </row>
    <row customHeight="1" ht="14.4"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  <c r="AG244" s="26" t="n"/>
      <c r="AH244" s="26" t="n"/>
      <c r="AI244" s="26" t="n"/>
    </row>
    <row customHeight="1" ht="14.4"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  <c r="AG245" s="26" t="n"/>
      <c r="AH245" s="26" t="n"/>
      <c r="AI245" s="26" t="n"/>
    </row>
    <row customHeight="1" ht="14.4"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  <c r="AG246" s="26" t="n"/>
      <c r="AH246" s="26" t="n"/>
      <c r="AI246" s="26" t="n"/>
    </row>
    <row customHeight="1" ht="14.4"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  <c r="AG247" s="26" t="n"/>
      <c r="AH247" s="26" t="n"/>
      <c r="AI247" s="26" t="n"/>
    </row>
    <row customHeight="1" ht="14.4"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  <c r="AG248" s="26" t="n"/>
      <c r="AH248" s="26" t="n"/>
      <c r="AI248" s="26" t="n"/>
    </row>
    <row customHeight="1" ht="14.4"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  <c r="AG249" s="26" t="n"/>
      <c r="AH249" s="26" t="n"/>
      <c r="AI249" s="26" t="n"/>
    </row>
    <row customHeight="1" ht="14.4"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  <c r="AG250" s="26" t="n"/>
      <c r="AH250" s="26" t="n"/>
      <c r="AI250" s="26" t="n"/>
    </row>
    <row customHeight="1" ht="14.4"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  <c r="AG251" s="26" t="n"/>
      <c r="AH251" s="26" t="n"/>
      <c r="AI251" s="26" t="n"/>
    </row>
    <row customHeight="1" ht="14.4"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  <c r="AG252" s="26" t="n"/>
      <c r="AH252" s="26" t="n"/>
      <c r="AI252" s="26" t="n"/>
    </row>
    <row customHeight="1" ht="14.4"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  <c r="AG253" s="26" t="n"/>
      <c r="AH253" s="26" t="n"/>
      <c r="AI253" s="26" t="n"/>
    </row>
    <row customHeight="1" ht="14.4"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  <c r="AG254" s="26" t="n"/>
      <c r="AH254" s="26" t="n"/>
      <c r="AI254" s="26" t="n"/>
    </row>
    <row customHeight="1" ht="14.4"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  <c r="AG255" s="26" t="n"/>
      <c r="AH255" s="26" t="n"/>
      <c r="AI255" s="26" t="n"/>
    </row>
    <row customHeight="1" ht="14.4"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  <c r="AG256" s="26" t="n"/>
      <c r="AH256" s="26" t="n"/>
      <c r="AI256" s="26" t="n"/>
    </row>
    <row customHeight="1" ht="14.4"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  <c r="AG257" s="26" t="n"/>
      <c r="AH257" s="26" t="n"/>
      <c r="AI257" s="26" t="n"/>
    </row>
    <row customHeight="1" ht="14.4"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  <c r="AG258" s="26" t="n"/>
      <c r="AH258" s="26" t="n"/>
      <c r="AI258" s="26" t="n"/>
    </row>
    <row customHeight="1" ht="14.4"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  <c r="AG259" s="26" t="n"/>
      <c r="AH259" s="26" t="n"/>
      <c r="AI259" s="26" t="n"/>
    </row>
    <row customHeight="1" ht="14.4"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  <c r="AG260" s="26" t="n"/>
      <c r="AH260" s="26" t="n"/>
      <c r="AI260" s="26" t="n"/>
    </row>
    <row customHeight="1" ht="14.4"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  <c r="AG261" s="26" t="n"/>
      <c r="AH261" s="26" t="n"/>
      <c r="AI261" s="26" t="n"/>
    </row>
    <row customHeight="1" ht="14.4"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  <c r="AG262" s="26" t="n"/>
      <c r="AH262" s="26" t="n"/>
      <c r="AI262" s="26" t="n"/>
    </row>
    <row customHeight="1" ht="14.4"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  <c r="AG263" s="26" t="n"/>
      <c r="AH263" s="26" t="n"/>
      <c r="AI263" s="26" t="n"/>
    </row>
    <row customHeight="1" ht="14.4"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  <c r="AG264" s="26" t="n"/>
      <c r="AH264" s="26" t="n"/>
      <c r="AI264" s="26" t="n"/>
    </row>
    <row customHeight="1" ht="14.4"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  <c r="AG265" s="26" t="n"/>
      <c r="AH265" s="26" t="n"/>
      <c r="AI265" s="26" t="n"/>
    </row>
    <row customHeight="1" ht="14.4"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  <c r="AG266" s="26" t="n"/>
      <c r="AH266" s="26" t="n"/>
      <c r="AI266" s="26" t="n"/>
    </row>
    <row customHeight="1" ht="14.4"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  <c r="AG267" s="26" t="n"/>
      <c r="AH267" s="26" t="n"/>
      <c r="AI267" s="26" t="n"/>
    </row>
    <row customHeight="1" ht="14.4"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  <c r="AG268" s="26" t="n"/>
      <c r="AH268" s="26" t="n"/>
      <c r="AI268" s="26" t="n"/>
    </row>
    <row customHeight="1" ht="14.4"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  <c r="AG269" s="26" t="n"/>
      <c r="AH269" s="26" t="n"/>
      <c r="AI269" s="26" t="n"/>
    </row>
    <row customHeight="1" ht="14.4"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  <c r="AG270" s="26" t="n"/>
      <c r="AH270" s="26" t="n"/>
      <c r="AI270" s="26" t="n"/>
    </row>
    <row customHeight="1" ht="14.4"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  <c r="AG271" s="26" t="n"/>
      <c r="AH271" s="26" t="n"/>
      <c r="AI271" s="26" t="n"/>
    </row>
    <row customHeight="1" ht="14.4"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  <c r="AG272" s="26" t="n"/>
      <c r="AH272" s="26" t="n"/>
      <c r="AI272" s="26" t="n"/>
    </row>
    <row customHeight="1" ht="14.4"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  <c r="AG273" s="26" t="n"/>
      <c r="AH273" s="26" t="n"/>
      <c r="AI273" s="26" t="n"/>
    </row>
    <row customHeight="1" ht="14.4"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  <c r="AG274" s="26" t="n"/>
      <c r="AH274" s="26" t="n"/>
      <c r="AI274" s="26" t="n"/>
    </row>
    <row customHeight="1" ht="14.4"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  <c r="AG275" s="26" t="n"/>
      <c r="AH275" s="26" t="n"/>
      <c r="AI275" s="26" t="n"/>
    </row>
    <row customHeight="1" ht="14.4"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  <c r="AG276" s="26" t="n"/>
      <c r="AH276" s="26" t="n"/>
      <c r="AI276" s="26" t="n"/>
    </row>
    <row customHeight="1" ht="14.4"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  <c r="AG277" s="26" t="n"/>
      <c r="AH277" s="26" t="n"/>
      <c r="AI277" s="26" t="n"/>
    </row>
    <row customHeight="1" ht="14.4"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  <c r="AG278" s="26" t="n"/>
      <c r="AH278" s="26" t="n"/>
      <c r="AI278" s="26" t="n"/>
    </row>
    <row customHeight="1" ht="14.4"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  <c r="AG279" s="26" t="n"/>
      <c r="AH279" s="26" t="n"/>
      <c r="AI279" s="26" t="n"/>
    </row>
    <row customHeight="1" ht="14.4"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  <c r="AG280" s="26" t="n"/>
      <c r="AH280" s="26" t="n"/>
      <c r="AI280" s="26" t="n"/>
    </row>
    <row customHeight="1" ht="14.4"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  <c r="AG281" s="26" t="n"/>
      <c r="AH281" s="26" t="n"/>
      <c r="AI281" s="26" t="n"/>
    </row>
    <row customHeight="1" ht="14.4"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  <c r="AG282" s="26" t="n"/>
      <c r="AH282" s="26" t="n"/>
      <c r="AI282" s="26" t="n"/>
    </row>
    <row customHeight="1" ht="14.4"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  <c r="AG283" s="26" t="n"/>
      <c r="AH283" s="26" t="n"/>
      <c r="AI283" s="26" t="n"/>
    </row>
    <row customHeight="1" ht="14.4"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  <c r="AG284" s="26" t="n"/>
      <c r="AH284" s="26" t="n"/>
      <c r="AI284" s="26" t="n"/>
    </row>
    <row customHeight="1" ht="14.4"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  <c r="AG285" s="26" t="n"/>
      <c r="AH285" s="26" t="n"/>
      <c r="AI285" s="26" t="n"/>
    </row>
    <row customHeight="1" ht="14.4"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  <c r="AG286" s="26" t="n"/>
      <c r="AH286" s="26" t="n"/>
      <c r="AI286" s="26" t="n"/>
    </row>
    <row customHeight="1" ht="14.4"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  <c r="AG287" s="26" t="n"/>
      <c r="AH287" s="26" t="n"/>
      <c r="AI287" s="26" t="n"/>
    </row>
    <row customHeight="1" ht="14.4"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  <c r="AG288" s="26" t="n"/>
      <c r="AH288" s="26" t="n"/>
      <c r="AI288" s="26" t="n"/>
    </row>
    <row customHeight="1" ht="14.4"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  <c r="AG289" s="26" t="n"/>
      <c r="AH289" s="26" t="n"/>
      <c r="AI289" s="26" t="n"/>
    </row>
    <row customHeight="1" ht="14.4"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  <c r="AG290" s="26" t="n"/>
      <c r="AH290" s="26" t="n"/>
      <c r="AI290" s="26" t="n"/>
    </row>
    <row customHeight="1" ht="14.4"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  <c r="AG291" s="26" t="n"/>
      <c r="AH291" s="26" t="n"/>
      <c r="AI291" s="26" t="n"/>
    </row>
    <row customHeight="1" ht="14.4"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  <c r="AG292" s="26" t="n"/>
      <c r="AH292" s="26" t="n"/>
      <c r="AI292" s="26" t="n"/>
    </row>
    <row customHeight="1" ht="14.4"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  <c r="AG293" s="26" t="n"/>
      <c r="AH293" s="26" t="n"/>
      <c r="AI293" s="26" t="n"/>
    </row>
    <row customHeight="1" ht="14.4"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  <c r="AG294" s="26" t="n"/>
      <c r="AH294" s="26" t="n"/>
      <c r="AI294" s="26" t="n"/>
    </row>
    <row customHeight="1" ht="14.4"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  <c r="AG295" s="26" t="n"/>
      <c r="AH295" s="26" t="n"/>
      <c r="AI295" s="26" t="n"/>
    </row>
    <row customHeight="1" ht="14.4"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  <c r="AG296" s="26" t="n"/>
      <c r="AH296" s="26" t="n"/>
      <c r="AI296" s="26" t="n"/>
    </row>
    <row customHeight="1" ht="14.4"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  <c r="AG297" s="26" t="n"/>
      <c r="AH297" s="26" t="n"/>
      <c r="AI297" s="26" t="n"/>
    </row>
    <row customHeight="1" ht="14.4"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  <c r="AG298" s="26" t="n"/>
      <c r="AH298" s="26" t="n"/>
      <c r="AI298" s="26" t="n"/>
    </row>
    <row customHeight="1" ht="14.4"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  <c r="AG299" s="26" t="n"/>
      <c r="AH299" s="26" t="n"/>
      <c r="AI299" s="26" t="n"/>
    </row>
  </sheetData>
  <mergeCells count="11">
    <mergeCell ref="U1:W1"/>
    <mergeCell ref="F1:H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10 F4:F10 I4:I10 L4:L10 O4:O10 U4:U10 X4:X10 AA4:AA10 AD4:AD10">
    <cfRule dxfId="0" operator="greaterThan" priority="3" type="cellIs">
      <formula>0</formula>
    </cfRule>
  </conditionalFormatting>
  <conditionalFormatting sqref="R4:R10">
    <cfRule dxfId="0" operator="greaterThan" priority="2" type="cellIs">
      <formula>0</formula>
    </cfRule>
  </conditionalFormatting>
  <conditionalFormatting sqref="AG4:AG10">
    <cfRule dxfId="0" operator="greaterThan" priority="1" type="cellIs">
      <formula>0</formula>
    </cfRule>
  </conditionalFormatting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O299"/>
  <sheetViews>
    <sheetView topLeftCell="B1" workbookViewId="0" zoomScale="70" zoomScaleNormal="70">
      <selection activeCell="T10" sqref="T10"/>
    </sheetView>
  </sheetViews>
  <sheetFormatPr baseColWidth="8" customHeight="1" defaultRowHeight="15"/>
  <cols>
    <col customWidth="1" hidden="1" max="1" min="1" style="26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3" min="33" style="96" width="4.6640625"/>
    <col customWidth="1" max="34" min="34" style="27" width="4.6640625"/>
    <col customWidth="1" max="35" min="35" style="97" width="4.6640625"/>
    <col customWidth="1" max="39" min="36" width="4.6640625"/>
  </cols>
  <sheetData>
    <row customHeight="1" ht="28.95" r="1">
      <c r="A1" s="200" t="inlineStr">
        <is>
          <t>Key</t>
        </is>
      </c>
      <c r="B1" s="201" t="inlineStr">
        <is>
          <t>Summary</t>
        </is>
      </c>
      <c r="C1" s="286" t="inlineStr">
        <is>
          <t>Kiran</t>
        </is>
      </c>
      <c r="D1" s="262" t="n"/>
      <c r="E1" s="263" t="n"/>
      <c r="F1" s="282" t="inlineStr">
        <is>
          <t>Srinivas</t>
        </is>
      </c>
      <c r="G1" s="262" t="n"/>
      <c r="H1" s="263" t="n"/>
      <c r="I1" s="284" t="inlineStr">
        <is>
          <t>Rishika</t>
        </is>
      </c>
      <c r="J1" s="262" t="n"/>
      <c r="K1" s="263" t="n"/>
      <c r="L1" s="283" t="inlineStr">
        <is>
          <t>Jay</t>
        </is>
      </c>
      <c r="M1" s="262" t="n"/>
      <c r="N1" s="263" t="n"/>
      <c r="O1" s="283" t="inlineStr">
        <is>
          <t>Giridhar</t>
        </is>
      </c>
      <c r="P1" s="262" t="n"/>
      <c r="Q1" s="263" t="n"/>
      <c r="R1" s="285" t="inlineStr">
        <is>
          <t>Vijaya</t>
        </is>
      </c>
      <c r="S1" s="262" t="n"/>
      <c r="T1" s="263" t="n"/>
      <c r="U1" s="281" t="inlineStr">
        <is>
          <t>Abishek</t>
        </is>
      </c>
      <c r="V1" s="262" t="n"/>
      <c r="W1" s="263" t="n"/>
      <c r="X1" s="277" t="inlineStr">
        <is>
          <t>Gajanan</t>
        </is>
      </c>
      <c r="Y1" s="262" t="n"/>
      <c r="Z1" s="263" t="n"/>
      <c r="AA1" s="283" t="inlineStr">
        <is>
          <t>Gopika</t>
        </is>
      </c>
      <c r="AB1" s="262" t="n"/>
      <c r="AC1" s="263" t="n"/>
      <c r="AD1" s="284" t="inlineStr">
        <is>
          <t>Elango</t>
        </is>
      </c>
      <c r="AE1" s="262" t="n"/>
      <c r="AF1" s="263" t="n"/>
      <c r="AG1" s="287" t="inlineStr">
        <is>
          <t>Adil</t>
        </is>
      </c>
      <c r="AH1" s="262" t="n"/>
      <c r="AI1" s="263" t="n"/>
      <c r="AJ1" s="256" t="inlineStr">
        <is>
          <t>Actual</t>
        </is>
      </c>
      <c r="AK1" s="257" t="inlineStr">
        <is>
          <t>Planned</t>
        </is>
      </c>
      <c r="AL1" s="10" t="n"/>
      <c r="AM1" s="10" t="n"/>
      <c r="AN1" s="248" t="inlineStr">
        <is>
          <t>Team Member</t>
        </is>
      </c>
      <c r="AO1" s="147" t="inlineStr">
        <is>
          <t>SP</t>
        </is>
      </c>
    </row>
    <row customHeight="1" ht="28.95" r="2" thickBot="1">
      <c r="A2" s="205" t="n"/>
      <c r="B2" s="206" t="n"/>
      <c r="C2" s="140" t="inlineStr">
        <is>
          <t>%</t>
        </is>
      </c>
      <c r="D2" s="140" t="inlineStr">
        <is>
          <t>Actual</t>
        </is>
      </c>
      <c r="E2" s="140" t="inlineStr">
        <is>
          <t>Planed</t>
        </is>
      </c>
      <c r="F2" s="140" t="inlineStr">
        <is>
          <t>%</t>
        </is>
      </c>
      <c r="G2" s="140" t="inlineStr">
        <is>
          <t>Actual</t>
        </is>
      </c>
      <c r="H2" s="140" t="inlineStr">
        <is>
          <t>Planed</t>
        </is>
      </c>
      <c r="I2" s="140" t="inlineStr">
        <is>
          <t>%</t>
        </is>
      </c>
      <c r="J2" s="140" t="inlineStr">
        <is>
          <t>Actual</t>
        </is>
      </c>
      <c r="K2" s="140" t="inlineStr">
        <is>
          <t>Planed</t>
        </is>
      </c>
      <c r="L2" s="140" t="inlineStr">
        <is>
          <t>%</t>
        </is>
      </c>
      <c r="M2" s="140" t="inlineStr">
        <is>
          <t>Actual</t>
        </is>
      </c>
      <c r="N2" s="140" t="inlineStr">
        <is>
          <t>Planed</t>
        </is>
      </c>
      <c r="O2" s="140" t="inlineStr">
        <is>
          <t>%</t>
        </is>
      </c>
      <c r="P2" s="140" t="inlineStr">
        <is>
          <t>Actual</t>
        </is>
      </c>
      <c r="Q2" s="140" t="inlineStr">
        <is>
          <t>Planed</t>
        </is>
      </c>
      <c r="R2" s="140" t="inlineStr">
        <is>
          <t>%</t>
        </is>
      </c>
      <c r="S2" s="140" t="inlineStr">
        <is>
          <t>Actual</t>
        </is>
      </c>
      <c r="T2" s="140" t="inlineStr">
        <is>
          <t>Planed</t>
        </is>
      </c>
      <c r="U2" s="140" t="inlineStr">
        <is>
          <t>%</t>
        </is>
      </c>
      <c r="V2" s="140" t="inlineStr">
        <is>
          <t>Actual</t>
        </is>
      </c>
      <c r="W2" s="140" t="inlineStr">
        <is>
          <t>Planed</t>
        </is>
      </c>
      <c r="X2" s="140" t="inlineStr">
        <is>
          <t>%</t>
        </is>
      </c>
      <c r="Y2" s="140" t="inlineStr">
        <is>
          <t>Actual</t>
        </is>
      </c>
      <c r="Z2" s="140" t="inlineStr">
        <is>
          <t>Planed</t>
        </is>
      </c>
      <c r="AA2" s="140" t="inlineStr">
        <is>
          <t>%</t>
        </is>
      </c>
      <c r="AB2" s="140" t="inlineStr">
        <is>
          <t>Actual</t>
        </is>
      </c>
      <c r="AC2" s="140" t="inlineStr">
        <is>
          <t>Planed</t>
        </is>
      </c>
      <c r="AD2" s="140" t="inlineStr">
        <is>
          <t>%</t>
        </is>
      </c>
      <c r="AE2" s="140" t="inlineStr">
        <is>
          <t>Actual</t>
        </is>
      </c>
      <c r="AF2" s="140" t="inlineStr">
        <is>
          <t>Planed</t>
        </is>
      </c>
      <c r="AG2" s="140" t="inlineStr">
        <is>
          <t>%</t>
        </is>
      </c>
      <c r="AH2" s="140" t="inlineStr">
        <is>
          <t>Actual</t>
        </is>
      </c>
      <c r="AI2" s="244" t="inlineStr">
        <is>
          <t>Planed</t>
        </is>
      </c>
      <c r="AJ2" s="251" t="inlineStr">
        <is>
          <t>Epic</t>
        </is>
      </c>
      <c r="AK2" s="140" t="inlineStr">
        <is>
          <t>Epic</t>
        </is>
      </c>
      <c r="AL2" s="10" t="n"/>
      <c r="AM2" s="10" t="n"/>
      <c r="AN2" s="249" t="inlineStr">
        <is>
          <t>Kiran</t>
        </is>
      </c>
      <c r="AO2" s="196" t="n">
        <v>6.8</v>
      </c>
    </row>
    <row customHeight="1" ht="28.95" r="3">
      <c r="A3" s="209" t="n"/>
      <c r="B3" s="210" t="inlineStr">
        <is>
          <t>Sprint C</t>
        </is>
      </c>
      <c r="C3" s="211" t="n"/>
      <c r="D3" s="212">
        <f>AO2</f>
        <v/>
      </c>
      <c r="E3" s="150">
        <f>SUM(E4:E10)</f>
        <v/>
      </c>
      <c r="F3" s="211" t="n"/>
      <c r="G3" s="212">
        <f>AO3</f>
        <v/>
      </c>
      <c r="H3" s="150">
        <f>SUM(H4:H10)</f>
        <v/>
      </c>
      <c r="I3" s="213" t="n"/>
      <c r="J3" s="214">
        <f>AO4</f>
        <v/>
      </c>
      <c r="K3" s="150">
        <f>SUM(K4:K10)</f>
        <v/>
      </c>
      <c r="L3" s="211" t="n"/>
      <c r="M3" s="212">
        <f>AO5</f>
        <v/>
      </c>
      <c r="N3" s="150">
        <f>SUM(N4:N10)</f>
        <v/>
      </c>
      <c r="O3" s="213" t="n"/>
      <c r="P3" s="212">
        <f>AO6</f>
        <v/>
      </c>
      <c r="Q3" s="150">
        <f>SUM(Q4:Q10)</f>
        <v/>
      </c>
      <c r="R3" s="211" t="n"/>
      <c r="S3" s="212">
        <f>AO7</f>
        <v/>
      </c>
      <c r="T3" s="150">
        <f>SUM(T4:T10)</f>
        <v/>
      </c>
      <c r="U3" s="211" t="n"/>
      <c r="V3" s="212">
        <f>AO8</f>
        <v/>
      </c>
      <c r="W3" s="150">
        <f>SUM(W4:W10)</f>
        <v/>
      </c>
      <c r="X3" s="211" t="n"/>
      <c r="Y3" s="212">
        <f>AO9</f>
        <v/>
      </c>
      <c r="Z3" s="150">
        <f>SUM(Z4:Z10)</f>
        <v/>
      </c>
      <c r="AA3" s="211" t="n"/>
      <c r="AB3" s="212">
        <f>AO10</f>
        <v/>
      </c>
      <c r="AC3" s="150">
        <f>SUM(AC4:AC10)</f>
        <v/>
      </c>
      <c r="AD3" s="211" t="n"/>
      <c r="AE3" s="214">
        <f>AO11</f>
        <v/>
      </c>
      <c r="AF3" s="150">
        <f>SUM(AF4:AF10)</f>
        <v/>
      </c>
      <c r="AG3" s="211" t="n"/>
      <c r="AH3" s="214">
        <f>AR10</f>
        <v/>
      </c>
      <c r="AI3" s="150">
        <f>SUM(AI4:AI10)</f>
        <v/>
      </c>
      <c r="AJ3" s="258" t="n"/>
      <c r="AK3" s="255" t="n"/>
      <c r="AL3" s="254" t="n"/>
      <c r="AM3" s="124" t="n"/>
      <c r="AN3" s="249" t="inlineStr">
        <is>
          <t>Srinivas</t>
        </is>
      </c>
      <c r="AO3" s="197" t="n">
        <v>7.65</v>
      </c>
    </row>
    <row customHeight="1" ht="54" r="4">
      <c r="A4" s="230" t="inlineStr">
        <is>
          <t>https://jira-ibs.zone2.agileci.conti.de/browse/VWICAS23-232204?src=confmacro</t>
        </is>
      </c>
      <c r="B4" s="235" t="inlineStr">
        <is>
          <t>[PI24.24][AAS][Automaters] SPT &amp; PASTA Extension with ICAS1Gen2 Target</t>
        </is>
      </c>
      <c r="C4" s="92" t="n">
        <v>60</v>
      </c>
      <c r="D4" s="92">
        <f>(D3*C4)/100</f>
        <v/>
      </c>
      <c r="E4" s="151" t="n">
        <v>4.5</v>
      </c>
      <c r="F4" s="92" t="n">
        <v>10</v>
      </c>
      <c r="G4" s="92">
        <f>(G3*F4)/100</f>
        <v/>
      </c>
      <c r="H4" s="151" t="n">
        <v>0</v>
      </c>
      <c r="I4" s="139" t="n">
        <v>0</v>
      </c>
      <c r="J4" s="173">
        <f>(J3*I4)/100</f>
        <v/>
      </c>
      <c r="K4" s="151" t="n">
        <v>0</v>
      </c>
      <c r="L4" s="92" t="n">
        <v>90</v>
      </c>
      <c r="M4" s="92">
        <f>(M3*L4)/100</f>
        <v/>
      </c>
      <c r="N4" s="151" t="n">
        <v>6.75</v>
      </c>
      <c r="O4" s="139" t="n">
        <v>70</v>
      </c>
      <c r="P4" s="92">
        <f>(P3*O4)/100</f>
        <v/>
      </c>
      <c r="Q4" s="151" t="n">
        <v>7.5</v>
      </c>
      <c r="R4" s="92" t="n">
        <v>0</v>
      </c>
      <c r="S4" s="92">
        <f>(S3*R4)/100</f>
        <v/>
      </c>
      <c r="T4" s="151" t="n">
        <v>0</v>
      </c>
      <c r="U4" s="92" t="n">
        <v>5</v>
      </c>
      <c r="V4" s="92">
        <f>(V3*U4)/100</f>
        <v/>
      </c>
      <c r="W4" s="151" t="n">
        <v>0</v>
      </c>
      <c r="X4" s="92" t="n">
        <v>40</v>
      </c>
      <c r="Y4" s="92">
        <f>(Y3*X4)/100</f>
        <v/>
      </c>
      <c r="Z4" s="151" t="n">
        <v>2.5</v>
      </c>
      <c r="AA4" s="92" t="n">
        <v>95</v>
      </c>
      <c r="AB4" s="92">
        <f>(AB3*AA4)/100</f>
        <v/>
      </c>
      <c r="AC4" s="151" t="n">
        <v>4.5</v>
      </c>
      <c r="AD4" s="92" t="n">
        <v>50</v>
      </c>
      <c r="AE4" s="173">
        <f>(AE3*AD4)/100</f>
        <v/>
      </c>
      <c r="AF4" s="151" t="n">
        <v>2.75</v>
      </c>
      <c r="AG4" s="92" t="n">
        <v>40</v>
      </c>
      <c r="AH4" s="173">
        <f>(AH3*AG4)/100</f>
        <v/>
      </c>
      <c r="AI4" s="151" t="n">
        <v>0</v>
      </c>
      <c r="AJ4" s="259">
        <f>(D4+G4+J4+M4+P4+S4+V4+Y4+AB4+AE4+AH4)</f>
        <v/>
      </c>
      <c r="AK4" s="151">
        <f>(E4+H4++K4+N4+Q4+T4+W4+Z4+AC4+AF4+AI4)</f>
        <v/>
      </c>
      <c r="AL4" s="139" t="n"/>
      <c r="AM4" s="92" t="n"/>
      <c r="AN4" s="249" t="inlineStr">
        <is>
          <t>Rishika</t>
        </is>
      </c>
      <c r="AO4" s="197" t="n">
        <v>7.649999999999999</v>
      </c>
    </row>
    <row customHeight="1" ht="47.7" r="5">
      <c r="A5" s="230" t="inlineStr">
        <is>
          <t>https://jira-ibs.zone2.agileci.conti.de/browse/VWICAS23-232205?src=confmacro</t>
        </is>
      </c>
      <c r="B5" s="220" t="inlineStr">
        <is>
          <t>[PI24.24][AAS][Automaters] AIV Extension and Adaptive Teams feedback</t>
        </is>
      </c>
      <c r="C5" s="92" t="n">
        <v>0</v>
      </c>
      <c r="D5" s="92">
        <f>(D3*C5)/100</f>
        <v/>
      </c>
      <c r="E5" s="151" t="n">
        <v>0</v>
      </c>
      <c r="F5" s="92" t="n">
        <v>20</v>
      </c>
      <c r="G5" s="92">
        <f>(G3*F5)/100</f>
        <v/>
      </c>
      <c r="H5" s="151" t="n">
        <v>3</v>
      </c>
      <c r="I5" s="139" t="n">
        <v>5</v>
      </c>
      <c r="J5" s="173">
        <f>(J3*I5)/100</f>
        <v/>
      </c>
      <c r="K5" s="151" t="n">
        <v>0</v>
      </c>
      <c r="L5" s="92">
        <f>('PI23.20_WP_Value_SP'!G3)</f>
        <v/>
      </c>
      <c r="M5" s="92">
        <f>(M3*L5)/100</f>
        <v/>
      </c>
      <c r="N5" s="151" t="n">
        <v>0</v>
      </c>
      <c r="O5" s="139" t="n">
        <v>0</v>
      </c>
      <c r="P5" s="92">
        <f>(P3*O5)/100</f>
        <v/>
      </c>
      <c r="Q5" s="151" t="n">
        <v>0</v>
      </c>
      <c r="R5" s="92" t="n">
        <v>0</v>
      </c>
      <c r="S5" s="92">
        <f>(S3*R5)/100</f>
        <v/>
      </c>
      <c r="T5" s="151" t="n">
        <v>0</v>
      </c>
      <c r="U5" s="92" t="n">
        <v>75</v>
      </c>
      <c r="V5" s="92">
        <f>(V3*U5)/100</f>
        <v/>
      </c>
      <c r="W5" s="151" t="n">
        <v>9.5</v>
      </c>
      <c r="X5" s="92" t="n">
        <v>0</v>
      </c>
      <c r="Y5" s="92">
        <f>(Y3*X5)/100</f>
        <v/>
      </c>
      <c r="Z5" s="151" t="n">
        <v>0</v>
      </c>
      <c r="AA5" s="92" t="n">
        <v>5</v>
      </c>
      <c r="AB5" s="92">
        <f>(AB3*AA5)/100</f>
        <v/>
      </c>
      <c r="AC5" s="151" t="n">
        <v>1</v>
      </c>
      <c r="AD5" s="92" t="n">
        <v>5</v>
      </c>
      <c r="AE5" s="173">
        <f>(AE3*AD5)/100</f>
        <v/>
      </c>
      <c r="AF5" s="151" t="n">
        <v>1</v>
      </c>
      <c r="AG5" s="92" t="n">
        <v>40</v>
      </c>
      <c r="AH5" s="173">
        <f>(AH3*AG5)/100</f>
        <v/>
      </c>
      <c r="AI5" s="151" t="n">
        <v>0</v>
      </c>
      <c r="AJ5" s="259">
        <f>(D5+G5+J5+M5+P5+S5+V5+Y5+AB5+AE5+AH5)</f>
        <v/>
      </c>
      <c r="AK5" s="151">
        <f>(E5+H5++K5+N5+Q5+T5+W5+Z5+AC5+AF5+AI5)</f>
        <v/>
      </c>
      <c r="AL5" s="139" t="n"/>
      <c r="AM5" s="92" t="n"/>
      <c r="AN5" s="266" t="inlineStr">
        <is>
          <t>Jay</t>
        </is>
      </c>
      <c r="AO5" s="197" t="n">
        <v>6.8</v>
      </c>
    </row>
    <row customHeight="1" ht="43.95" r="6">
      <c r="A6" s="230" t="inlineStr">
        <is>
          <t>https://jira-ibs.zone2.agileci.conti.de/browse/VWICAS23-232207?src=confmacro</t>
        </is>
      </c>
      <c r="B6" s="236" t="inlineStr">
        <is>
          <t>[PI24.24][AAS][Automaters] Jira Automation - new features, feedback and support</t>
        </is>
      </c>
      <c r="C6" s="92" t="n">
        <v>10</v>
      </c>
      <c r="D6" s="92">
        <f>(D3*C6)/100</f>
        <v/>
      </c>
      <c r="E6" s="151" t="n">
        <v>1.25</v>
      </c>
      <c r="F6" s="92">
        <f>('PI23.20_WP_Value_SP'!I4)</f>
        <v/>
      </c>
      <c r="G6" s="92">
        <f>(G3*F6)/100</f>
        <v/>
      </c>
      <c r="H6" s="151" t="n">
        <v>0</v>
      </c>
      <c r="I6" s="139" t="n">
        <v>75</v>
      </c>
      <c r="J6" s="173">
        <f>(J3*I6)/100</f>
        <v/>
      </c>
      <c r="K6" s="151" t="n">
        <v>7.25</v>
      </c>
      <c r="L6" s="92" t="n">
        <v>0</v>
      </c>
      <c r="M6" s="92">
        <f>(M3*L6)/100</f>
        <v/>
      </c>
      <c r="N6" s="151" t="n">
        <v>0</v>
      </c>
      <c r="O6" s="139">
        <f>('PI23.20_WP_Value_SP'!F4)</f>
        <v/>
      </c>
      <c r="P6" s="92">
        <f>(P3*O6)/100</f>
        <v/>
      </c>
      <c r="Q6" s="151" t="n">
        <v>0</v>
      </c>
      <c r="R6" s="92" t="n">
        <v>0</v>
      </c>
      <c r="S6" s="92">
        <f>(S3*R6)/100</f>
        <v/>
      </c>
      <c r="T6" s="151" t="n">
        <v>0</v>
      </c>
      <c r="U6" s="92" t="n">
        <v>0</v>
      </c>
      <c r="V6" s="92">
        <f>(V3*U6)/100</f>
        <v/>
      </c>
      <c r="W6" s="151" t="n">
        <v>0</v>
      </c>
      <c r="X6" s="92" t="n">
        <v>15</v>
      </c>
      <c r="Y6" s="92">
        <f>(Y3*X6)/100</f>
        <v/>
      </c>
      <c r="Z6" s="151" t="n">
        <v>0.5</v>
      </c>
      <c r="AA6" s="92" t="n">
        <v>0</v>
      </c>
      <c r="AB6" s="92">
        <f>(AB3*AA6)/100</f>
        <v/>
      </c>
      <c r="AC6" s="151" t="n">
        <v>0</v>
      </c>
      <c r="AD6" s="92" t="n">
        <v>30</v>
      </c>
      <c r="AE6" s="173">
        <f>(AE3*AD6)/100</f>
        <v/>
      </c>
      <c r="AF6" s="151" t="n">
        <v>0</v>
      </c>
      <c r="AG6" s="92" t="n">
        <v>10</v>
      </c>
      <c r="AH6" s="173">
        <f>(AH3*AG6)/100</f>
        <v/>
      </c>
      <c r="AI6" s="151" t="n">
        <v>0</v>
      </c>
      <c r="AJ6" s="259">
        <f>(D6+G6+J6+M6+P6+S6+V6+Y6+AB6+AE6+AH6)</f>
        <v/>
      </c>
      <c r="AK6" s="151">
        <f>(E6+H6++K6+N6+Q6+T6+W6+Z6+AC6+AF6+AI6)</f>
        <v/>
      </c>
      <c r="AL6" s="139" t="n"/>
      <c r="AM6" s="92" t="n"/>
      <c r="AN6" s="249" t="inlineStr">
        <is>
          <t>Giridhar</t>
        </is>
      </c>
      <c r="AO6" s="197" t="n">
        <v>7.65</v>
      </c>
    </row>
    <row customHeight="1" ht="45" r="7">
      <c r="A7" s="230" t="inlineStr">
        <is>
          <t>https://jira-ibs.zone2.agileci.conti.de/browse/VWICAS23-217415?src=confmacro</t>
        </is>
      </c>
      <c r="B7" s="237" t="inlineStr">
        <is>
          <t>[PI24.24][AAS][Automaters] SW Architecture Compliance Checker - Phase2</t>
        </is>
      </c>
      <c r="C7" s="92" t="n">
        <v>30</v>
      </c>
      <c r="D7" s="92">
        <f>(D3*C7)/100</f>
        <v/>
      </c>
      <c r="E7" s="151" t="n">
        <v>1.75</v>
      </c>
      <c r="F7" s="92" t="n">
        <v>5</v>
      </c>
      <c r="G7" s="92">
        <f>(G3*F7)/100</f>
        <v/>
      </c>
      <c r="H7" s="151" t="n">
        <v>0</v>
      </c>
      <c r="I7" s="139" t="n">
        <v>0</v>
      </c>
      <c r="J7" s="173">
        <f>(J3*I7)/100</f>
        <v/>
      </c>
      <c r="K7" s="151" t="n">
        <v>0</v>
      </c>
      <c r="L7" s="92" t="n">
        <v>0</v>
      </c>
      <c r="M7" s="92">
        <f>(M3*L7)/100</f>
        <v/>
      </c>
      <c r="N7" s="151" t="n">
        <v>0</v>
      </c>
      <c r="O7" s="139">
        <f>('PI23.20_WP_Value_SP'!F5)</f>
        <v/>
      </c>
      <c r="P7" s="92">
        <f>(P3*O7)/100</f>
        <v/>
      </c>
      <c r="Q7" s="151" t="n">
        <v>0</v>
      </c>
      <c r="R7" s="92" t="n">
        <v>0</v>
      </c>
      <c r="S7" s="92" t="n">
        <v>0</v>
      </c>
      <c r="T7" s="151" t="n">
        <v>0</v>
      </c>
      <c r="U7" s="92" t="n">
        <v>5</v>
      </c>
      <c r="V7" s="92">
        <f>(V3*U7)/100</f>
        <v/>
      </c>
      <c r="W7" s="151" t="n">
        <v>0</v>
      </c>
      <c r="X7" s="92" t="n">
        <v>5</v>
      </c>
      <c r="Y7" s="92">
        <f>(Y3*X7)/100</f>
        <v/>
      </c>
      <c r="Z7" s="151" t="n">
        <v>0.25</v>
      </c>
      <c r="AA7" s="92">
        <f>('PI23.20_WP_Value_SP'!H5)</f>
        <v/>
      </c>
      <c r="AB7" s="92">
        <f>(AB3*AA7)/100</f>
        <v/>
      </c>
      <c r="AC7" s="151" t="n">
        <v>0</v>
      </c>
      <c r="AD7" s="92" t="n">
        <v>0</v>
      </c>
      <c r="AE7" s="173">
        <f>(AE3*AD7)/100</f>
        <v/>
      </c>
      <c r="AF7" s="151" t="n">
        <v>0</v>
      </c>
      <c r="AG7" s="92" t="n">
        <v>0</v>
      </c>
      <c r="AH7" s="173">
        <f>(AH3*AG7)/100</f>
        <v/>
      </c>
      <c r="AI7" s="151" t="n">
        <v>0</v>
      </c>
      <c r="AJ7" s="259">
        <f>(D7+G7+J7+M7+P7+S7+V7+Y7+AB7+AE7+AH7)</f>
        <v/>
      </c>
      <c r="AK7" s="151">
        <f>(E7+H7++K7+N7+Q7+T7+W7+Z7+AC7+AF7+AI7)</f>
        <v/>
      </c>
      <c r="AL7" s="139" t="n"/>
      <c r="AM7" s="92" t="n"/>
      <c r="AN7" s="249" t="inlineStr">
        <is>
          <t>Vijaya</t>
        </is>
      </c>
      <c r="AO7" s="197" t="n">
        <v>7.65</v>
      </c>
    </row>
    <row customHeight="1" ht="46.95" r="8">
      <c r="A8" s="230" t="inlineStr">
        <is>
          <t>https://jira-ibs.zone2.agileci.conti.de/browse/VWICAS23-232208?src=confmacro</t>
        </is>
      </c>
      <c r="B8" s="238" t="inlineStr">
        <is>
          <t xml:space="preserve">	[PI24.24][AAS][Automaters] Maintenance and Support</t>
        </is>
      </c>
      <c r="C8" s="92" t="n">
        <v>0</v>
      </c>
      <c r="D8" s="92">
        <f>(D3*C8)/100</f>
        <v/>
      </c>
      <c r="E8" s="151" t="n">
        <v>0</v>
      </c>
      <c r="F8" s="92" t="n">
        <v>20</v>
      </c>
      <c r="G8" s="92">
        <f>(G3*F8)/100</f>
        <v/>
      </c>
      <c r="H8" s="151" t="n">
        <v>3.75</v>
      </c>
      <c r="I8" s="139" t="n">
        <v>20</v>
      </c>
      <c r="J8" s="173">
        <f>(J3*I8)/100</f>
        <v/>
      </c>
      <c r="K8" s="151" t="n">
        <v>0</v>
      </c>
      <c r="L8" s="92" t="n">
        <v>5</v>
      </c>
      <c r="M8" s="92">
        <f>(M3*L8)/100</f>
        <v/>
      </c>
      <c r="N8" s="151" t="n">
        <v>0</v>
      </c>
      <c r="O8" s="139" t="n">
        <v>0</v>
      </c>
      <c r="P8" s="92">
        <f>(P3*O8)/100</f>
        <v/>
      </c>
      <c r="Q8" s="151" t="n">
        <v>0</v>
      </c>
      <c r="R8" s="92" t="n">
        <v>0</v>
      </c>
      <c r="S8" s="92">
        <f>(S3*R8)/100</f>
        <v/>
      </c>
      <c r="T8" s="151" t="n">
        <v>0</v>
      </c>
      <c r="U8" s="92" t="n">
        <v>15</v>
      </c>
      <c r="V8" s="92">
        <f>(V3*U8)/100</f>
        <v/>
      </c>
      <c r="W8" s="151" t="n">
        <v>0</v>
      </c>
      <c r="X8" s="92" t="n">
        <v>10</v>
      </c>
      <c r="Y8" s="92">
        <f>(Y3*X8)/100</f>
        <v/>
      </c>
      <c r="Z8" s="151" t="n">
        <v>0.25</v>
      </c>
      <c r="AA8" s="92" t="n">
        <v>0</v>
      </c>
      <c r="AB8" s="92">
        <f>(AB3*AA8)/100</f>
        <v/>
      </c>
      <c r="AC8" s="151" t="n">
        <v>0</v>
      </c>
      <c r="AD8" s="92" t="n">
        <v>0</v>
      </c>
      <c r="AE8" s="173">
        <f>(AE3*AD8)/100</f>
        <v/>
      </c>
      <c r="AF8" s="151" t="n">
        <v>0</v>
      </c>
      <c r="AG8" s="92">
        <f>('PI23.20_WP_Value_SP'!G6)</f>
        <v/>
      </c>
      <c r="AH8" s="173">
        <f>(AH3*AG8)/100</f>
        <v/>
      </c>
      <c r="AI8" s="151" t="n">
        <v>0</v>
      </c>
      <c r="AJ8" s="259">
        <f>(D8+G8+J8+M8+P8+S8+V8+Y8+AB8+AE8+AH8)</f>
        <v/>
      </c>
      <c r="AK8" s="151">
        <f>(E8+H8++K8+N8+Q8+T8+W8+Z8+AC8+AF8+AI8)</f>
        <v/>
      </c>
      <c r="AL8" s="139" t="n"/>
      <c r="AM8" s="92" t="n"/>
      <c r="AN8" s="249" t="inlineStr">
        <is>
          <t>Abishek</t>
        </is>
      </c>
      <c r="AO8" s="197" t="n">
        <v>8.5</v>
      </c>
    </row>
    <row customHeight="1" ht="45.6" r="9">
      <c r="A9" s="230" t="inlineStr">
        <is>
          <t>https://jira-ibs.zone2.agileci.conti.de/browse/VWICAS23-217422?src=confmacro</t>
        </is>
      </c>
      <c r="B9" s="238" t="inlineStr">
        <is>
          <t>[PI24.24][AAS][Automaters] Performance Benchmarks - Phase2</t>
        </is>
      </c>
      <c r="C9" s="92" t="n">
        <v>0</v>
      </c>
      <c r="D9" s="92">
        <f>(D3*C9)/100</f>
        <v/>
      </c>
      <c r="E9" s="151" t="n">
        <v>0</v>
      </c>
      <c r="F9" s="92" t="n">
        <v>30</v>
      </c>
      <c r="G9" s="92">
        <f>(G3*F9)/100</f>
        <v/>
      </c>
      <c r="H9" s="151" t="n">
        <v>1</v>
      </c>
      <c r="I9" s="139">
        <f>('PI23.20_WP_Value_SP'!E7)</f>
        <v/>
      </c>
      <c r="J9" s="173">
        <f>(J3*I9)/100</f>
        <v/>
      </c>
      <c r="K9" s="151" t="n">
        <v>0</v>
      </c>
      <c r="L9" s="92" t="n">
        <v>5</v>
      </c>
      <c r="M9" s="92">
        <f>(M3*L9)/100</f>
        <v/>
      </c>
      <c r="N9" s="151" t="n">
        <v>0</v>
      </c>
      <c r="O9" s="139" t="n">
        <v>20</v>
      </c>
      <c r="P9" s="92">
        <f>(P3*O9)/100</f>
        <v/>
      </c>
      <c r="Q9" s="151" t="n">
        <v>0</v>
      </c>
      <c r="R9" s="92" t="n">
        <v>0</v>
      </c>
      <c r="S9" s="92">
        <f>(S3*R9)/100</f>
        <v/>
      </c>
      <c r="T9" s="151" t="n">
        <v>0</v>
      </c>
      <c r="U9" s="92">
        <f>('PI23.20_WP_Value_SP'!M7)</f>
        <v/>
      </c>
      <c r="V9" s="92">
        <f>(V3*U9)/100</f>
        <v/>
      </c>
      <c r="W9" s="151" t="n">
        <v>0</v>
      </c>
      <c r="X9" s="92" t="n">
        <v>15</v>
      </c>
      <c r="Y9" s="92">
        <f>(Y3*X9)/100</f>
        <v/>
      </c>
      <c r="Z9" s="151" t="n">
        <v>0</v>
      </c>
      <c r="AA9" s="92" t="n">
        <v>0</v>
      </c>
      <c r="AB9" s="92">
        <f>(AB3*AA9)/100</f>
        <v/>
      </c>
      <c r="AC9" s="151" t="n">
        <v>0</v>
      </c>
      <c r="AD9" s="92" t="n">
        <v>0</v>
      </c>
      <c r="AE9" s="173">
        <f>(AE3*AD9)/100</f>
        <v/>
      </c>
      <c r="AF9" s="151" t="n">
        <v>0</v>
      </c>
      <c r="AG9" s="92" t="n">
        <v>0</v>
      </c>
      <c r="AH9" s="173">
        <f>(AH3*AG9)/100</f>
        <v/>
      </c>
      <c r="AI9" s="151" t="n">
        <v>0</v>
      </c>
      <c r="AJ9" s="259">
        <f>(D9+G9+J9+M9+P9+S9+V9+Y9+AB9+AE9+AH9)</f>
        <v/>
      </c>
      <c r="AK9" s="151">
        <f>(E9+H9++K9+N9+Q9+T9+W9+Z9+AC9+AF9+AI9)</f>
        <v/>
      </c>
      <c r="AL9" s="139" t="n"/>
      <c r="AM9" s="92" t="n"/>
      <c r="AN9" s="249" t="inlineStr">
        <is>
          <t>Gajanan</t>
        </is>
      </c>
      <c r="AO9" s="197" t="n">
        <v>7.65</v>
      </c>
    </row>
    <row customHeight="1" ht="50.7" r="10">
      <c r="A10" s="230" t="inlineStr">
        <is>
          <t>https://jira-ibs.zone2.agileci.conti.de/browse/VWICAS23-232210?src=confmacro</t>
        </is>
      </c>
      <c r="B10" s="239" t="inlineStr">
        <is>
          <t>[PI24.24][AAS][Automaters] Collector - Trainings, Team Improvements and Ad-hoc tasks</t>
        </is>
      </c>
      <c r="C10" s="92">
        <f>('PI23.20_WP_Value_SP'!K8)</f>
        <v/>
      </c>
      <c r="D10" s="92">
        <f>(D3*C10)/100</f>
        <v/>
      </c>
      <c r="E10" s="151" t="n">
        <v>0</v>
      </c>
      <c r="F10" s="92" t="n">
        <v>15</v>
      </c>
      <c r="G10" s="92">
        <f>(G3*F10)/100</f>
        <v/>
      </c>
      <c r="H10" s="151" t="n">
        <v>0</v>
      </c>
      <c r="I10" s="139">
        <f>('PI23.20_WP_Value_SP'!E8)</f>
        <v/>
      </c>
      <c r="J10" s="173">
        <f>(J3*I10)/100</f>
        <v/>
      </c>
      <c r="K10" s="151" t="n">
        <v>0</v>
      </c>
      <c r="L10" s="92" t="n">
        <v>0</v>
      </c>
      <c r="M10" s="92">
        <f>(M3*L10)/100</f>
        <v/>
      </c>
      <c r="N10" s="151" t="n">
        <v>0</v>
      </c>
      <c r="O10" s="139" t="n">
        <v>10</v>
      </c>
      <c r="P10" s="92">
        <f>(P3*O10)/100</f>
        <v/>
      </c>
      <c r="Q10" s="151" t="n">
        <v>0</v>
      </c>
      <c r="R10" s="92" t="n">
        <v>100</v>
      </c>
      <c r="S10" s="92">
        <f>(S3*R10)/100</f>
        <v/>
      </c>
      <c r="T10" s="151" t="n">
        <v>7.65</v>
      </c>
      <c r="U10" s="92" t="n">
        <v>0</v>
      </c>
      <c r="V10" s="92">
        <f>(V3*U10)/100</f>
        <v/>
      </c>
      <c r="W10" s="151" t="n">
        <v>0</v>
      </c>
      <c r="X10" s="92" t="n">
        <v>15</v>
      </c>
      <c r="Y10" s="92">
        <f>(Y3*X10)/100</f>
        <v/>
      </c>
      <c r="Z10" s="151" t="n">
        <v>2.5</v>
      </c>
      <c r="AA10" s="92">
        <f>('PI23.20_WP_Value_SP'!H8)</f>
        <v/>
      </c>
      <c r="AB10" s="92">
        <f>(AB3*AA10)/100</f>
        <v/>
      </c>
      <c r="AC10" s="151" t="n">
        <v>0.25</v>
      </c>
      <c r="AD10" s="92" t="n">
        <v>15</v>
      </c>
      <c r="AE10" s="173">
        <f>(AE3*AD10)/100</f>
        <v/>
      </c>
      <c r="AF10" s="151" t="n">
        <v>0</v>
      </c>
      <c r="AG10" s="92" t="n">
        <v>10</v>
      </c>
      <c r="AH10" s="173">
        <f>(AH3*AG10)/100</f>
        <v/>
      </c>
      <c r="AI10" s="152" t="n">
        <v>0</v>
      </c>
      <c r="AJ10" s="259">
        <f>(D10+G10+J10+M10+P10+S10+V10+Y10+AB10+AE10+AH10)</f>
        <v/>
      </c>
      <c r="AK10" s="152">
        <f>(E10+H10++K10+N10+Q10+T10+W10+Z10+AC10+AF10+AI10)</f>
        <v/>
      </c>
      <c r="AL10" s="139" t="n"/>
      <c r="AM10" s="92" t="n"/>
      <c r="AN10" s="249" t="inlineStr">
        <is>
          <t xml:space="preserve">Gopika </t>
        </is>
      </c>
      <c r="AO10" s="197" t="n">
        <v>5.95</v>
      </c>
    </row>
    <row r="11" thickBot="1">
      <c r="A11" s="231" t="n"/>
      <c r="B11" s="227" t="inlineStr">
        <is>
          <t>Total</t>
        </is>
      </c>
      <c r="C11" s="121">
        <f>SUM(C4:C10)</f>
        <v/>
      </c>
      <c r="D11" s="121" t="n"/>
      <c r="E11" s="121" t="n"/>
      <c r="F11" s="121">
        <f>SUM(F4:F10)</f>
        <v/>
      </c>
      <c r="G11" s="121" t="n"/>
      <c r="H11" s="121" t="n"/>
      <c r="I11" s="121">
        <f>SUM(I4:I10)</f>
        <v/>
      </c>
      <c r="J11" s="121" t="n"/>
      <c r="K11" s="187" t="n"/>
      <c r="L11" s="121">
        <f>SUM(L4:L10)</f>
        <v/>
      </c>
      <c r="M11" s="121" t="n"/>
      <c r="N11" s="121" t="n"/>
      <c r="O11" s="121">
        <f>SUM(O4:O10)</f>
        <v/>
      </c>
      <c r="P11" s="121" t="n"/>
      <c r="Q11" s="121" t="n"/>
      <c r="R11" s="121">
        <f>SUM(R4:R10)</f>
        <v/>
      </c>
      <c r="S11" s="121" t="n"/>
      <c r="T11" s="122" t="n"/>
      <c r="U11" s="121">
        <f>SUM(U4:U10)</f>
        <v/>
      </c>
      <c r="V11" s="121" t="n"/>
      <c r="W11" s="121" t="n"/>
      <c r="X11" s="121">
        <f>SUM(X4:X10)</f>
        <v/>
      </c>
      <c r="Y11" s="121" t="n"/>
      <c r="Z11" s="121" t="n"/>
      <c r="AA11" s="121">
        <f>SUM(AA4:AA10)</f>
        <v/>
      </c>
      <c r="AB11" s="121" t="n"/>
      <c r="AC11" s="121" t="n"/>
      <c r="AD11" s="121">
        <f>SUM(AD4:AD10)</f>
        <v/>
      </c>
      <c r="AE11" s="121" t="n"/>
      <c r="AF11" s="187" t="n"/>
      <c r="AG11" s="121">
        <f>SUM(AG4:AG10)</f>
        <v/>
      </c>
      <c r="AH11" s="121" t="n"/>
      <c r="AI11" s="247" t="n"/>
      <c r="AJ11" s="121">
        <f>SUM(AJ4:AJ10)</f>
        <v/>
      </c>
      <c r="AK11" s="121">
        <f>SUM(AK4:AK10)</f>
        <v/>
      </c>
      <c r="AL11" s="93" t="n"/>
      <c r="AM11" s="93" t="n"/>
      <c r="AN11" s="249" t="inlineStr">
        <is>
          <t>Elango</t>
        </is>
      </c>
      <c r="AO11" s="197" t="n">
        <v>3.4</v>
      </c>
    </row>
    <row customHeight="1" ht="14.4" r="12">
      <c r="A12" s="232" t="n"/>
      <c r="B12" s="228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  <c r="AG12" s="109" t="n"/>
      <c r="AH12" s="109" t="n"/>
      <c r="AI12" s="109" t="n"/>
      <c r="AN12" s="234" t="inlineStr">
        <is>
          <t>Total</t>
        </is>
      </c>
      <c r="AO12">
        <f>SUM(AO2:AO11)</f>
        <v/>
      </c>
    </row>
    <row customHeight="1" ht="14.4" r="13">
      <c r="C13" s="26" t="n"/>
      <c r="D13" s="26" t="n"/>
      <c r="E13" s="26" t="n"/>
      <c r="F13" s="26" t="n"/>
      <c r="G13" s="26" t="n"/>
      <c r="H13" s="26" t="n"/>
      <c r="I13" s="26" t="n"/>
      <c r="J13" s="26" t="n"/>
      <c r="K13" s="26" t="n"/>
      <c r="L13" s="26" t="n"/>
      <c r="M13" s="26" t="n"/>
      <c r="N13" s="26" t="n"/>
      <c r="O13" s="26" t="n"/>
      <c r="P13" s="26" t="n"/>
      <c r="Q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26" t="n"/>
      <c r="AE13" s="26" t="n"/>
      <c r="AF13" s="26" t="n"/>
      <c r="AG13" s="26" t="n"/>
      <c r="AH13" s="26" t="n"/>
      <c r="AI13" s="26" t="n"/>
    </row>
    <row customHeight="1" ht="14.4" r="14"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6" t="n"/>
      <c r="AI14" s="26" t="n"/>
    </row>
    <row customHeight="1" ht="14.4"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6" t="n"/>
      <c r="AI15" s="26" t="n"/>
    </row>
    <row customHeight="1" ht="14.4"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6" t="n"/>
      <c r="AI16" s="26" t="n"/>
    </row>
    <row customHeight="1" ht="14.4"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</row>
    <row customHeight="1" ht="14.4"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</row>
    <row customHeight="1" ht="14.4"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</row>
    <row customHeight="1" ht="14.4"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</row>
    <row customHeight="1" ht="14.4"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6" t="n"/>
      <c r="AI21" s="26" t="n"/>
    </row>
    <row customHeight="1" ht="14.4"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6" t="n"/>
      <c r="AI22" s="26" t="n"/>
    </row>
    <row customHeight="1" ht="14.4"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6" t="n"/>
      <c r="AI23" s="26" t="n"/>
    </row>
    <row customHeight="1" ht="14.4"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6" t="n"/>
      <c r="AI24" s="26" t="n"/>
    </row>
    <row customHeight="1" ht="14.4"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6" t="n"/>
      <c r="AI25" s="26" t="n"/>
    </row>
    <row customHeight="1" ht="14.4"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6" t="n"/>
      <c r="AI26" s="26" t="n"/>
    </row>
    <row customHeight="1" ht="14.4"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6" t="n"/>
      <c r="AI27" s="26" t="n"/>
    </row>
    <row customHeight="1" ht="14.4"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6" t="n"/>
      <c r="AI28" s="26" t="n"/>
    </row>
    <row customHeight="1" ht="14.4"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  <c r="AG29" s="26" t="n"/>
      <c r="AH29" s="26" t="n"/>
      <c r="AI29" s="26" t="n"/>
    </row>
    <row customHeight="1" ht="14.4"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6" t="n"/>
      <c r="AI30" s="26" t="n"/>
    </row>
    <row customHeight="1" ht="14.4"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6" t="n"/>
      <c r="AI31" s="26" t="n"/>
    </row>
    <row customHeight="1" ht="14.4"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6" t="n"/>
      <c r="AI32" s="26" t="n"/>
    </row>
    <row customHeight="1" ht="14.4"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6" t="n"/>
      <c r="AI33" s="26" t="n"/>
    </row>
    <row customHeight="1" ht="14.4"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6" t="n"/>
      <c r="AI34" s="26" t="n"/>
    </row>
    <row customHeight="1" ht="14.4"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6" t="n"/>
      <c r="AI35" s="26" t="n"/>
    </row>
    <row customHeight="1" ht="14.4"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6" t="n"/>
      <c r="AI36" s="26" t="n"/>
    </row>
    <row customHeight="1" ht="14.4"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6" t="n"/>
      <c r="AI37" s="26" t="n"/>
    </row>
    <row customHeight="1" ht="14.4"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6" t="n"/>
      <c r="AI38" s="26" t="n"/>
    </row>
    <row customHeight="1" ht="14.4"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6" t="n"/>
      <c r="AI39" s="26" t="n"/>
    </row>
    <row customHeight="1" ht="14.4"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6" t="n"/>
      <c r="AI40" s="26" t="n"/>
    </row>
    <row customHeight="1" ht="14.4"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6" t="n"/>
      <c r="AI41" s="26" t="n"/>
    </row>
    <row customHeight="1" ht="14.4"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6" t="n"/>
      <c r="AI42" s="26" t="n"/>
    </row>
    <row customHeight="1" ht="14.4"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6" t="n"/>
      <c r="AI43" s="26" t="n"/>
    </row>
    <row customHeight="1" ht="14.4"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6" t="n"/>
      <c r="AI44" s="26" t="n"/>
    </row>
    <row customHeight="1" ht="14.4"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6" t="n"/>
      <c r="AI45" s="26" t="n"/>
    </row>
    <row customHeight="1" ht="14.4"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  <c r="AG46" s="26" t="n"/>
      <c r="AH46" s="26" t="n"/>
      <c r="AI46" s="26" t="n"/>
    </row>
    <row customHeight="1" ht="14.4"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  <c r="AG47" s="26" t="n"/>
      <c r="AH47" s="26" t="n"/>
      <c r="AI47" s="26" t="n"/>
    </row>
    <row customHeight="1" ht="14.4"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  <c r="AG48" s="26" t="n"/>
      <c r="AH48" s="26" t="n"/>
      <c r="AI48" s="26" t="n"/>
    </row>
    <row customHeight="1" ht="14.4"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  <c r="AG49" s="26" t="n"/>
      <c r="AH49" s="26" t="n"/>
      <c r="AI49" s="26" t="n"/>
    </row>
    <row customHeight="1" ht="14.4"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  <c r="AG50" s="26" t="n"/>
      <c r="AH50" s="26" t="n"/>
      <c r="AI50" s="26" t="n"/>
    </row>
    <row customHeight="1" ht="14.4"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  <c r="AG51" s="26" t="n"/>
      <c r="AH51" s="26" t="n"/>
      <c r="AI51" s="26" t="n"/>
    </row>
    <row customHeight="1" ht="14.4"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  <c r="AG52" s="26" t="n"/>
      <c r="AH52" s="26" t="n"/>
      <c r="AI52" s="26" t="n"/>
    </row>
    <row customHeight="1" ht="14.4"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  <c r="AG53" s="26" t="n"/>
      <c r="AH53" s="26" t="n"/>
      <c r="AI53" s="26" t="n"/>
    </row>
    <row customHeight="1" ht="14.4"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  <c r="AG54" s="26" t="n"/>
      <c r="AH54" s="26" t="n"/>
      <c r="AI54" s="26" t="n"/>
    </row>
    <row customHeight="1" ht="14.4"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  <c r="AG55" s="26" t="n"/>
      <c r="AH55" s="26" t="n"/>
      <c r="AI55" s="26" t="n"/>
    </row>
    <row customHeight="1" ht="14.4"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</row>
    <row customHeight="1" ht="14.4"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</row>
    <row customHeight="1" ht="14.4"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</row>
    <row customHeight="1" ht="14.4"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</row>
    <row customHeight="1" ht="14.4"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6" t="n"/>
      <c r="AI60" s="26" t="n"/>
    </row>
    <row customHeight="1" ht="14.4"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  <c r="AG61" s="26" t="n"/>
      <c r="AH61" s="26" t="n"/>
      <c r="AI61" s="26" t="n"/>
    </row>
    <row customHeight="1" ht="14.4"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  <c r="AG62" s="26" t="n"/>
      <c r="AH62" s="26" t="n"/>
      <c r="AI62" s="26" t="n"/>
    </row>
    <row customHeight="1" ht="14.4"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  <c r="AG63" s="26" t="n"/>
      <c r="AH63" s="26" t="n"/>
      <c r="AI63" s="26" t="n"/>
    </row>
    <row customHeight="1" ht="14.4"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  <c r="AG64" s="26" t="n"/>
      <c r="AH64" s="26" t="n"/>
      <c r="AI64" s="26" t="n"/>
    </row>
    <row customHeight="1" ht="14.4"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  <c r="AG65" s="26" t="n"/>
      <c r="AH65" s="26" t="n"/>
      <c r="AI65" s="26" t="n"/>
    </row>
    <row customHeight="1" ht="14.4"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6" t="n"/>
      <c r="AI66" s="26" t="n"/>
    </row>
    <row customHeight="1" ht="14.4"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6" t="n"/>
      <c r="AI67" s="26" t="n"/>
    </row>
    <row customHeight="1" ht="14.4"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  <c r="AG68" s="26" t="n"/>
      <c r="AH68" s="26" t="n"/>
      <c r="AI68" s="26" t="n"/>
    </row>
    <row customHeight="1" ht="14.4"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  <c r="AG69" s="26" t="n"/>
      <c r="AH69" s="26" t="n"/>
      <c r="AI69" s="26" t="n"/>
    </row>
    <row customHeight="1" ht="14.4"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  <c r="AG70" s="26" t="n"/>
      <c r="AH70" s="26" t="n"/>
      <c r="AI70" s="26" t="n"/>
    </row>
    <row customHeight="1" ht="14.4"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  <c r="AG71" s="26" t="n"/>
      <c r="AH71" s="26" t="n"/>
      <c r="AI71" s="26" t="n"/>
    </row>
    <row customHeight="1" ht="14.4"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  <c r="AG72" s="26" t="n"/>
      <c r="AH72" s="26" t="n"/>
      <c r="AI72" s="26" t="n"/>
    </row>
    <row customHeight="1" ht="14.4"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  <c r="AG73" s="26" t="n"/>
      <c r="AH73" s="26" t="n"/>
      <c r="AI73" s="26" t="n"/>
    </row>
    <row customHeight="1" ht="14.4"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  <c r="AG74" s="26" t="n"/>
      <c r="AH74" s="26" t="n"/>
      <c r="AI74" s="26" t="n"/>
    </row>
    <row customHeight="1" ht="14.4"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  <c r="AG75" s="26" t="n"/>
      <c r="AH75" s="26" t="n"/>
      <c r="AI75" s="26" t="n"/>
    </row>
    <row customHeight="1" ht="14.4"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  <c r="AG76" s="26" t="n"/>
      <c r="AH76" s="26" t="n"/>
      <c r="AI76" s="26" t="n"/>
    </row>
    <row customHeight="1" ht="14.4"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  <c r="AG77" s="26" t="n"/>
      <c r="AH77" s="26" t="n"/>
      <c r="AI77" s="26" t="n"/>
    </row>
    <row customHeight="1" ht="14.4"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  <c r="AG78" s="26" t="n"/>
      <c r="AH78" s="26" t="n"/>
      <c r="AI78" s="26" t="n"/>
    </row>
    <row customHeight="1" ht="14.4"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  <c r="AG79" s="26" t="n"/>
      <c r="AH79" s="26" t="n"/>
      <c r="AI79" s="26" t="n"/>
    </row>
    <row customHeight="1" ht="14.4"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  <c r="AG80" s="26" t="n"/>
      <c r="AH80" s="26" t="n"/>
      <c r="AI80" s="26" t="n"/>
    </row>
    <row customHeight="1" ht="14.4"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  <c r="AG81" s="26" t="n"/>
      <c r="AH81" s="26" t="n"/>
      <c r="AI81" s="26" t="n"/>
    </row>
    <row customHeight="1" ht="14.4"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  <c r="AG82" s="26" t="n"/>
      <c r="AH82" s="26" t="n"/>
      <c r="AI82" s="26" t="n"/>
    </row>
    <row customHeight="1" ht="14.4"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  <c r="AG83" s="26" t="n"/>
      <c r="AH83" s="26" t="n"/>
      <c r="AI83" s="26" t="n"/>
    </row>
    <row customHeight="1" ht="14.4"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  <c r="AG84" s="26" t="n"/>
      <c r="AH84" s="26" t="n"/>
      <c r="AI84" s="26" t="n"/>
    </row>
    <row customHeight="1" ht="14.4"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  <c r="AG85" s="26" t="n"/>
      <c r="AH85" s="26" t="n"/>
      <c r="AI85" s="26" t="n"/>
    </row>
    <row customHeight="1" ht="14.4"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  <c r="AG86" s="26" t="n"/>
      <c r="AH86" s="26" t="n"/>
      <c r="AI86" s="26" t="n"/>
    </row>
    <row customHeight="1" ht="14.4"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customHeight="1" ht="14.4"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  <c r="AG88" s="26" t="n"/>
      <c r="AH88" s="26" t="n"/>
      <c r="AI88" s="26" t="n"/>
    </row>
    <row customHeight="1" ht="14.4"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  <c r="AG89" s="26" t="n"/>
      <c r="AH89" s="26" t="n"/>
      <c r="AI89" s="26" t="n"/>
    </row>
    <row customHeight="1" ht="14.4"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  <c r="AG90" s="26" t="n"/>
      <c r="AH90" s="26" t="n"/>
      <c r="AI90" s="26" t="n"/>
    </row>
    <row customHeight="1" ht="14.4"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  <c r="AG91" s="26" t="n"/>
      <c r="AH91" s="26" t="n"/>
      <c r="AI91" s="26" t="n"/>
    </row>
    <row customHeight="1" ht="14.4"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  <c r="AG92" s="26" t="n"/>
      <c r="AH92" s="26" t="n"/>
      <c r="AI92" s="26" t="n"/>
    </row>
    <row customHeight="1" ht="14.4"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  <c r="AG93" s="26" t="n"/>
      <c r="AH93" s="26" t="n"/>
      <c r="AI93" s="26" t="n"/>
    </row>
    <row customHeight="1" ht="14.4"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  <c r="AG94" s="26" t="n"/>
      <c r="AH94" s="26" t="n"/>
      <c r="AI94" s="26" t="n"/>
    </row>
    <row customHeight="1" ht="14.4"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  <c r="AG95" s="26" t="n"/>
      <c r="AH95" s="26" t="n"/>
      <c r="AI95" s="26" t="n"/>
    </row>
    <row customHeight="1" ht="14.4"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  <c r="AG96" s="26" t="n"/>
      <c r="AH96" s="26" t="n"/>
      <c r="AI96" s="26" t="n"/>
    </row>
    <row customHeight="1" ht="14.4"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  <c r="AG97" s="26" t="n"/>
      <c r="AH97" s="26" t="n"/>
      <c r="AI97" s="26" t="n"/>
    </row>
    <row customHeight="1" ht="14.4"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  <c r="AG98" s="26" t="n"/>
      <c r="AH98" s="26" t="n"/>
      <c r="AI98" s="26" t="n"/>
    </row>
    <row customHeight="1" ht="14.4"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  <c r="AG99" s="26" t="n"/>
      <c r="AH99" s="26" t="n"/>
      <c r="AI99" s="26" t="n"/>
    </row>
    <row customHeight="1" ht="14.4"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  <c r="AG100" s="26" t="n"/>
      <c r="AH100" s="26" t="n"/>
      <c r="AI100" s="26" t="n"/>
    </row>
    <row customHeight="1" ht="14.4"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  <c r="AG101" s="26" t="n"/>
      <c r="AH101" s="26" t="n"/>
      <c r="AI101" s="26" t="n"/>
    </row>
    <row customHeight="1" ht="14.4"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  <c r="AG102" s="26" t="n"/>
      <c r="AH102" s="26" t="n"/>
      <c r="AI102" s="26" t="n"/>
    </row>
    <row customHeight="1" ht="14.4"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  <c r="AG103" s="26" t="n"/>
      <c r="AH103" s="26" t="n"/>
      <c r="AI103" s="26" t="n"/>
    </row>
    <row customHeight="1" ht="14.4"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  <c r="AG104" s="26" t="n"/>
      <c r="AH104" s="26" t="n"/>
      <c r="AI104" s="26" t="n"/>
    </row>
    <row customHeight="1" ht="14.4"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  <c r="AG105" s="26" t="n"/>
      <c r="AH105" s="26" t="n"/>
      <c r="AI105" s="26" t="n"/>
    </row>
    <row customHeight="1" ht="14.4"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  <c r="AG106" s="26" t="n"/>
      <c r="AH106" s="26" t="n"/>
      <c r="AI106" s="26" t="n"/>
    </row>
    <row customHeight="1" ht="14.4"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  <c r="AG107" s="26" t="n"/>
      <c r="AH107" s="26" t="n"/>
      <c r="AI107" s="26" t="n"/>
    </row>
    <row customHeight="1" ht="14.4"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  <c r="AG108" s="26" t="n"/>
      <c r="AH108" s="26" t="n"/>
      <c r="AI108" s="26" t="n"/>
    </row>
    <row customHeight="1" ht="14.4"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  <c r="AG109" s="26" t="n"/>
      <c r="AH109" s="26" t="n"/>
      <c r="AI109" s="26" t="n"/>
    </row>
    <row customHeight="1" ht="14.4"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  <c r="AG110" s="26" t="n"/>
      <c r="AH110" s="26" t="n"/>
      <c r="AI110" s="26" t="n"/>
    </row>
    <row customHeight="1" ht="14.4"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  <c r="AG111" s="26" t="n"/>
      <c r="AH111" s="26" t="n"/>
      <c r="AI111" s="26" t="n"/>
    </row>
    <row customHeight="1" ht="14.4"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  <c r="AG112" s="26" t="n"/>
      <c r="AH112" s="26" t="n"/>
      <c r="AI112" s="26" t="n"/>
    </row>
    <row customHeight="1" ht="14.4"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  <c r="AG113" s="26" t="n"/>
      <c r="AH113" s="26" t="n"/>
      <c r="AI113" s="26" t="n"/>
    </row>
    <row customHeight="1" ht="14.4"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  <c r="AG114" s="26" t="n"/>
      <c r="AH114" s="26" t="n"/>
      <c r="AI114" s="26" t="n"/>
    </row>
    <row customHeight="1" ht="14.4"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  <c r="AG115" s="26" t="n"/>
      <c r="AH115" s="26" t="n"/>
      <c r="AI115" s="26" t="n"/>
    </row>
    <row customHeight="1" ht="14.4"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  <c r="AG116" s="26" t="n"/>
      <c r="AH116" s="26" t="n"/>
      <c r="AI116" s="26" t="n"/>
    </row>
    <row customHeight="1" ht="14.4"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  <c r="AG117" s="26" t="n"/>
      <c r="AH117" s="26" t="n"/>
      <c r="AI117" s="26" t="n"/>
    </row>
    <row customHeight="1" ht="14.4"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  <c r="AG118" s="26" t="n"/>
      <c r="AH118" s="26" t="n"/>
      <c r="AI118" s="26" t="n"/>
    </row>
    <row customHeight="1" ht="14.4"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  <c r="AG119" s="26" t="n"/>
      <c r="AH119" s="26" t="n"/>
      <c r="AI119" s="26" t="n"/>
    </row>
    <row customHeight="1" ht="14.4"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  <c r="AG120" s="26" t="n"/>
      <c r="AH120" s="26" t="n"/>
      <c r="AI120" s="26" t="n"/>
    </row>
    <row customHeight="1" ht="14.4"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  <c r="AG121" s="26" t="n"/>
      <c r="AH121" s="26" t="n"/>
      <c r="AI121" s="26" t="n"/>
    </row>
    <row customHeight="1" ht="14.4"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  <c r="AG122" s="26" t="n"/>
      <c r="AH122" s="26" t="n"/>
      <c r="AI122" s="26" t="n"/>
    </row>
    <row customHeight="1" ht="14.4"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  <c r="AG123" s="26" t="n"/>
      <c r="AH123" s="26" t="n"/>
      <c r="AI123" s="26" t="n"/>
    </row>
    <row customHeight="1" ht="14.4"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  <c r="AG124" s="26" t="n"/>
      <c r="AH124" s="26" t="n"/>
      <c r="AI124" s="26" t="n"/>
    </row>
    <row customHeight="1" ht="14.4"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  <c r="AG125" s="26" t="n"/>
      <c r="AH125" s="26" t="n"/>
      <c r="AI125" s="26" t="n"/>
    </row>
    <row customHeight="1" ht="14.4"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  <c r="AG126" s="26" t="n"/>
      <c r="AH126" s="26" t="n"/>
      <c r="AI126" s="26" t="n"/>
    </row>
    <row customHeight="1" ht="14.4"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  <c r="AG127" s="26" t="n"/>
      <c r="AH127" s="26" t="n"/>
      <c r="AI127" s="26" t="n"/>
    </row>
    <row customHeight="1" ht="14.4"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  <c r="AG128" s="26" t="n"/>
      <c r="AH128" s="26" t="n"/>
      <c r="AI128" s="26" t="n"/>
    </row>
    <row customHeight="1" ht="14.4"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  <c r="AG129" s="26" t="n"/>
      <c r="AH129" s="26" t="n"/>
      <c r="AI129" s="26" t="n"/>
    </row>
    <row customHeight="1" ht="14.4"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  <c r="AG130" s="26" t="n"/>
      <c r="AH130" s="26" t="n"/>
      <c r="AI130" s="26" t="n"/>
    </row>
    <row customHeight="1" ht="14.4"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  <c r="AG131" s="26" t="n"/>
      <c r="AH131" s="26" t="n"/>
      <c r="AI131" s="26" t="n"/>
    </row>
    <row customHeight="1" ht="14.4"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  <c r="AG132" s="26" t="n"/>
      <c r="AH132" s="26" t="n"/>
      <c r="AI132" s="26" t="n"/>
    </row>
    <row customHeight="1" ht="14.4"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  <c r="AG133" s="26" t="n"/>
      <c r="AH133" s="26" t="n"/>
      <c r="AI133" s="26" t="n"/>
    </row>
    <row customHeight="1" ht="14.4"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  <c r="AG134" s="26" t="n"/>
      <c r="AH134" s="26" t="n"/>
      <c r="AI134" s="26" t="n"/>
    </row>
    <row customHeight="1" ht="14.4"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  <c r="AG135" s="26" t="n"/>
      <c r="AH135" s="26" t="n"/>
      <c r="AI135" s="26" t="n"/>
    </row>
    <row customHeight="1" ht="14.4"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  <c r="AG136" s="26" t="n"/>
      <c r="AH136" s="26" t="n"/>
      <c r="AI136" s="26" t="n"/>
    </row>
    <row customHeight="1" ht="14.4"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  <c r="AG137" s="26" t="n"/>
      <c r="AH137" s="26" t="n"/>
      <c r="AI137" s="26" t="n"/>
    </row>
    <row customHeight="1" ht="14.4"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  <c r="AG138" s="26" t="n"/>
      <c r="AH138" s="26" t="n"/>
      <c r="AI138" s="26" t="n"/>
    </row>
    <row customHeight="1" ht="14.4"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  <c r="AG139" s="26" t="n"/>
      <c r="AH139" s="26" t="n"/>
      <c r="AI139" s="26" t="n"/>
    </row>
    <row customHeight="1" ht="14.4"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  <c r="AG140" s="26" t="n"/>
      <c r="AH140" s="26" t="n"/>
      <c r="AI140" s="26" t="n"/>
    </row>
    <row customHeight="1" ht="14.4"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  <c r="AG141" s="26" t="n"/>
      <c r="AH141" s="26" t="n"/>
      <c r="AI141" s="26" t="n"/>
    </row>
    <row customHeight="1" ht="14.4"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  <c r="AG142" s="26" t="n"/>
      <c r="AH142" s="26" t="n"/>
      <c r="AI142" s="26" t="n"/>
    </row>
    <row customHeight="1" ht="14.4"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  <c r="AG143" s="26" t="n"/>
      <c r="AH143" s="26" t="n"/>
      <c r="AI143" s="26" t="n"/>
    </row>
    <row customHeight="1" ht="14.4"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  <c r="AG144" s="26" t="n"/>
      <c r="AH144" s="26" t="n"/>
      <c r="AI144" s="26" t="n"/>
    </row>
    <row customHeight="1" ht="14.4"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  <c r="AG145" s="26" t="n"/>
      <c r="AH145" s="26" t="n"/>
      <c r="AI145" s="26" t="n"/>
    </row>
    <row customHeight="1" ht="14.4"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  <c r="AG146" s="26" t="n"/>
      <c r="AH146" s="26" t="n"/>
      <c r="AI146" s="26" t="n"/>
    </row>
    <row customHeight="1" ht="14.4"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  <c r="AG147" s="26" t="n"/>
      <c r="AH147" s="26" t="n"/>
      <c r="AI147" s="26" t="n"/>
    </row>
    <row customHeight="1" ht="14.4"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  <c r="AG148" s="26" t="n"/>
      <c r="AH148" s="26" t="n"/>
      <c r="AI148" s="26" t="n"/>
    </row>
    <row customHeight="1" ht="14.4"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  <c r="AG149" s="26" t="n"/>
      <c r="AH149" s="26" t="n"/>
      <c r="AI149" s="26" t="n"/>
    </row>
    <row customHeight="1" ht="14.4"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  <c r="AG150" s="26" t="n"/>
      <c r="AH150" s="26" t="n"/>
      <c r="AI150" s="26" t="n"/>
    </row>
    <row customHeight="1" ht="14.4"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</row>
    <row customHeight="1" ht="14.4"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  <c r="AG152" s="26" t="n"/>
      <c r="AH152" s="26" t="n"/>
      <c r="AI152" s="26" t="n"/>
    </row>
    <row customHeight="1" ht="14.4"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  <c r="AG153" s="26" t="n"/>
      <c r="AH153" s="26" t="n"/>
      <c r="AI153" s="26" t="n"/>
    </row>
    <row customHeight="1" ht="14.4"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  <c r="AG154" s="26" t="n"/>
      <c r="AH154" s="26" t="n"/>
      <c r="AI154" s="26" t="n"/>
    </row>
    <row customHeight="1" ht="14.4"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  <c r="AG155" s="26" t="n"/>
      <c r="AH155" s="26" t="n"/>
      <c r="AI155" s="26" t="n"/>
    </row>
    <row customHeight="1" ht="14.4"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  <c r="AG156" s="26" t="n"/>
      <c r="AH156" s="26" t="n"/>
      <c r="AI156" s="26" t="n"/>
    </row>
    <row customHeight="1" ht="14.4"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  <c r="AG157" s="26" t="n"/>
      <c r="AH157" s="26" t="n"/>
      <c r="AI157" s="26" t="n"/>
    </row>
    <row customHeight="1" ht="14.4"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  <c r="AG158" s="26" t="n"/>
      <c r="AH158" s="26" t="n"/>
      <c r="AI158" s="26" t="n"/>
    </row>
    <row customHeight="1" ht="14.4"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  <c r="AG159" s="26" t="n"/>
      <c r="AH159" s="26" t="n"/>
      <c r="AI159" s="26" t="n"/>
    </row>
    <row customHeight="1" ht="14.4"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  <c r="AG160" s="26" t="n"/>
      <c r="AH160" s="26" t="n"/>
      <c r="AI160" s="26" t="n"/>
    </row>
    <row customHeight="1" ht="14.4"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  <c r="AG161" s="26" t="n"/>
      <c r="AH161" s="26" t="n"/>
      <c r="AI161" s="26" t="n"/>
    </row>
    <row customHeight="1" ht="14.4"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  <c r="AG162" s="26" t="n"/>
      <c r="AH162" s="26" t="n"/>
      <c r="AI162" s="26" t="n"/>
    </row>
    <row customHeight="1" ht="14.4"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  <c r="AG163" s="26" t="n"/>
      <c r="AH163" s="26" t="n"/>
      <c r="AI163" s="26" t="n"/>
    </row>
    <row customHeight="1" ht="14.4"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  <c r="AG164" s="26" t="n"/>
      <c r="AH164" s="26" t="n"/>
      <c r="AI164" s="26" t="n"/>
    </row>
    <row customHeight="1" ht="14.4"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  <c r="AG165" s="26" t="n"/>
      <c r="AH165" s="26" t="n"/>
      <c r="AI165" s="26" t="n"/>
    </row>
    <row customHeight="1" ht="14.4"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  <c r="AG166" s="26" t="n"/>
      <c r="AH166" s="26" t="n"/>
      <c r="AI166" s="26" t="n"/>
    </row>
    <row customHeight="1" ht="14.4"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  <c r="AG167" s="26" t="n"/>
      <c r="AH167" s="26" t="n"/>
      <c r="AI167" s="26" t="n"/>
    </row>
    <row customHeight="1" ht="14.4"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  <c r="AG168" s="26" t="n"/>
      <c r="AH168" s="26" t="n"/>
      <c r="AI168" s="26" t="n"/>
    </row>
    <row customHeight="1" ht="14.4"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  <c r="AG169" s="26" t="n"/>
      <c r="AH169" s="26" t="n"/>
      <c r="AI169" s="26" t="n"/>
    </row>
    <row customHeight="1" ht="14.4"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  <c r="AG170" s="26" t="n"/>
      <c r="AH170" s="26" t="n"/>
      <c r="AI170" s="26" t="n"/>
    </row>
    <row customHeight="1" ht="14.4"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  <c r="AG171" s="26" t="n"/>
      <c r="AH171" s="26" t="n"/>
      <c r="AI171" s="26" t="n"/>
    </row>
    <row customHeight="1" ht="14.4"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  <c r="AG172" s="26" t="n"/>
      <c r="AH172" s="26" t="n"/>
      <c r="AI172" s="26" t="n"/>
    </row>
    <row customHeight="1" ht="14.4"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  <c r="AG173" s="26" t="n"/>
      <c r="AH173" s="26" t="n"/>
      <c r="AI173" s="26" t="n"/>
    </row>
    <row customHeight="1" ht="14.4"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  <c r="AG174" s="26" t="n"/>
      <c r="AH174" s="26" t="n"/>
      <c r="AI174" s="26" t="n"/>
    </row>
    <row customHeight="1" ht="14.4"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  <c r="AG175" s="26" t="n"/>
      <c r="AH175" s="26" t="n"/>
      <c r="AI175" s="26" t="n"/>
    </row>
    <row customHeight="1" ht="14.4"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  <c r="AG176" s="26" t="n"/>
      <c r="AH176" s="26" t="n"/>
      <c r="AI176" s="26" t="n"/>
    </row>
    <row customHeight="1" ht="14.4"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  <c r="AG177" s="26" t="n"/>
      <c r="AH177" s="26" t="n"/>
      <c r="AI177" s="26" t="n"/>
    </row>
    <row customHeight="1" ht="14.4"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  <c r="AG178" s="26" t="n"/>
      <c r="AH178" s="26" t="n"/>
      <c r="AI178" s="26" t="n"/>
    </row>
    <row customHeight="1" ht="14.4"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  <c r="AG179" s="26" t="n"/>
      <c r="AH179" s="26" t="n"/>
      <c r="AI179" s="26" t="n"/>
    </row>
    <row customHeight="1" ht="14.4"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  <c r="AG180" s="26" t="n"/>
      <c r="AH180" s="26" t="n"/>
      <c r="AI180" s="26" t="n"/>
    </row>
    <row customHeight="1" ht="14.4"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  <c r="AG181" s="26" t="n"/>
      <c r="AH181" s="26" t="n"/>
      <c r="AI181" s="26" t="n"/>
    </row>
    <row customHeight="1" ht="14.4"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  <c r="AG182" s="26" t="n"/>
      <c r="AH182" s="26" t="n"/>
      <c r="AI182" s="26" t="n"/>
    </row>
    <row customHeight="1" ht="14.4"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  <c r="AG183" s="26" t="n"/>
      <c r="AH183" s="26" t="n"/>
      <c r="AI183" s="26" t="n"/>
    </row>
    <row customHeight="1" ht="14.4"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  <c r="AG184" s="26" t="n"/>
      <c r="AH184" s="26" t="n"/>
      <c r="AI184" s="26" t="n"/>
    </row>
    <row customHeight="1" ht="14.4"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  <c r="AG185" s="26" t="n"/>
      <c r="AH185" s="26" t="n"/>
      <c r="AI185" s="26" t="n"/>
    </row>
    <row customHeight="1" ht="14.4"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  <c r="AG186" s="26" t="n"/>
      <c r="AH186" s="26" t="n"/>
      <c r="AI186" s="26" t="n"/>
    </row>
    <row customHeight="1" ht="14.4"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  <c r="AG187" s="26" t="n"/>
      <c r="AH187" s="26" t="n"/>
      <c r="AI187" s="26" t="n"/>
    </row>
    <row customHeight="1" ht="14.4"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  <c r="AG188" s="26" t="n"/>
      <c r="AH188" s="26" t="n"/>
      <c r="AI188" s="26" t="n"/>
    </row>
    <row customHeight="1" ht="14.4"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  <c r="AG189" s="26" t="n"/>
      <c r="AH189" s="26" t="n"/>
      <c r="AI189" s="26" t="n"/>
    </row>
    <row customHeight="1" ht="14.4"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  <c r="AG190" s="26" t="n"/>
      <c r="AH190" s="26" t="n"/>
      <c r="AI190" s="26" t="n"/>
    </row>
    <row customHeight="1" ht="14.4"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  <c r="AG191" s="26" t="n"/>
      <c r="AH191" s="26" t="n"/>
      <c r="AI191" s="26" t="n"/>
    </row>
    <row customHeight="1" ht="14.4"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  <c r="AG192" s="26" t="n"/>
      <c r="AH192" s="26" t="n"/>
      <c r="AI192" s="26" t="n"/>
    </row>
    <row customHeight="1" ht="14.4"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  <c r="AG193" s="26" t="n"/>
      <c r="AH193" s="26" t="n"/>
      <c r="AI193" s="26" t="n"/>
    </row>
    <row customHeight="1" ht="14.4"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  <c r="AG194" s="26" t="n"/>
      <c r="AH194" s="26" t="n"/>
      <c r="AI194" s="26" t="n"/>
    </row>
    <row customHeight="1" ht="14.4"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  <c r="AG195" s="26" t="n"/>
      <c r="AH195" s="26" t="n"/>
      <c r="AI195" s="26" t="n"/>
    </row>
    <row customHeight="1" ht="14.4"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  <c r="AG196" s="26" t="n"/>
      <c r="AH196" s="26" t="n"/>
      <c r="AI196" s="26" t="n"/>
    </row>
    <row customHeight="1" ht="14.4"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  <c r="AG197" s="26" t="n"/>
      <c r="AH197" s="26" t="n"/>
      <c r="AI197" s="26" t="n"/>
    </row>
    <row customHeight="1" ht="14.4"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  <c r="AG198" s="26" t="n"/>
      <c r="AH198" s="26" t="n"/>
      <c r="AI198" s="26" t="n"/>
    </row>
    <row customHeight="1" ht="14.4"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  <c r="AG199" s="26" t="n"/>
      <c r="AH199" s="26" t="n"/>
      <c r="AI199" s="26" t="n"/>
    </row>
    <row customHeight="1" ht="14.4"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  <c r="AG200" s="26" t="n"/>
      <c r="AH200" s="26" t="n"/>
      <c r="AI200" s="26" t="n"/>
    </row>
    <row customHeight="1" ht="14.4"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  <c r="AG201" s="26" t="n"/>
      <c r="AH201" s="26" t="n"/>
      <c r="AI201" s="26" t="n"/>
    </row>
    <row customHeight="1" ht="14.4"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  <c r="AG202" s="26" t="n"/>
      <c r="AH202" s="26" t="n"/>
      <c r="AI202" s="26" t="n"/>
    </row>
    <row customHeight="1" ht="14.4"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  <c r="AG203" s="26" t="n"/>
      <c r="AH203" s="26" t="n"/>
      <c r="AI203" s="26" t="n"/>
    </row>
    <row customHeight="1" ht="14.4"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  <c r="AG204" s="26" t="n"/>
      <c r="AH204" s="26" t="n"/>
      <c r="AI204" s="26" t="n"/>
    </row>
    <row customHeight="1" ht="14.4"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  <c r="AG205" s="26" t="n"/>
      <c r="AH205" s="26" t="n"/>
      <c r="AI205" s="26" t="n"/>
    </row>
    <row customHeight="1" ht="14.4"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  <c r="AG206" s="26" t="n"/>
      <c r="AH206" s="26" t="n"/>
      <c r="AI206" s="26" t="n"/>
    </row>
    <row customHeight="1" ht="14.4"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  <c r="AG207" s="26" t="n"/>
      <c r="AH207" s="26" t="n"/>
      <c r="AI207" s="26" t="n"/>
    </row>
    <row customHeight="1" ht="14.4"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  <c r="AG208" s="26" t="n"/>
      <c r="AH208" s="26" t="n"/>
      <c r="AI208" s="26" t="n"/>
    </row>
    <row customHeight="1" ht="14.4"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  <c r="AG209" s="26" t="n"/>
      <c r="AH209" s="26" t="n"/>
      <c r="AI209" s="26" t="n"/>
    </row>
    <row customHeight="1" ht="14.4"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  <c r="AG210" s="26" t="n"/>
      <c r="AH210" s="26" t="n"/>
      <c r="AI210" s="26" t="n"/>
    </row>
    <row customHeight="1" ht="14.4"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  <c r="AG211" s="26" t="n"/>
      <c r="AH211" s="26" t="n"/>
      <c r="AI211" s="26" t="n"/>
    </row>
    <row customHeight="1" ht="14.4"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  <c r="AG212" s="26" t="n"/>
      <c r="AH212" s="26" t="n"/>
      <c r="AI212" s="26" t="n"/>
    </row>
    <row customHeight="1" ht="14.4"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  <c r="AG213" s="26" t="n"/>
      <c r="AH213" s="26" t="n"/>
      <c r="AI213" s="26" t="n"/>
    </row>
    <row customHeight="1" ht="14.4"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  <c r="AG214" s="26" t="n"/>
      <c r="AH214" s="26" t="n"/>
      <c r="AI214" s="26" t="n"/>
    </row>
    <row customHeight="1" ht="14.4"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  <c r="AG215" s="26" t="n"/>
      <c r="AH215" s="26" t="n"/>
      <c r="AI215" s="26" t="n"/>
    </row>
    <row customHeight="1" ht="14.4"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  <c r="AG216" s="26" t="n"/>
      <c r="AH216" s="26" t="n"/>
      <c r="AI216" s="26" t="n"/>
    </row>
    <row customHeight="1" ht="14.4"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  <c r="AG217" s="26" t="n"/>
      <c r="AH217" s="26" t="n"/>
      <c r="AI217" s="26" t="n"/>
    </row>
    <row customHeight="1" ht="14.4"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  <c r="AG218" s="26" t="n"/>
      <c r="AH218" s="26" t="n"/>
      <c r="AI218" s="26" t="n"/>
    </row>
    <row customHeight="1" ht="14.4"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  <c r="AG219" s="26" t="n"/>
      <c r="AH219" s="26" t="n"/>
      <c r="AI219" s="26" t="n"/>
    </row>
    <row customHeight="1" ht="14.4"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  <c r="AG220" s="26" t="n"/>
      <c r="AH220" s="26" t="n"/>
      <c r="AI220" s="26" t="n"/>
    </row>
    <row customHeight="1" ht="14.4"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  <c r="AG221" s="26" t="n"/>
      <c r="AH221" s="26" t="n"/>
      <c r="AI221" s="26" t="n"/>
    </row>
    <row customHeight="1" ht="14.4"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  <c r="AG222" s="26" t="n"/>
      <c r="AH222" s="26" t="n"/>
      <c r="AI222" s="26" t="n"/>
    </row>
    <row customHeight="1" ht="14.4"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  <c r="AG223" s="26" t="n"/>
      <c r="AH223" s="26" t="n"/>
      <c r="AI223" s="26" t="n"/>
    </row>
    <row customHeight="1" ht="14.4"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  <c r="AG224" s="26" t="n"/>
      <c r="AH224" s="26" t="n"/>
      <c r="AI224" s="26" t="n"/>
    </row>
    <row customHeight="1" ht="14.4"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  <c r="AG225" s="26" t="n"/>
      <c r="AH225" s="26" t="n"/>
      <c r="AI225" s="26" t="n"/>
    </row>
    <row customHeight="1" ht="14.4"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  <c r="AG226" s="26" t="n"/>
      <c r="AH226" s="26" t="n"/>
      <c r="AI226" s="26" t="n"/>
    </row>
    <row customHeight="1" ht="14.4"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  <c r="AG227" s="26" t="n"/>
      <c r="AH227" s="26" t="n"/>
      <c r="AI227" s="26" t="n"/>
    </row>
    <row customHeight="1" ht="14.4"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  <c r="AG228" s="26" t="n"/>
      <c r="AH228" s="26" t="n"/>
      <c r="AI228" s="26" t="n"/>
    </row>
    <row customHeight="1" ht="14.4"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  <c r="AG229" s="26" t="n"/>
      <c r="AH229" s="26" t="n"/>
      <c r="AI229" s="26" t="n"/>
    </row>
    <row customHeight="1" ht="14.4"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  <c r="AG230" s="26" t="n"/>
      <c r="AH230" s="26" t="n"/>
      <c r="AI230" s="26" t="n"/>
    </row>
    <row customHeight="1" ht="14.4"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  <c r="AG231" s="26" t="n"/>
      <c r="AH231" s="26" t="n"/>
      <c r="AI231" s="26" t="n"/>
    </row>
    <row customHeight="1" ht="14.4"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  <c r="AG232" s="26" t="n"/>
      <c r="AH232" s="26" t="n"/>
      <c r="AI232" s="26" t="n"/>
    </row>
    <row customHeight="1" ht="14.4"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  <c r="AG233" s="26" t="n"/>
      <c r="AH233" s="26" t="n"/>
      <c r="AI233" s="26" t="n"/>
    </row>
    <row customHeight="1" ht="14.4"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  <c r="AG234" s="26" t="n"/>
      <c r="AH234" s="26" t="n"/>
      <c r="AI234" s="26" t="n"/>
    </row>
    <row customHeight="1" ht="14.4"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  <c r="AG235" s="26" t="n"/>
      <c r="AH235" s="26" t="n"/>
      <c r="AI235" s="26" t="n"/>
    </row>
    <row customHeight="1" ht="14.4"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  <c r="AG236" s="26" t="n"/>
      <c r="AH236" s="26" t="n"/>
      <c r="AI236" s="26" t="n"/>
    </row>
    <row customHeight="1" ht="14.4"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  <c r="AG237" s="26" t="n"/>
      <c r="AH237" s="26" t="n"/>
      <c r="AI237" s="26" t="n"/>
    </row>
    <row customHeight="1" ht="14.4"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  <c r="AG238" s="26" t="n"/>
      <c r="AH238" s="26" t="n"/>
      <c r="AI238" s="26" t="n"/>
    </row>
    <row customHeight="1" ht="14.4"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  <c r="AG239" s="26" t="n"/>
      <c r="AH239" s="26" t="n"/>
      <c r="AI239" s="26" t="n"/>
    </row>
    <row customHeight="1" ht="14.4"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  <c r="AG240" s="26" t="n"/>
      <c r="AH240" s="26" t="n"/>
      <c r="AI240" s="26" t="n"/>
    </row>
    <row customHeight="1" ht="14.4"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  <c r="AG241" s="26" t="n"/>
      <c r="AH241" s="26" t="n"/>
      <c r="AI241" s="26" t="n"/>
    </row>
    <row customHeight="1" ht="14.4"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  <c r="AG242" s="26" t="n"/>
      <c r="AH242" s="26" t="n"/>
      <c r="AI242" s="26" t="n"/>
    </row>
    <row customHeight="1" ht="14.4"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  <c r="AG243" s="26" t="n"/>
      <c r="AH243" s="26" t="n"/>
      <c r="AI243" s="26" t="n"/>
    </row>
    <row customHeight="1" ht="14.4"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  <c r="AG244" s="26" t="n"/>
      <c r="AH244" s="26" t="n"/>
      <c r="AI244" s="26" t="n"/>
    </row>
    <row customHeight="1" ht="14.4"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  <c r="AG245" s="26" t="n"/>
      <c r="AH245" s="26" t="n"/>
      <c r="AI245" s="26" t="n"/>
    </row>
    <row customHeight="1" ht="14.4"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  <c r="AG246" s="26" t="n"/>
      <c r="AH246" s="26" t="n"/>
      <c r="AI246" s="26" t="n"/>
    </row>
    <row customHeight="1" ht="14.4"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  <c r="AG247" s="26" t="n"/>
      <c r="AH247" s="26" t="n"/>
      <c r="AI247" s="26" t="n"/>
    </row>
    <row customHeight="1" ht="14.4"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  <c r="AG248" s="26" t="n"/>
      <c r="AH248" s="26" t="n"/>
      <c r="AI248" s="26" t="n"/>
    </row>
    <row customHeight="1" ht="14.4"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  <c r="AG249" s="26" t="n"/>
      <c r="AH249" s="26" t="n"/>
      <c r="AI249" s="26" t="n"/>
    </row>
    <row customHeight="1" ht="14.4"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  <c r="AG250" s="26" t="n"/>
      <c r="AH250" s="26" t="n"/>
      <c r="AI250" s="26" t="n"/>
    </row>
    <row customHeight="1" ht="14.4"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  <c r="AG251" s="26" t="n"/>
      <c r="AH251" s="26" t="n"/>
      <c r="AI251" s="26" t="n"/>
    </row>
    <row customHeight="1" ht="14.4"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  <c r="AG252" s="26" t="n"/>
      <c r="AH252" s="26" t="n"/>
      <c r="AI252" s="26" t="n"/>
    </row>
    <row customHeight="1" ht="14.4"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  <c r="AG253" s="26" t="n"/>
      <c r="AH253" s="26" t="n"/>
      <c r="AI253" s="26" t="n"/>
    </row>
    <row customHeight="1" ht="14.4"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  <c r="AG254" s="26" t="n"/>
      <c r="AH254" s="26" t="n"/>
      <c r="AI254" s="26" t="n"/>
    </row>
    <row customHeight="1" ht="14.4"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  <c r="AG255" s="26" t="n"/>
      <c r="AH255" s="26" t="n"/>
      <c r="AI255" s="26" t="n"/>
    </row>
    <row customHeight="1" ht="14.4"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  <c r="AG256" s="26" t="n"/>
      <c r="AH256" s="26" t="n"/>
      <c r="AI256" s="26" t="n"/>
    </row>
    <row customHeight="1" ht="14.4"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  <c r="AG257" s="26" t="n"/>
      <c r="AH257" s="26" t="n"/>
      <c r="AI257" s="26" t="n"/>
    </row>
    <row customHeight="1" ht="14.4"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  <c r="AG258" s="26" t="n"/>
      <c r="AH258" s="26" t="n"/>
      <c r="AI258" s="26" t="n"/>
    </row>
    <row customHeight="1" ht="14.4"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  <c r="AG259" s="26" t="n"/>
      <c r="AH259" s="26" t="n"/>
      <c r="AI259" s="26" t="n"/>
    </row>
    <row customHeight="1" ht="14.4"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  <c r="AG260" s="26" t="n"/>
      <c r="AH260" s="26" t="n"/>
      <c r="AI260" s="26" t="n"/>
    </row>
    <row customHeight="1" ht="14.4"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  <c r="AG261" s="26" t="n"/>
      <c r="AH261" s="26" t="n"/>
      <c r="AI261" s="26" t="n"/>
    </row>
    <row customHeight="1" ht="14.4"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  <c r="AG262" s="26" t="n"/>
      <c r="AH262" s="26" t="n"/>
      <c r="AI262" s="26" t="n"/>
    </row>
    <row customHeight="1" ht="14.4"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  <c r="AG263" s="26" t="n"/>
      <c r="AH263" s="26" t="n"/>
      <c r="AI263" s="26" t="n"/>
    </row>
    <row customHeight="1" ht="14.4"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  <c r="AG264" s="26" t="n"/>
      <c r="AH264" s="26" t="n"/>
      <c r="AI264" s="26" t="n"/>
    </row>
    <row customHeight="1" ht="14.4"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  <c r="AG265" s="26" t="n"/>
      <c r="AH265" s="26" t="n"/>
      <c r="AI265" s="26" t="n"/>
    </row>
    <row customHeight="1" ht="14.4"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  <c r="AG266" s="26" t="n"/>
      <c r="AH266" s="26" t="n"/>
      <c r="AI266" s="26" t="n"/>
    </row>
    <row customHeight="1" ht="14.4"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  <c r="AG267" s="26" t="n"/>
      <c r="AH267" s="26" t="n"/>
      <c r="AI267" s="26" t="n"/>
    </row>
    <row customHeight="1" ht="14.4"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  <c r="AG268" s="26" t="n"/>
      <c r="AH268" s="26" t="n"/>
      <c r="AI268" s="26" t="n"/>
    </row>
    <row customHeight="1" ht="14.4"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  <c r="AG269" s="26" t="n"/>
      <c r="AH269" s="26" t="n"/>
      <c r="AI269" s="26" t="n"/>
    </row>
    <row customHeight="1" ht="14.4"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  <c r="AG270" s="26" t="n"/>
      <c r="AH270" s="26" t="n"/>
      <c r="AI270" s="26" t="n"/>
    </row>
    <row customHeight="1" ht="14.4"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  <c r="AG271" s="26" t="n"/>
      <c r="AH271" s="26" t="n"/>
      <c r="AI271" s="26" t="n"/>
    </row>
    <row customHeight="1" ht="14.4"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  <c r="AG272" s="26" t="n"/>
      <c r="AH272" s="26" t="n"/>
      <c r="AI272" s="26" t="n"/>
    </row>
    <row customHeight="1" ht="14.4"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  <c r="AG273" s="26" t="n"/>
      <c r="AH273" s="26" t="n"/>
      <c r="AI273" s="26" t="n"/>
    </row>
    <row customHeight="1" ht="14.4"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  <c r="AG274" s="26" t="n"/>
      <c r="AH274" s="26" t="n"/>
      <c r="AI274" s="26" t="n"/>
    </row>
    <row customHeight="1" ht="14.4"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  <c r="AG275" s="26" t="n"/>
      <c r="AH275" s="26" t="n"/>
      <c r="AI275" s="26" t="n"/>
    </row>
    <row customHeight="1" ht="14.4"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  <c r="AG276" s="26" t="n"/>
      <c r="AH276" s="26" t="n"/>
      <c r="AI276" s="26" t="n"/>
    </row>
    <row customHeight="1" ht="14.4"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  <c r="AG277" s="26" t="n"/>
      <c r="AH277" s="26" t="n"/>
      <c r="AI277" s="26" t="n"/>
    </row>
    <row customHeight="1" ht="14.4"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  <c r="AG278" s="26" t="n"/>
      <c r="AH278" s="26" t="n"/>
      <c r="AI278" s="26" t="n"/>
    </row>
    <row customHeight="1" ht="14.4"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  <c r="AG279" s="26" t="n"/>
      <c r="AH279" s="26" t="n"/>
      <c r="AI279" s="26" t="n"/>
    </row>
    <row customHeight="1" ht="14.4"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  <c r="AG280" s="26" t="n"/>
      <c r="AH280" s="26" t="n"/>
      <c r="AI280" s="26" t="n"/>
    </row>
    <row customHeight="1" ht="14.4"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  <c r="AG281" s="26" t="n"/>
      <c r="AH281" s="26" t="n"/>
      <c r="AI281" s="26" t="n"/>
    </row>
    <row customHeight="1" ht="14.4"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  <c r="AG282" s="26" t="n"/>
      <c r="AH282" s="26" t="n"/>
      <c r="AI282" s="26" t="n"/>
    </row>
    <row customHeight="1" ht="14.4"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  <c r="AG283" s="26" t="n"/>
      <c r="AH283" s="26" t="n"/>
      <c r="AI283" s="26" t="n"/>
    </row>
    <row customHeight="1" ht="14.4"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  <c r="AG284" s="26" t="n"/>
      <c r="AH284" s="26" t="n"/>
      <c r="AI284" s="26" t="n"/>
    </row>
    <row customHeight="1" ht="14.4"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  <c r="AG285" s="26" t="n"/>
      <c r="AH285" s="26" t="n"/>
      <c r="AI285" s="26" t="n"/>
    </row>
    <row customHeight="1" ht="14.4"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  <c r="AG286" s="26" t="n"/>
      <c r="AH286" s="26" t="n"/>
      <c r="AI286" s="26" t="n"/>
    </row>
    <row customHeight="1" ht="14.4"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  <c r="AG287" s="26" t="n"/>
      <c r="AH287" s="26" t="n"/>
      <c r="AI287" s="26" t="n"/>
    </row>
    <row customHeight="1" ht="14.4"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  <c r="AG288" s="26" t="n"/>
      <c r="AH288" s="26" t="n"/>
      <c r="AI288" s="26" t="n"/>
    </row>
    <row customHeight="1" ht="14.4"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  <c r="AG289" s="26" t="n"/>
      <c r="AH289" s="26" t="n"/>
      <c r="AI289" s="26" t="n"/>
    </row>
    <row customHeight="1" ht="14.4"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  <c r="AG290" s="26" t="n"/>
      <c r="AH290" s="26" t="n"/>
      <c r="AI290" s="26" t="n"/>
    </row>
    <row customHeight="1" ht="14.4"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  <c r="AG291" s="26" t="n"/>
      <c r="AH291" s="26" t="n"/>
      <c r="AI291" s="26" t="n"/>
    </row>
    <row customHeight="1" ht="14.4"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  <c r="AG292" s="26" t="n"/>
      <c r="AH292" s="26" t="n"/>
      <c r="AI292" s="26" t="n"/>
    </row>
    <row customHeight="1" ht="14.4"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  <c r="AG293" s="26" t="n"/>
      <c r="AH293" s="26" t="n"/>
      <c r="AI293" s="26" t="n"/>
    </row>
    <row customHeight="1" ht="14.4"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  <c r="AG294" s="26" t="n"/>
      <c r="AH294" s="26" t="n"/>
      <c r="AI294" s="26" t="n"/>
    </row>
    <row customHeight="1" ht="14.4"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  <c r="AG295" s="26" t="n"/>
      <c r="AH295" s="26" t="n"/>
      <c r="AI295" s="26" t="n"/>
    </row>
    <row customHeight="1" ht="14.4"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  <c r="AG296" s="26" t="n"/>
      <c r="AH296" s="26" t="n"/>
      <c r="AI296" s="26" t="n"/>
    </row>
    <row customHeight="1" ht="14.4"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  <c r="AG297" s="26" t="n"/>
      <c r="AH297" s="26" t="n"/>
      <c r="AI297" s="26" t="n"/>
    </row>
    <row customHeight="1" ht="14.4"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  <c r="AG298" s="26" t="n"/>
      <c r="AH298" s="26" t="n"/>
      <c r="AI298" s="26" t="n"/>
    </row>
    <row customHeight="1" ht="14.4" r="299"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  <c r="AG299" s="26" t="n"/>
      <c r="AH299" s="26" t="n"/>
      <c r="AI299" s="26" t="n"/>
    </row>
  </sheetData>
  <mergeCells count="11">
    <mergeCell ref="F1:H1"/>
    <mergeCell ref="U1:W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10 F4:F10 I4:I10 L4:L10 O4:O10 U4:U10 X4:X10 AA4:AA10 AD4:AD10">
    <cfRule dxfId="0" operator="greaterThan" priority="3" type="cellIs">
      <formula>0</formula>
    </cfRule>
  </conditionalFormatting>
  <conditionalFormatting sqref="R4:R10">
    <cfRule dxfId="0" operator="greaterThan" priority="2" type="cellIs">
      <formula>0</formula>
    </cfRule>
  </conditionalFormatting>
  <conditionalFormatting sqref="AG4:AG10">
    <cfRule dxfId="0" operator="greaterThan" priority="1" type="cellIs">
      <formula>0</formula>
    </cfRule>
  </conditionalFormatting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L298"/>
  <sheetViews>
    <sheetView tabSelected="1" workbookViewId="0" zoomScale="85" zoomScaleNormal="85">
      <selection activeCell="G12" sqref="G12"/>
    </sheetView>
  </sheetViews>
  <sheetFormatPr baseColWidth="8" defaultRowHeight="14.4"/>
  <cols>
    <col customWidth="1" max="1" min="1" style="26" width="22.332031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4" width="4.6640625"/>
    <col customWidth="1" max="7" min="7" style="27" width="4.6640625"/>
    <col customWidth="1" max="8" min="8" style="95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4" width="4.6640625"/>
    <col customWidth="1" max="13" min="13" style="27" width="4.6640625"/>
    <col customWidth="1" max="14" min="14" style="95" width="4.6640625"/>
    <col customWidth="1" max="15" min="15" style="96" width="4.6640625"/>
    <col customWidth="1" max="16" min="16" style="27" width="4.6640625"/>
    <col customWidth="1" max="17" min="17" style="97" width="4.6640625"/>
    <col customWidth="1" max="20" min="18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6" width="4.6640625"/>
    <col customWidth="1" max="28" min="28" style="27" width="4.6640625"/>
    <col customWidth="1" max="29" min="29" style="97" width="4.6640625"/>
    <col customWidth="1" max="30" min="30" style="96" width="4.6640625"/>
    <col customWidth="1" max="31" min="31" style="27" width="4.6640625"/>
    <col customWidth="1" max="32" min="32" style="97" width="4.6640625"/>
    <col customWidth="1" max="33" min="33" style="96" width="4.6640625"/>
    <col customWidth="1" max="34" min="34" style="27" width="4.6640625"/>
    <col customWidth="1" max="35" min="35" style="97" width="4.6640625"/>
    <col customWidth="1" max="36" min="36" width="4.6640625"/>
  </cols>
  <sheetData>
    <row customHeight="1" ht="28.95" r="1">
      <c r="A1" s="288" t="inlineStr">
        <is>
          <t>Key</t>
        </is>
      </c>
      <c r="B1" s="289" t="inlineStr">
        <is>
          <t>Summary</t>
        </is>
      </c>
      <c r="C1" s="290" t="inlineStr">
        <is>
          <t>Kiran</t>
        </is>
      </c>
      <c r="D1" s="265" t="n"/>
      <c r="E1" s="266" t="n"/>
      <c r="F1" s="268" t="inlineStr">
        <is>
          <t>Srinivas</t>
        </is>
      </c>
      <c r="G1" s="265" t="n"/>
      <c r="H1" s="266" t="n"/>
      <c r="I1" s="292" t="inlineStr">
        <is>
          <t>Rishika</t>
        </is>
      </c>
      <c r="J1" s="265" t="n"/>
      <c r="K1" s="266" t="n"/>
      <c r="L1" s="293" t="inlineStr">
        <is>
          <t>Jay</t>
        </is>
      </c>
      <c r="M1" s="265" t="n"/>
      <c r="N1" s="266" t="n"/>
      <c r="O1" s="293" t="inlineStr">
        <is>
          <t>Giridhar</t>
        </is>
      </c>
      <c r="P1" s="265" t="n"/>
      <c r="Q1" s="266" t="n"/>
      <c r="R1" s="294" t="inlineStr">
        <is>
          <t>Vijaya</t>
        </is>
      </c>
      <c r="S1" s="265" t="n"/>
      <c r="T1" s="266" t="n"/>
      <c r="U1" s="295" t="inlineStr">
        <is>
          <t>Abishek</t>
        </is>
      </c>
      <c r="V1" s="265" t="n"/>
      <c r="W1" s="266" t="n"/>
      <c r="X1" s="296" t="inlineStr">
        <is>
          <t>Gajanan</t>
        </is>
      </c>
      <c r="Y1" s="265" t="n"/>
      <c r="Z1" s="266" t="n"/>
      <c r="AA1" s="293" t="inlineStr">
        <is>
          <t>Gopika</t>
        </is>
      </c>
      <c r="AB1" s="265" t="n"/>
      <c r="AC1" s="266" t="n"/>
      <c r="AD1" s="292" t="inlineStr">
        <is>
          <t>Elango</t>
        </is>
      </c>
      <c r="AE1" s="265" t="n"/>
      <c r="AF1" s="266" t="n"/>
      <c r="AG1" s="297" t="inlineStr">
        <is>
          <t>Adil</t>
        </is>
      </c>
      <c r="AH1" s="265" t="n"/>
      <c r="AI1" s="266" t="n"/>
      <c r="AJ1" s="10" t="n"/>
      <c r="AK1" s="298" t="inlineStr">
        <is>
          <t>Team Member</t>
        </is>
      </c>
      <c r="AL1" s="298" t="inlineStr">
        <is>
          <t>SP</t>
        </is>
      </c>
    </row>
    <row customHeight="1" ht="28.95" r="2">
      <c r="A2" s="288" t="n"/>
      <c r="B2" s="289" t="n"/>
      <c r="C2" s="10" t="inlineStr">
        <is>
          <t>%</t>
        </is>
      </c>
      <c r="D2" s="10" t="inlineStr">
        <is>
          <t>Actual</t>
        </is>
      </c>
      <c r="E2" s="10" t="inlineStr">
        <is>
          <t>Planed</t>
        </is>
      </c>
      <c r="F2" s="10" t="inlineStr">
        <is>
          <t>%</t>
        </is>
      </c>
      <c r="G2" s="10" t="inlineStr">
        <is>
          <t>Actual</t>
        </is>
      </c>
      <c r="H2" s="10" t="inlineStr">
        <is>
          <t>Planed</t>
        </is>
      </c>
      <c r="I2" s="10" t="inlineStr">
        <is>
          <t>%</t>
        </is>
      </c>
      <c r="J2" s="10" t="inlineStr">
        <is>
          <t>Actual</t>
        </is>
      </c>
      <c r="K2" s="10" t="inlineStr">
        <is>
          <t>Planed</t>
        </is>
      </c>
      <c r="L2" s="10" t="inlineStr">
        <is>
          <t>%</t>
        </is>
      </c>
      <c r="M2" s="10" t="inlineStr">
        <is>
          <t>Actual</t>
        </is>
      </c>
      <c r="N2" s="10" t="inlineStr">
        <is>
          <t>Planed</t>
        </is>
      </c>
      <c r="O2" s="10" t="inlineStr">
        <is>
          <t>%</t>
        </is>
      </c>
      <c r="P2" s="10" t="inlineStr">
        <is>
          <t>Actual</t>
        </is>
      </c>
      <c r="Q2" s="10" t="inlineStr">
        <is>
          <t>Planed</t>
        </is>
      </c>
      <c r="R2" s="10" t="inlineStr">
        <is>
          <t>%</t>
        </is>
      </c>
      <c r="S2" s="10" t="inlineStr">
        <is>
          <t>Actual</t>
        </is>
      </c>
      <c r="T2" s="10" t="inlineStr">
        <is>
          <t>Planed</t>
        </is>
      </c>
      <c r="U2" s="10" t="inlineStr">
        <is>
          <t>%</t>
        </is>
      </c>
      <c r="V2" s="10" t="inlineStr">
        <is>
          <t>Actual</t>
        </is>
      </c>
      <c r="W2" s="10" t="inlineStr">
        <is>
          <t>Planed</t>
        </is>
      </c>
      <c r="X2" s="10" t="inlineStr">
        <is>
          <t>%</t>
        </is>
      </c>
      <c r="Y2" s="10" t="inlineStr">
        <is>
          <t>Actual</t>
        </is>
      </c>
      <c r="Z2" s="10" t="inlineStr">
        <is>
          <t>Planed</t>
        </is>
      </c>
      <c r="AA2" s="10" t="inlineStr">
        <is>
          <t>%</t>
        </is>
      </c>
      <c r="AB2" s="10" t="inlineStr">
        <is>
          <t>Actual</t>
        </is>
      </c>
      <c r="AC2" s="10" t="inlineStr">
        <is>
          <t>Planed</t>
        </is>
      </c>
      <c r="AD2" s="10" t="inlineStr">
        <is>
          <t>%</t>
        </is>
      </c>
      <c r="AE2" s="10" t="inlineStr">
        <is>
          <t>Actual</t>
        </is>
      </c>
      <c r="AF2" s="10" t="inlineStr">
        <is>
          <t>Planed</t>
        </is>
      </c>
      <c r="AG2" s="10" t="inlineStr">
        <is>
          <t>%</t>
        </is>
      </c>
      <c r="AH2" s="10" t="inlineStr">
        <is>
          <t>Actual</t>
        </is>
      </c>
      <c r="AI2" s="10" t="inlineStr">
        <is>
          <t>Planed</t>
        </is>
      </c>
      <c r="AJ2" s="10" t="n"/>
      <c r="AK2" s="134" t="inlineStr">
        <is>
          <t>Kiran</t>
        </is>
      </c>
      <c r="AL2" s="233" t="n">
        <v>5.95</v>
      </c>
    </row>
    <row customHeight="1" ht="28.95" r="3">
      <c r="A3" s="288" t="n"/>
      <c r="B3" s="210" t="inlineStr">
        <is>
          <t>Sprint E</t>
        </is>
      </c>
      <c r="C3" s="211" t="n"/>
      <c r="D3" s="212">
        <f>AL2</f>
        <v/>
      </c>
      <c r="E3" s="169">
        <f>SUM(E4:E8)</f>
        <v/>
      </c>
      <c r="F3" s="211" t="n"/>
      <c r="G3" s="212">
        <f>AL3</f>
        <v/>
      </c>
      <c r="H3" s="169">
        <f>SUM(H4:H8)</f>
        <v/>
      </c>
      <c r="I3" s="211" t="n"/>
      <c r="J3" s="212">
        <f>AL4</f>
        <v/>
      </c>
      <c r="K3" s="169">
        <f>SUM(K4:K8)</f>
        <v/>
      </c>
      <c r="L3" s="211" t="n"/>
      <c r="M3" s="212">
        <f>AL5</f>
        <v/>
      </c>
      <c r="N3" s="169">
        <f>SUM(N4:N8)</f>
        <v/>
      </c>
      <c r="O3" s="211" t="n"/>
      <c r="P3" s="212">
        <f>AL6</f>
        <v/>
      </c>
      <c r="Q3" s="169">
        <f>SUM(Q4:Q8)</f>
        <v/>
      </c>
      <c r="R3" s="211" t="n"/>
      <c r="S3" s="212">
        <f>AL7</f>
        <v/>
      </c>
      <c r="T3" s="169">
        <f>SUM(T4:T8)</f>
        <v/>
      </c>
      <c r="U3" s="211" t="n"/>
      <c r="V3" s="212">
        <f>AL8</f>
        <v/>
      </c>
      <c r="W3" s="169">
        <f>SUM(W4:W8)</f>
        <v/>
      </c>
      <c r="X3" s="211" t="n"/>
      <c r="Y3" s="212">
        <f>#REF!</f>
        <v/>
      </c>
      <c r="Z3" s="169">
        <f>SUM(Z4:Z8)</f>
        <v/>
      </c>
      <c r="AA3" s="211" t="n"/>
      <c r="AB3" s="212">
        <f>#REF!</f>
        <v/>
      </c>
      <c r="AC3" s="169">
        <f>SUM(AC4:AC8)</f>
        <v/>
      </c>
      <c r="AD3" s="211" t="n"/>
      <c r="AE3" s="212">
        <f>AL10</f>
        <v/>
      </c>
      <c r="AF3" s="169" t="n">
        <v>2</v>
      </c>
      <c r="AG3" s="211" t="n"/>
      <c r="AH3" s="212">
        <f>#REF!</f>
        <v/>
      </c>
      <c r="AI3" s="169">
        <f>SUM(AI4:AI8)</f>
        <v/>
      </c>
      <c r="AJ3" s="124" t="n"/>
      <c r="AK3" s="134" t="inlineStr">
        <is>
          <t>Srinivas</t>
        </is>
      </c>
      <c r="AL3" s="233" t="n">
        <v>7.649999999999999</v>
      </c>
    </row>
    <row customHeight="1" ht="54" r="4">
      <c r="A4" s="299" t="inlineStr">
        <is>
          <t>https://jira-ibs.zone2.agileci.conti.de/browse/VWICAS23-232204?src=confmacro</t>
        </is>
      </c>
      <c r="B4" s="235" t="inlineStr">
        <is>
          <t>VWICAS23-232204</t>
        </is>
      </c>
      <c r="C4" s="92" t="n">
        <v>60</v>
      </c>
      <c r="D4" s="92">
        <f>(D3*C4)/100</f>
        <v/>
      </c>
      <c r="E4" s="170" t="n">
        <v>0.74375</v>
      </c>
      <c r="F4" s="92" t="n"/>
      <c r="G4" s="92">
        <f>(G3*F4)/100</f>
        <v/>
      </c>
      <c r="H4" s="170" t="n">
        <v>0.95625</v>
      </c>
      <c r="I4" s="92" t="n"/>
      <c r="J4" s="92">
        <f>(J3*I4)/100</f>
        <v/>
      </c>
      <c r="K4" s="170" t="n">
        <v>0.74375</v>
      </c>
      <c r="L4" s="92" t="n"/>
      <c r="M4" s="92">
        <f>(M3*L4)/100</f>
        <v/>
      </c>
      <c r="N4" s="170" t="n">
        <v>0.53125</v>
      </c>
      <c r="O4" s="92" t="n"/>
      <c r="P4" s="92">
        <f>(P3*O4)/100</f>
        <v/>
      </c>
      <c r="Q4" s="170" t="n">
        <v>0.725</v>
      </c>
      <c r="R4" s="92" t="n"/>
      <c r="S4" s="92">
        <f>(S3*R4)/100</f>
        <v/>
      </c>
      <c r="T4" s="170" t="n">
        <v>0.8125</v>
      </c>
      <c r="U4" s="92" t="n"/>
      <c r="V4" s="92">
        <f>(V3*U4)/100</f>
        <v/>
      </c>
      <c r="W4" s="170" t="n">
        <v>0.71875</v>
      </c>
      <c r="X4" s="92" t="n"/>
      <c r="Y4" s="92">
        <f>(Y3*X4)/100</f>
        <v/>
      </c>
      <c r="Z4" s="170" t="n">
        <v>0.875</v>
      </c>
      <c r="AA4" s="92" t="n"/>
      <c r="AB4" s="92">
        <f>(AB3*AA4)/100</f>
        <v/>
      </c>
      <c r="AC4" s="170" t="n">
        <v>0.7375</v>
      </c>
      <c r="AD4" s="92" t="n"/>
      <c r="AE4" s="92">
        <f>(AE3*AD4)/100</f>
        <v/>
      </c>
      <c r="AF4" s="170" t="n">
        <v>0.775</v>
      </c>
      <c r="AG4" s="92" t="n"/>
      <c r="AH4" s="92">
        <f>(AH3*AG4)/100</f>
        <v/>
      </c>
      <c r="AI4" s="170" t="n">
        <v>0.75</v>
      </c>
      <c r="AJ4" s="92" t="n"/>
      <c r="AK4" s="134" t="inlineStr">
        <is>
          <t>Rishika</t>
        </is>
      </c>
      <c r="AL4" s="233" t="n">
        <v>5.95</v>
      </c>
    </row>
    <row customHeight="1" ht="47.7" r="5">
      <c r="A5" s="299" t="inlineStr">
        <is>
          <t>https://jira-ibs.zone2.agileci.conti.de/browse/VWICAS23-232205?src=confmacro</t>
        </is>
      </c>
      <c r="B5" s="220" t="inlineStr">
        <is>
          <t>VWICAS23-232205</t>
        </is>
      </c>
      <c r="C5" s="92" t="n">
        <v>0</v>
      </c>
      <c r="D5" s="92">
        <f>(D3*C5)/100</f>
        <v/>
      </c>
      <c r="E5" s="170" t="n">
        <v>1.25</v>
      </c>
      <c r="F5" s="92" t="n"/>
      <c r="G5" s="92">
        <f>(G3*F5)/100</f>
        <v/>
      </c>
      <c r="H5" s="170" t="n">
        <v>0.095625</v>
      </c>
      <c r="I5" s="92" t="n"/>
      <c r="J5" s="92">
        <f>(J3*I5)/100</f>
        <v/>
      </c>
      <c r="K5" s="170" t="n">
        <v>0.19125</v>
      </c>
      <c r="L5" s="92" t="n"/>
      <c r="M5" s="92">
        <f>(M3*L5)/100</f>
        <v/>
      </c>
      <c r="N5" s="170" t="n">
        <v>0.0425</v>
      </c>
      <c r="O5" s="92" t="n"/>
      <c r="P5" s="92">
        <f>(P3*O5)/100</f>
        <v/>
      </c>
      <c r="Q5" s="170" t="n">
        <v>0.25</v>
      </c>
      <c r="R5" s="92" t="n"/>
      <c r="S5" s="92">
        <f>(S3*R5)/100</f>
        <v/>
      </c>
      <c r="T5" s="170" t="n">
        <v>0.5375</v>
      </c>
      <c r="U5" s="92" t="n"/>
      <c r="V5" s="92">
        <f>(V3*U5)/100</f>
        <v/>
      </c>
      <c r="W5" s="170" t="n">
        <v>0.4625</v>
      </c>
      <c r="X5" s="92" t="n"/>
      <c r="Y5" s="92">
        <f>(Y3*X5)/100</f>
        <v/>
      </c>
      <c r="Z5" s="170" t="n">
        <v>0.6375</v>
      </c>
      <c r="AA5" s="92" t="n"/>
      <c r="AB5" s="92">
        <f>(AB3*AA5)/100</f>
        <v/>
      </c>
      <c r="AC5" s="170" t="n">
        <v>0.625</v>
      </c>
      <c r="AD5" s="92" t="n"/>
      <c r="AE5" s="92">
        <f>(AE3*AD5)/100</f>
        <v/>
      </c>
      <c r="AF5" s="170" t="n">
        <v>0.2625</v>
      </c>
      <c r="AG5" s="92" t="n"/>
      <c r="AH5" s="92">
        <f>(AH3*AG5)/100</f>
        <v/>
      </c>
      <c r="AI5" s="170" t="n">
        <v>0.375</v>
      </c>
      <c r="AJ5" s="92" t="n"/>
      <c r="AK5" s="291" t="inlineStr">
        <is>
          <t>Jay</t>
        </is>
      </c>
      <c r="AL5" s="233" t="n">
        <v>4.25</v>
      </c>
    </row>
    <row customHeight="1" ht="43.95" r="6">
      <c r="A6" s="299" t="inlineStr">
        <is>
          <t>https://jira-ibs.zone2.agileci.conti.de/browse/VWICAS23-232207?src=confmacro</t>
        </is>
      </c>
      <c r="B6" s="236" t="inlineStr">
        <is>
          <t>VWICAS23-232206</t>
        </is>
      </c>
      <c r="C6" s="92" t="n">
        <v>10</v>
      </c>
      <c r="D6" s="92">
        <f>(D3*C6)/100</f>
        <v/>
      </c>
      <c r="E6" s="170" t="n">
        <v>0.5</v>
      </c>
      <c r="F6" s="92" t="n"/>
      <c r="G6" s="92">
        <f>(G3*F6)/100</f>
        <v/>
      </c>
      <c r="H6" s="170" t="n">
        <v>0.625</v>
      </c>
      <c r="I6" s="92" t="n"/>
      <c r="J6" s="92">
        <f>(J3*I6)/100</f>
        <v/>
      </c>
      <c r="K6" s="170" t="n">
        <v>0.25</v>
      </c>
      <c r="L6" s="92" t="n"/>
      <c r="M6" s="92">
        <f>(M3*L6)/100</f>
        <v/>
      </c>
      <c r="N6" s="170" t="n">
        <v>0.375</v>
      </c>
      <c r="O6" s="92" t="n"/>
      <c r="P6" s="92">
        <f>(P3*O6)/100</f>
        <v/>
      </c>
      <c r="Q6" s="170" t="n">
        <v>0.3125</v>
      </c>
      <c r="R6" s="92" t="n"/>
      <c r="S6" s="92">
        <f>(S3*R6)/100</f>
        <v/>
      </c>
      <c r="T6" s="170" t="n">
        <v>0.5</v>
      </c>
      <c r="U6" s="92" t="n"/>
      <c r="V6" s="92">
        <f>(V3*U6)/100</f>
        <v/>
      </c>
      <c r="W6" s="170" t="n">
        <v>0.4375</v>
      </c>
      <c r="X6" s="92" t="n"/>
      <c r="Y6" s="92">
        <f>(Y3*X6)/100</f>
        <v/>
      </c>
      <c r="Z6" s="170" t="n">
        <v>0.625</v>
      </c>
      <c r="AA6" s="92" t="n"/>
      <c r="AB6" s="92">
        <f>(AB3*AA6)/100</f>
        <v/>
      </c>
      <c r="AC6" s="170" t="n">
        <v>0.3125</v>
      </c>
      <c r="AD6" s="92" t="n"/>
      <c r="AE6" s="92">
        <f>(AE3*AD6)/100</f>
        <v/>
      </c>
      <c r="AF6" s="170" t="n">
        <v>0.625</v>
      </c>
      <c r="AG6" s="92" t="n"/>
      <c r="AH6" s="92">
        <f>(AH3*AG6)/100</f>
        <v/>
      </c>
      <c r="AI6" s="170" t="n">
        <v>0.375</v>
      </c>
      <c r="AJ6" s="92" t="n"/>
      <c r="AK6" s="134" t="inlineStr">
        <is>
          <t>Giridhar</t>
        </is>
      </c>
      <c r="AL6" s="233" t="n">
        <v>5.95</v>
      </c>
    </row>
    <row customHeight="1" ht="45" r="7">
      <c r="A7" s="299" t="inlineStr">
        <is>
          <t>https://jira-ibs.zone2.agileci.conti.de/browse/VWICAS23-217415?src=confmacro</t>
        </is>
      </c>
      <c r="B7" s="237" t="inlineStr">
        <is>
          <t>VWICAS23-232207</t>
        </is>
      </c>
      <c r="C7" s="92" t="n">
        <v>30</v>
      </c>
      <c r="D7" s="92">
        <f>(D3*C7)/100</f>
        <v/>
      </c>
      <c r="E7" s="170" t="n">
        <v>0.95</v>
      </c>
      <c r="F7" s="92" t="n"/>
      <c r="G7" s="92">
        <f>(G3*F7)/100</f>
        <v/>
      </c>
      <c r="H7" s="170" t="n">
        <v>1.2</v>
      </c>
      <c r="I7" s="92" t="n"/>
      <c r="J7" s="92">
        <f>(J3*I7)/100</f>
        <v/>
      </c>
      <c r="K7" s="170" t="n">
        <v>0.4</v>
      </c>
      <c r="L7" s="92" t="n"/>
      <c r="M7" s="92">
        <f>(M3*L7)/100</f>
        <v/>
      </c>
      <c r="N7" s="170" t="n">
        <v>0.325</v>
      </c>
      <c r="O7" s="92" t="n"/>
      <c r="P7" s="92">
        <f>(P3*O7)/100</f>
        <v/>
      </c>
      <c r="Q7" s="170" t="n">
        <v>0.45</v>
      </c>
      <c r="R7" s="92" t="n"/>
      <c r="S7" s="92">
        <f>(S3*R7)/100</f>
        <v/>
      </c>
      <c r="T7" s="170" t="n">
        <v>0.6</v>
      </c>
      <c r="U7" s="92" t="n"/>
      <c r="V7" s="92">
        <f>(V3*U7)/100</f>
        <v/>
      </c>
      <c r="W7" s="170" t="n">
        <v>0.725</v>
      </c>
      <c r="X7" s="92" t="n"/>
      <c r="Y7" s="92">
        <f>(Y3*X7)/100</f>
        <v/>
      </c>
      <c r="Z7" s="170" t="n">
        <v>0.875</v>
      </c>
      <c r="AA7" s="92" t="n"/>
      <c r="AB7" s="92">
        <f>(AB3*AA7)/100</f>
        <v/>
      </c>
      <c r="AC7" s="170" t="n">
        <v>0.75</v>
      </c>
      <c r="AD7" s="92" t="n"/>
      <c r="AE7" s="92">
        <f>(AE3*AD7)/100</f>
        <v/>
      </c>
      <c r="AF7" s="170" t="n">
        <v>0.4</v>
      </c>
      <c r="AG7" s="92" t="n"/>
      <c r="AH7" s="92">
        <f>(AH3*AG7)/100</f>
        <v/>
      </c>
      <c r="AI7" s="170" t="n">
        <v>0.45</v>
      </c>
      <c r="AJ7" s="92" t="n"/>
      <c r="AK7" s="134" t="inlineStr">
        <is>
          <t>Vijaya</t>
        </is>
      </c>
      <c r="AL7" s="233" t="n">
        <v>7.649999999999999</v>
      </c>
    </row>
    <row customHeight="1" ht="46.95" r="8">
      <c r="A8" s="299" t="inlineStr">
        <is>
          <t>https://jira-ibs.zone2.agileci.conti.de/browse/VWICAS23-232208?src=confmacro</t>
        </is>
      </c>
      <c r="B8" s="238" t="inlineStr">
        <is>
          <t>VWICAS23-232208</t>
        </is>
      </c>
      <c r="C8" s="92" t="n">
        <v>0</v>
      </c>
      <c r="D8" s="92">
        <f>(D3*C8)/100</f>
        <v/>
      </c>
      <c r="E8" s="170" t="n">
        <v>0.85</v>
      </c>
      <c r="F8" s="92" t="n"/>
      <c r="G8" s="92">
        <f>(G3*F8)/100</f>
        <v/>
      </c>
      <c r="H8" s="170" t="n">
        <v>0.7</v>
      </c>
      <c r="I8" s="92" t="n"/>
      <c r="J8" s="92">
        <f>(J3*I8)/100</f>
        <v/>
      </c>
      <c r="K8" s="170" t="n">
        <v>1.25</v>
      </c>
      <c r="L8" s="92" t="n"/>
      <c r="M8" s="92">
        <f>(M3*L8)/100</f>
        <v/>
      </c>
      <c r="N8" s="170" t="n">
        <v>0.55</v>
      </c>
      <c r="O8" s="92" t="n"/>
      <c r="P8" s="92">
        <f>(P3*O8)/100</f>
        <v/>
      </c>
      <c r="Q8" s="170" t="n">
        <v>0.9</v>
      </c>
      <c r="R8" s="92" t="n"/>
      <c r="S8" s="92">
        <f>(S3*R8)/100</f>
        <v/>
      </c>
      <c r="T8" s="170" t="n">
        <v>1</v>
      </c>
      <c r="U8" s="92" t="n"/>
      <c r="V8" s="92">
        <f>(V3*U8)/100</f>
        <v/>
      </c>
      <c r="W8" s="170" t="n">
        <v>0.65</v>
      </c>
      <c r="X8" s="92" t="n"/>
      <c r="Y8" s="92">
        <f>(Y3*X8)/100</f>
        <v/>
      </c>
      <c r="Z8" s="170" t="n">
        <v>1</v>
      </c>
      <c r="AA8" s="92" t="n"/>
      <c r="AB8" s="92">
        <f>(AB3*AA8)/100</f>
        <v/>
      </c>
      <c r="AC8" s="170" t="n">
        <v>1.25</v>
      </c>
      <c r="AD8" s="92" t="n"/>
      <c r="AE8" s="92">
        <f>(AE3*AD8)/100</f>
        <v/>
      </c>
      <c r="AF8" s="170" t="n">
        <v>0.875</v>
      </c>
      <c r="AG8" s="92" t="n"/>
      <c r="AH8" s="92">
        <f>(AH3*AG8)/100</f>
        <v/>
      </c>
      <c r="AI8" s="170" t="n">
        <v>0.9</v>
      </c>
      <c r="AJ8" s="92" t="n"/>
      <c r="AK8" s="134" t="inlineStr">
        <is>
          <t>Abishek</t>
        </is>
      </c>
      <c r="AL8" s="233" t="n">
        <v>6.8</v>
      </c>
    </row>
    <row customHeight="1" ht="46.95" r="9">
      <c r="A9" s="299" t="inlineStr">
        <is>
          <t>https://jira-ibs.zone2.agileci.conti.de/browse/VWICAS23-232208?src=confmacro</t>
        </is>
      </c>
      <c r="B9" s="260" t="inlineStr">
        <is>
          <t>VWICAS23-232223</t>
        </is>
      </c>
      <c r="C9" s="92" t="n">
        <v>0</v>
      </c>
      <c r="D9" s="92">
        <f>(D4*C9)/100</f>
        <v/>
      </c>
      <c r="E9" s="170" t="n">
        <v>0</v>
      </c>
      <c r="F9" s="92" t="n"/>
      <c r="G9" s="92">
        <f>(G4*F9)/100</f>
        <v/>
      </c>
      <c r="H9" s="170" t="n">
        <v>0</v>
      </c>
      <c r="I9" s="92" t="n"/>
      <c r="J9" s="92">
        <f>(J4*I9)/100</f>
        <v/>
      </c>
      <c r="K9" s="170" t="n">
        <v>0</v>
      </c>
      <c r="L9" s="92" t="n"/>
      <c r="M9" s="92">
        <f>(M4*L9)/100</f>
        <v/>
      </c>
      <c r="N9" s="170" t="n">
        <v>0</v>
      </c>
      <c r="O9" s="92" t="n"/>
      <c r="P9" s="92">
        <f>(P4*O9)/100</f>
        <v/>
      </c>
      <c r="Q9" s="170" t="n">
        <v>0</v>
      </c>
      <c r="R9" s="92" t="n"/>
      <c r="S9" s="92">
        <f>(S4*R9)/100</f>
        <v/>
      </c>
      <c r="T9" s="170" t="n">
        <v>0</v>
      </c>
      <c r="U9" s="92" t="n"/>
      <c r="V9" s="92">
        <f>(V4*U9)/100</f>
        <v/>
      </c>
      <c r="W9" s="170" t="n">
        <v>0</v>
      </c>
      <c r="X9" s="92" t="n"/>
      <c r="Y9" s="92">
        <f>(Y4*X9)/100</f>
        <v/>
      </c>
      <c r="Z9" s="170" t="n">
        <v>0</v>
      </c>
      <c r="AA9" s="92" t="n"/>
      <c r="AB9" s="92">
        <f>(AB4*AA9)/100</f>
        <v/>
      </c>
      <c r="AC9" s="170" t="n">
        <v>0</v>
      </c>
      <c r="AD9" s="92" t="n"/>
      <c r="AE9" s="92">
        <f>(AE4*AD9)/100</f>
        <v/>
      </c>
      <c r="AF9" s="170" t="n">
        <v>0</v>
      </c>
      <c r="AG9" s="92" t="n"/>
      <c r="AH9" s="92">
        <f>(AH4*AG9)/100</f>
        <v/>
      </c>
      <c r="AI9" s="170" t="n">
        <v>0</v>
      </c>
      <c r="AJ9" s="92" t="n"/>
      <c r="AK9" s="134" t="n"/>
      <c r="AL9" s="233" t="n"/>
    </row>
    <row customHeight="1" ht="15" r="10">
      <c r="A10" s="300" t="n"/>
      <c r="B10" s="289" t="inlineStr">
        <is>
          <t>Total</t>
        </is>
      </c>
      <c r="C10" s="93">
        <f>SUM(C4:C8)</f>
        <v/>
      </c>
      <c r="D10" s="93" t="n"/>
      <c r="E10" s="93" t="n"/>
      <c r="F10" s="93">
        <f>SUM(F4:F8)</f>
        <v/>
      </c>
      <c r="G10" s="93" t="n"/>
      <c r="H10" s="93" t="n"/>
      <c r="I10" s="93">
        <f>SUM(I4:I8)</f>
        <v/>
      </c>
      <c r="J10" s="93" t="n"/>
      <c r="K10" s="93" t="n"/>
      <c r="L10" s="93">
        <f>SUM(L4:L8)</f>
        <v/>
      </c>
      <c r="M10" s="93" t="n"/>
      <c r="N10" s="93" t="n"/>
      <c r="O10" s="93">
        <f>SUM(O4:O8)</f>
        <v/>
      </c>
      <c r="P10" s="93" t="n"/>
      <c r="Q10" s="93" t="n"/>
      <c r="R10" s="93">
        <f>SUM(R4:R8)</f>
        <v/>
      </c>
      <c r="S10" s="93" t="n"/>
      <c r="T10" s="93" t="n"/>
      <c r="U10" s="93">
        <f>SUM(U4:U8)</f>
        <v/>
      </c>
      <c r="V10" s="93" t="n"/>
      <c r="W10" s="93" t="n"/>
      <c r="X10" s="93">
        <f>SUM(X4:X8)</f>
        <v/>
      </c>
      <c r="Y10" s="93" t="n"/>
      <c r="Z10" s="93" t="n"/>
      <c r="AA10" s="93">
        <f>SUM(AA4:AA8)</f>
        <v/>
      </c>
      <c r="AB10" s="93" t="n"/>
      <c r="AC10" s="93" t="n"/>
      <c r="AD10" s="93">
        <f>SUM(AD4:AD8)</f>
        <v/>
      </c>
      <c r="AE10" s="93" t="n"/>
      <c r="AF10" s="93" t="n"/>
      <c r="AG10" s="93">
        <f>SUM(AG4:AG8)</f>
        <v/>
      </c>
      <c r="AH10" s="93" t="n"/>
      <c r="AI10" s="93" t="n"/>
      <c r="AJ10" s="93" t="n"/>
      <c r="AK10" s="134" t="inlineStr">
        <is>
          <t>Elango</t>
        </is>
      </c>
      <c r="AL10" s="233" t="n">
        <v>7.649999999999999</v>
      </c>
    </row>
    <row customHeight="1" ht="15" r="11">
      <c r="A11" s="300" t="n"/>
      <c r="B11" s="301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3" t="n"/>
      <c r="M11" s="93" t="n"/>
      <c r="N11" s="93" t="n"/>
      <c r="O11" s="93" t="n"/>
      <c r="P11" s="93" t="n"/>
      <c r="Q11" s="93" t="n"/>
      <c r="R11" s="291" t="n"/>
      <c r="S11" s="291" t="n"/>
      <c r="T11" s="291" t="n"/>
      <c r="U11" s="93" t="n"/>
      <c r="V11" s="93" t="n"/>
      <c r="W11" s="93" t="n"/>
      <c r="X11" s="93" t="n"/>
      <c r="Y11" s="93" t="n"/>
      <c r="Z11" s="93" t="n"/>
      <c r="AA11" s="93" t="n"/>
      <c r="AB11" s="93" t="n"/>
      <c r="AC11" s="93" t="n"/>
      <c r="AD11" s="93" t="n"/>
      <c r="AE11" s="93" t="n"/>
      <c r="AF11" s="93" t="n"/>
      <c r="AG11" s="93" t="n"/>
      <c r="AH11" s="93" t="n"/>
      <c r="AI11" s="93" t="n"/>
      <c r="AJ11" s="291" t="n"/>
      <c r="AK11" s="134" t="inlineStr">
        <is>
          <t>Total</t>
        </is>
      </c>
      <c r="AL11" s="302" t="n">
        <v>65.45</v>
      </c>
    </row>
    <row r="12"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26" t="n"/>
      <c r="AE12" s="26" t="n"/>
      <c r="AF12" s="26" t="n"/>
      <c r="AG12" s="26" t="n"/>
      <c r="AH12" s="26" t="n"/>
      <c r="AI12" s="26" t="n"/>
    </row>
    <row r="13">
      <c r="C13" s="26" t="n"/>
      <c r="D13" s="26" t="n"/>
      <c r="E13" s="26" t="n"/>
      <c r="F13" s="26" t="n"/>
      <c r="G13" s="26" t="n"/>
      <c r="H13" s="26" t="n"/>
      <c r="I13" s="26" t="n"/>
      <c r="J13" s="26" t="n"/>
      <c r="K13" s="26" t="n"/>
      <c r="L13" s="26" t="n"/>
      <c r="M13" s="26" t="n"/>
      <c r="N13" s="26" t="n"/>
      <c r="O13" s="26" t="n"/>
      <c r="P13" s="26" t="n"/>
      <c r="Q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26" t="n"/>
      <c r="AE13" s="26" t="n"/>
      <c r="AF13" s="26" t="n"/>
      <c r="AG13" s="26" t="n"/>
      <c r="AH13" s="26" t="n"/>
      <c r="AI13" s="26" t="n"/>
    </row>
    <row r="14"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6" t="n"/>
      <c r="AI14" s="26" t="n"/>
    </row>
    <row r="15"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6" t="n"/>
      <c r="AI15" s="26" t="n"/>
    </row>
    <row r="16"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6" t="n"/>
      <c r="AI16" s="26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</row>
    <row r="20"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</row>
    <row r="21"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6" t="n"/>
      <c r="AI21" s="26" t="n"/>
    </row>
    <row r="22"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6" t="n"/>
      <c r="AI22" s="26" t="n"/>
    </row>
    <row r="23"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6" t="n"/>
      <c r="AI23" s="26" t="n"/>
    </row>
    <row r="24"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6" t="n"/>
      <c r="AI24" s="26" t="n"/>
    </row>
    <row r="25"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6" t="n"/>
      <c r="AI25" s="26" t="n"/>
    </row>
    <row r="26"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6" t="n"/>
      <c r="AI26" s="26" t="n"/>
    </row>
    <row r="27"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6" t="n"/>
      <c r="AI27" s="26" t="n"/>
    </row>
    <row r="28"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6" t="n"/>
      <c r="AI28" s="26" t="n"/>
    </row>
    <row r="29"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  <c r="AG29" s="26" t="n"/>
      <c r="AH29" s="26" t="n"/>
      <c r="AI29" s="26" t="n"/>
    </row>
    <row r="30"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6" t="n"/>
      <c r="AI30" s="26" t="n"/>
    </row>
    <row r="31"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6" t="n"/>
      <c r="AI31" s="26" t="n"/>
    </row>
    <row r="32"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6" t="n"/>
      <c r="AI32" s="26" t="n"/>
    </row>
    <row r="33"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6" t="n"/>
      <c r="AI33" s="26" t="n"/>
    </row>
    <row r="34"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6" t="n"/>
      <c r="AI34" s="26" t="n"/>
    </row>
    <row r="35"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6" t="n"/>
      <c r="AI35" s="26" t="n"/>
    </row>
    <row r="36"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6" t="n"/>
      <c r="AI36" s="26" t="n"/>
    </row>
    <row r="37"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6" t="n"/>
      <c r="AI37" s="26" t="n"/>
    </row>
    <row r="38"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6" t="n"/>
      <c r="AI38" s="26" t="n"/>
    </row>
    <row r="39"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6" t="n"/>
      <c r="AI39" s="26" t="n"/>
    </row>
    <row r="40"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6" t="n"/>
      <c r="AI40" s="26" t="n"/>
    </row>
    <row r="41"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6" t="n"/>
      <c r="AI41" s="26" t="n"/>
    </row>
    <row r="42"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6" t="n"/>
      <c r="AI42" s="26" t="n"/>
    </row>
    <row r="43"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6" t="n"/>
      <c r="AI43" s="26" t="n"/>
    </row>
    <row r="44"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6" t="n"/>
      <c r="AI44" s="26" t="n"/>
    </row>
    <row r="45"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6" t="n"/>
      <c r="AI45" s="26" t="n"/>
    </row>
    <row r="46"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  <c r="AG46" s="26" t="n"/>
      <c r="AH46" s="26" t="n"/>
      <c r="AI46" s="26" t="n"/>
    </row>
    <row r="47"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  <c r="AG47" s="26" t="n"/>
      <c r="AH47" s="26" t="n"/>
      <c r="AI47" s="26" t="n"/>
    </row>
    <row r="48"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  <c r="AG48" s="26" t="n"/>
      <c r="AH48" s="26" t="n"/>
      <c r="AI48" s="26" t="n"/>
    </row>
    <row r="49"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  <c r="AG49" s="26" t="n"/>
      <c r="AH49" s="26" t="n"/>
      <c r="AI49" s="26" t="n"/>
    </row>
    <row r="50"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  <c r="AG50" s="26" t="n"/>
      <c r="AH50" s="26" t="n"/>
      <c r="AI50" s="26" t="n"/>
    </row>
    <row r="51"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  <c r="AG51" s="26" t="n"/>
      <c r="AH51" s="26" t="n"/>
      <c r="AI51" s="26" t="n"/>
    </row>
    <row r="52"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  <c r="AG52" s="26" t="n"/>
      <c r="AH52" s="26" t="n"/>
      <c r="AI52" s="26" t="n"/>
    </row>
    <row r="53"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  <c r="AG53" s="26" t="n"/>
      <c r="AH53" s="26" t="n"/>
      <c r="AI53" s="26" t="n"/>
    </row>
    <row r="54"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  <c r="AG54" s="26" t="n"/>
      <c r="AH54" s="26" t="n"/>
      <c r="AI54" s="26" t="n"/>
    </row>
    <row r="55"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  <c r="AG55" s="26" t="n"/>
      <c r="AH55" s="26" t="n"/>
      <c r="AI55" s="26" t="n"/>
    </row>
    <row r="56"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</row>
    <row r="57"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</row>
    <row r="58"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</row>
    <row r="59"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</row>
    <row r="60"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6" t="n"/>
      <c r="AI60" s="26" t="n"/>
    </row>
    <row r="61"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  <c r="AG61" s="26" t="n"/>
      <c r="AH61" s="26" t="n"/>
      <c r="AI61" s="26" t="n"/>
    </row>
    <row r="62"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  <c r="AG62" s="26" t="n"/>
      <c r="AH62" s="26" t="n"/>
      <c r="AI62" s="26" t="n"/>
    </row>
    <row r="63"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  <c r="AG63" s="26" t="n"/>
      <c r="AH63" s="26" t="n"/>
      <c r="AI63" s="26" t="n"/>
    </row>
    <row r="64"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  <c r="AG64" s="26" t="n"/>
      <c r="AH64" s="26" t="n"/>
      <c r="AI64" s="26" t="n"/>
    </row>
    <row r="65"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  <c r="AG65" s="26" t="n"/>
      <c r="AH65" s="26" t="n"/>
      <c r="AI65" s="26" t="n"/>
    </row>
    <row r="66"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6" t="n"/>
      <c r="AI66" s="26" t="n"/>
    </row>
    <row r="67"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6" t="n"/>
      <c r="AI67" s="26" t="n"/>
    </row>
    <row r="68"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  <c r="AG68" s="26" t="n"/>
      <c r="AH68" s="26" t="n"/>
      <c r="AI68" s="26" t="n"/>
    </row>
    <row r="69"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  <c r="AG69" s="26" t="n"/>
      <c r="AH69" s="26" t="n"/>
      <c r="AI69" s="26" t="n"/>
    </row>
    <row r="70"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  <c r="AG70" s="26" t="n"/>
      <c r="AH70" s="26" t="n"/>
      <c r="AI70" s="26" t="n"/>
    </row>
    <row r="71"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  <c r="AG71" s="26" t="n"/>
      <c r="AH71" s="26" t="n"/>
      <c r="AI71" s="26" t="n"/>
    </row>
    <row r="72"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  <c r="AG72" s="26" t="n"/>
      <c r="AH72" s="26" t="n"/>
      <c r="AI72" s="26" t="n"/>
    </row>
    <row r="73"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  <c r="AG73" s="26" t="n"/>
      <c r="AH73" s="26" t="n"/>
      <c r="AI73" s="26" t="n"/>
    </row>
    <row r="74"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  <c r="AG74" s="26" t="n"/>
      <c r="AH74" s="26" t="n"/>
      <c r="AI74" s="26" t="n"/>
    </row>
    <row r="75"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  <c r="AG75" s="26" t="n"/>
      <c r="AH75" s="26" t="n"/>
      <c r="AI75" s="26" t="n"/>
    </row>
    <row r="76"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  <c r="AG76" s="26" t="n"/>
      <c r="AH76" s="26" t="n"/>
      <c r="AI76" s="26" t="n"/>
    </row>
    <row r="77"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  <c r="AG77" s="26" t="n"/>
      <c r="AH77" s="26" t="n"/>
      <c r="AI77" s="26" t="n"/>
    </row>
    <row r="78"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  <c r="AG78" s="26" t="n"/>
      <c r="AH78" s="26" t="n"/>
      <c r="AI78" s="26" t="n"/>
    </row>
    <row r="79"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  <c r="AG79" s="26" t="n"/>
      <c r="AH79" s="26" t="n"/>
      <c r="AI79" s="26" t="n"/>
    </row>
    <row r="80"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  <c r="AG80" s="26" t="n"/>
      <c r="AH80" s="26" t="n"/>
      <c r="AI80" s="26" t="n"/>
    </row>
    <row r="81"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  <c r="AG81" s="26" t="n"/>
      <c r="AH81" s="26" t="n"/>
      <c r="AI81" s="26" t="n"/>
    </row>
    <row r="82"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  <c r="AG82" s="26" t="n"/>
      <c r="AH82" s="26" t="n"/>
      <c r="AI82" s="26" t="n"/>
    </row>
    <row r="83"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  <c r="AG83" s="26" t="n"/>
      <c r="AH83" s="26" t="n"/>
      <c r="AI83" s="26" t="n"/>
    </row>
    <row r="84"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  <c r="AG84" s="26" t="n"/>
      <c r="AH84" s="26" t="n"/>
      <c r="AI84" s="26" t="n"/>
    </row>
    <row r="85"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  <c r="AG85" s="26" t="n"/>
      <c r="AH85" s="26" t="n"/>
      <c r="AI85" s="26" t="n"/>
    </row>
    <row r="86"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  <c r="AG86" s="26" t="n"/>
      <c r="AH86" s="26" t="n"/>
      <c r="AI86" s="26" t="n"/>
    </row>
    <row r="87"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r="88"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  <c r="AG88" s="26" t="n"/>
      <c r="AH88" s="26" t="n"/>
      <c r="AI88" s="26" t="n"/>
    </row>
    <row r="89"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  <c r="AG89" s="26" t="n"/>
      <c r="AH89" s="26" t="n"/>
      <c r="AI89" s="26" t="n"/>
    </row>
    <row r="90"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  <c r="AG90" s="26" t="n"/>
      <c r="AH90" s="26" t="n"/>
      <c r="AI90" s="26" t="n"/>
    </row>
    <row r="91"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  <c r="AG91" s="26" t="n"/>
      <c r="AH91" s="26" t="n"/>
      <c r="AI91" s="26" t="n"/>
    </row>
    <row r="92"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  <c r="AG92" s="26" t="n"/>
      <c r="AH92" s="26" t="n"/>
      <c r="AI92" s="26" t="n"/>
    </row>
    <row r="93"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  <c r="AG93" s="26" t="n"/>
      <c r="AH93" s="26" t="n"/>
      <c r="AI93" s="26" t="n"/>
    </row>
    <row r="94"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  <c r="AG94" s="26" t="n"/>
      <c r="AH94" s="26" t="n"/>
      <c r="AI94" s="26" t="n"/>
    </row>
    <row r="95"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  <c r="AG95" s="26" t="n"/>
      <c r="AH95" s="26" t="n"/>
      <c r="AI95" s="26" t="n"/>
    </row>
    <row r="96"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  <c r="AG96" s="26" t="n"/>
      <c r="AH96" s="26" t="n"/>
      <c r="AI96" s="26" t="n"/>
    </row>
    <row r="97"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  <c r="AG97" s="26" t="n"/>
      <c r="AH97" s="26" t="n"/>
      <c r="AI97" s="26" t="n"/>
    </row>
    <row r="98"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  <c r="AG98" s="26" t="n"/>
      <c r="AH98" s="26" t="n"/>
      <c r="AI98" s="26" t="n"/>
    </row>
    <row r="99"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  <c r="AG99" s="26" t="n"/>
      <c r="AH99" s="26" t="n"/>
      <c r="AI99" s="26" t="n"/>
    </row>
    <row r="100"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  <c r="AG100" s="26" t="n"/>
      <c r="AH100" s="26" t="n"/>
      <c r="AI100" s="26" t="n"/>
    </row>
    <row r="101"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  <c r="AG101" s="26" t="n"/>
      <c r="AH101" s="26" t="n"/>
      <c r="AI101" s="26" t="n"/>
    </row>
    <row r="102"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  <c r="AG102" s="26" t="n"/>
      <c r="AH102" s="26" t="n"/>
      <c r="AI102" s="26" t="n"/>
    </row>
    <row r="103"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  <c r="AG103" s="26" t="n"/>
      <c r="AH103" s="26" t="n"/>
      <c r="AI103" s="26" t="n"/>
    </row>
    <row r="104"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  <c r="AG104" s="26" t="n"/>
      <c r="AH104" s="26" t="n"/>
      <c r="AI104" s="26" t="n"/>
    </row>
    <row r="105"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  <c r="AG105" s="26" t="n"/>
      <c r="AH105" s="26" t="n"/>
      <c r="AI105" s="26" t="n"/>
    </row>
    <row r="106"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  <c r="AG106" s="26" t="n"/>
      <c r="AH106" s="26" t="n"/>
      <c r="AI106" s="26" t="n"/>
    </row>
    <row r="107"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  <c r="AG107" s="26" t="n"/>
      <c r="AH107" s="26" t="n"/>
      <c r="AI107" s="26" t="n"/>
    </row>
    <row r="108"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  <c r="AG108" s="26" t="n"/>
      <c r="AH108" s="26" t="n"/>
      <c r="AI108" s="26" t="n"/>
    </row>
    <row r="109"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  <c r="AG109" s="26" t="n"/>
      <c r="AH109" s="26" t="n"/>
      <c r="AI109" s="26" t="n"/>
    </row>
    <row r="110"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  <c r="AG110" s="26" t="n"/>
      <c r="AH110" s="26" t="n"/>
      <c r="AI110" s="26" t="n"/>
    </row>
    <row r="111"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  <c r="AG111" s="26" t="n"/>
      <c r="AH111" s="26" t="n"/>
      <c r="AI111" s="26" t="n"/>
    </row>
    <row r="112"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  <c r="AG112" s="26" t="n"/>
      <c r="AH112" s="26" t="n"/>
      <c r="AI112" s="26" t="n"/>
    </row>
    <row r="113"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  <c r="AG113" s="26" t="n"/>
      <c r="AH113" s="26" t="n"/>
      <c r="AI113" s="26" t="n"/>
    </row>
    <row r="114"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  <c r="AG114" s="26" t="n"/>
      <c r="AH114" s="26" t="n"/>
      <c r="AI114" s="26" t="n"/>
    </row>
    <row r="115"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  <c r="AG115" s="26" t="n"/>
      <c r="AH115" s="26" t="n"/>
      <c r="AI115" s="26" t="n"/>
    </row>
    <row r="116"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  <c r="AG116" s="26" t="n"/>
      <c r="AH116" s="26" t="n"/>
      <c r="AI116" s="26" t="n"/>
    </row>
    <row r="117"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  <c r="AG117" s="26" t="n"/>
      <c r="AH117" s="26" t="n"/>
      <c r="AI117" s="26" t="n"/>
    </row>
    <row r="118"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  <c r="AG118" s="26" t="n"/>
      <c r="AH118" s="26" t="n"/>
      <c r="AI118" s="26" t="n"/>
    </row>
    <row r="119"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  <c r="AG119" s="26" t="n"/>
      <c r="AH119" s="26" t="n"/>
      <c r="AI119" s="26" t="n"/>
    </row>
    <row r="120"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  <c r="AG120" s="26" t="n"/>
      <c r="AH120" s="26" t="n"/>
      <c r="AI120" s="26" t="n"/>
    </row>
    <row r="121"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  <c r="AG121" s="26" t="n"/>
      <c r="AH121" s="26" t="n"/>
      <c r="AI121" s="26" t="n"/>
    </row>
    <row r="122"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  <c r="AG122" s="26" t="n"/>
      <c r="AH122" s="26" t="n"/>
      <c r="AI122" s="26" t="n"/>
    </row>
    <row r="123"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  <c r="AG123" s="26" t="n"/>
      <c r="AH123" s="26" t="n"/>
      <c r="AI123" s="26" t="n"/>
    </row>
    <row r="124"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  <c r="AG124" s="26" t="n"/>
      <c r="AH124" s="26" t="n"/>
      <c r="AI124" s="26" t="n"/>
    </row>
    <row r="125"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  <c r="AG125" s="26" t="n"/>
      <c r="AH125" s="26" t="n"/>
      <c r="AI125" s="26" t="n"/>
    </row>
    <row r="126"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  <c r="AG126" s="26" t="n"/>
      <c r="AH126" s="26" t="n"/>
      <c r="AI126" s="26" t="n"/>
    </row>
    <row r="127"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  <c r="AG127" s="26" t="n"/>
      <c r="AH127" s="26" t="n"/>
      <c r="AI127" s="26" t="n"/>
    </row>
    <row r="128"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  <c r="AG128" s="26" t="n"/>
      <c r="AH128" s="26" t="n"/>
      <c r="AI128" s="26" t="n"/>
    </row>
    <row r="129"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  <c r="AG129" s="26" t="n"/>
      <c r="AH129" s="26" t="n"/>
      <c r="AI129" s="26" t="n"/>
    </row>
    <row r="130"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  <c r="AG130" s="26" t="n"/>
      <c r="AH130" s="26" t="n"/>
      <c r="AI130" s="26" t="n"/>
    </row>
    <row r="131"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  <c r="AG131" s="26" t="n"/>
      <c r="AH131" s="26" t="n"/>
      <c r="AI131" s="26" t="n"/>
    </row>
    <row r="132"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  <c r="AG132" s="26" t="n"/>
      <c r="AH132" s="26" t="n"/>
      <c r="AI132" s="26" t="n"/>
    </row>
    <row r="133"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  <c r="AG133" s="26" t="n"/>
      <c r="AH133" s="26" t="n"/>
      <c r="AI133" s="26" t="n"/>
    </row>
    <row r="134"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  <c r="AG134" s="26" t="n"/>
      <c r="AH134" s="26" t="n"/>
      <c r="AI134" s="26" t="n"/>
    </row>
    <row r="135"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  <c r="AG135" s="26" t="n"/>
      <c r="AH135" s="26" t="n"/>
      <c r="AI135" s="26" t="n"/>
    </row>
    <row r="136"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  <c r="AG136" s="26" t="n"/>
      <c r="AH136" s="26" t="n"/>
      <c r="AI136" s="26" t="n"/>
    </row>
    <row r="137"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  <c r="AG137" s="26" t="n"/>
      <c r="AH137" s="26" t="n"/>
      <c r="AI137" s="26" t="n"/>
    </row>
    <row r="138"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  <c r="AG138" s="26" t="n"/>
      <c r="AH138" s="26" t="n"/>
      <c r="AI138" s="26" t="n"/>
    </row>
    <row r="139"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  <c r="AG139" s="26" t="n"/>
      <c r="AH139" s="26" t="n"/>
      <c r="AI139" s="26" t="n"/>
    </row>
    <row r="140"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  <c r="AG140" s="26" t="n"/>
      <c r="AH140" s="26" t="n"/>
      <c r="AI140" s="26" t="n"/>
    </row>
    <row r="141"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  <c r="AG141" s="26" t="n"/>
      <c r="AH141" s="26" t="n"/>
      <c r="AI141" s="26" t="n"/>
    </row>
    <row r="142"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  <c r="AG142" s="26" t="n"/>
      <c r="AH142" s="26" t="n"/>
      <c r="AI142" s="26" t="n"/>
    </row>
    <row r="143"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  <c r="AG143" s="26" t="n"/>
      <c r="AH143" s="26" t="n"/>
      <c r="AI143" s="26" t="n"/>
    </row>
    <row r="144"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  <c r="AG144" s="26" t="n"/>
      <c r="AH144" s="26" t="n"/>
      <c r="AI144" s="26" t="n"/>
    </row>
    <row r="145"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  <c r="AG145" s="26" t="n"/>
      <c r="AH145" s="26" t="n"/>
      <c r="AI145" s="26" t="n"/>
    </row>
    <row r="146"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  <c r="AG146" s="26" t="n"/>
      <c r="AH146" s="26" t="n"/>
      <c r="AI146" s="26" t="n"/>
    </row>
    <row r="147"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  <c r="AG147" s="26" t="n"/>
      <c r="AH147" s="26" t="n"/>
      <c r="AI147" s="26" t="n"/>
    </row>
    <row r="148"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  <c r="AG148" s="26" t="n"/>
      <c r="AH148" s="26" t="n"/>
      <c r="AI148" s="26" t="n"/>
    </row>
    <row r="149"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  <c r="AG149" s="26" t="n"/>
      <c r="AH149" s="26" t="n"/>
      <c r="AI149" s="26" t="n"/>
    </row>
    <row r="150"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  <c r="AG150" s="26" t="n"/>
      <c r="AH150" s="26" t="n"/>
      <c r="AI150" s="26" t="n"/>
    </row>
    <row r="151"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</row>
    <row r="152"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  <c r="AG152" s="26" t="n"/>
      <c r="AH152" s="26" t="n"/>
      <c r="AI152" s="26" t="n"/>
    </row>
    <row r="153"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  <c r="AG153" s="26" t="n"/>
      <c r="AH153" s="26" t="n"/>
      <c r="AI153" s="26" t="n"/>
    </row>
    <row r="154"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  <c r="AG154" s="26" t="n"/>
      <c r="AH154" s="26" t="n"/>
      <c r="AI154" s="26" t="n"/>
    </row>
    <row r="155"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  <c r="AG155" s="26" t="n"/>
      <c r="AH155" s="26" t="n"/>
      <c r="AI155" s="26" t="n"/>
    </row>
    <row r="156"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  <c r="AG156" s="26" t="n"/>
      <c r="AH156" s="26" t="n"/>
      <c r="AI156" s="26" t="n"/>
    </row>
    <row r="157"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  <c r="AG157" s="26" t="n"/>
      <c r="AH157" s="26" t="n"/>
      <c r="AI157" s="26" t="n"/>
    </row>
    <row r="158"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  <c r="AG158" s="26" t="n"/>
      <c r="AH158" s="26" t="n"/>
      <c r="AI158" s="26" t="n"/>
    </row>
    <row r="159"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  <c r="AG159" s="26" t="n"/>
      <c r="AH159" s="26" t="n"/>
      <c r="AI159" s="26" t="n"/>
    </row>
    <row r="160"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  <c r="AG160" s="26" t="n"/>
      <c r="AH160" s="26" t="n"/>
      <c r="AI160" s="26" t="n"/>
    </row>
    <row r="161"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  <c r="AG161" s="26" t="n"/>
      <c r="AH161" s="26" t="n"/>
      <c r="AI161" s="26" t="n"/>
    </row>
    <row r="162"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  <c r="AG162" s="26" t="n"/>
      <c r="AH162" s="26" t="n"/>
      <c r="AI162" s="26" t="n"/>
    </row>
    <row r="163"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  <c r="AG163" s="26" t="n"/>
      <c r="AH163" s="26" t="n"/>
      <c r="AI163" s="26" t="n"/>
    </row>
    <row r="164"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  <c r="AG164" s="26" t="n"/>
      <c r="AH164" s="26" t="n"/>
      <c r="AI164" s="26" t="n"/>
    </row>
    <row r="165"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  <c r="AG165" s="26" t="n"/>
      <c r="AH165" s="26" t="n"/>
      <c r="AI165" s="26" t="n"/>
    </row>
    <row r="166"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  <c r="AG166" s="26" t="n"/>
      <c r="AH166" s="26" t="n"/>
      <c r="AI166" s="26" t="n"/>
    </row>
    <row r="167"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  <c r="AG167" s="26" t="n"/>
      <c r="AH167" s="26" t="n"/>
      <c r="AI167" s="26" t="n"/>
    </row>
    <row r="168"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  <c r="AG168" s="26" t="n"/>
      <c r="AH168" s="26" t="n"/>
      <c r="AI168" s="26" t="n"/>
    </row>
    <row r="169"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  <c r="AG169" s="26" t="n"/>
      <c r="AH169" s="26" t="n"/>
      <c r="AI169" s="26" t="n"/>
    </row>
    <row r="170"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  <c r="AG170" s="26" t="n"/>
      <c r="AH170" s="26" t="n"/>
      <c r="AI170" s="26" t="n"/>
    </row>
    <row r="171"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  <c r="AG171" s="26" t="n"/>
      <c r="AH171" s="26" t="n"/>
      <c r="AI171" s="26" t="n"/>
    </row>
    <row r="172"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  <c r="AG172" s="26" t="n"/>
      <c r="AH172" s="26" t="n"/>
      <c r="AI172" s="26" t="n"/>
    </row>
    <row r="173"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  <c r="AG173" s="26" t="n"/>
      <c r="AH173" s="26" t="n"/>
      <c r="AI173" s="26" t="n"/>
    </row>
    <row r="174"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  <c r="AG174" s="26" t="n"/>
      <c r="AH174" s="26" t="n"/>
      <c r="AI174" s="26" t="n"/>
    </row>
    <row r="175"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  <c r="AG175" s="26" t="n"/>
      <c r="AH175" s="26" t="n"/>
      <c r="AI175" s="26" t="n"/>
    </row>
    <row r="176"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  <c r="AG176" s="26" t="n"/>
      <c r="AH176" s="26" t="n"/>
      <c r="AI176" s="26" t="n"/>
    </row>
    <row r="177"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  <c r="AG177" s="26" t="n"/>
      <c r="AH177" s="26" t="n"/>
      <c r="AI177" s="26" t="n"/>
    </row>
    <row r="178"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  <c r="AG178" s="26" t="n"/>
      <c r="AH178" s="26" t="n"/>
      <c r="AI178" s="26" t="n"/>
    </row>
    <row r="179"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  <c r="AG179" s="26" t="n"/>
      <c r="AH179" s="26" t="n"/>
      <c r="AI179" s="26" t="n"/>
    </row>
    <row r="180"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  <c r="AG180" s="26" t="n"/>
      <c r="AH180" s="26" t="n"/>
      <c r="AI180" s="26" t="n"/>
    </row>
    <row r="181"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  <c r="AG181" s="26" t="n"/>
      <c r="AH181" s="26" t="n"/>
      <c r="AI181" s="26" t="n"/>
    </row>
    <row r="182"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  <c r="AG182" s="26" t="n"/>
      <c r="AH182" s="26" t="n"/>
      <c r="AI182" s="26" t="n"/>
    </row>
    <row r="183"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  <c r="AG183" s="26" t="n"/>
      <c r="AH183" s="26" t="n"/>
      <c r="AI183" s="26" t="n"/>
    </row>
    <row r="184"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  <c r="AG184" s="26" t="n"/>
      <c r="AH184" s="26" t="n"/>
      <c r="AI184" s="26" t="n"/>
    </row>
    <row r="185"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  <c r="AG185" s="26" t="n"/>
      <c r="AH185" s="26" t="n"/>
      <c r="AI185" s="26" t="n"/>
    </row>
    <row r="186"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  <c r="AG186" s="26" t="n"/>
      <c r="AH186" s="26" t="n"/>
      <c r="AI186" s="26" t="n"/>
    </row>
    <row r="187"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  <c r="AG187" s="26" t="n"/>
      <c r="AH187" s="26" t="n"/>
      <c r="AI187" s="26" t="n"/>
    </row>
    <row r="188"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  <c r="AG188" s="26" t="n"/>
      <c r="AH188" s="26" t="n"/>
      <c r="AI188" s="26" t="n"/>
    </row>
    <row r="189"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  <c r="AG189" s="26" t="n"/>
      <c r="AH189" s="26" t="n"/>
      <c r="AI189" s="26" t="n"/>
    </row>
    <row r="190"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  <c r="AG190" s="26" t="n"/>
      <c r="AH190" s="26" t="n"/>
      <c r="AI190" s="26" t="n"/>
    </row>
    <row r="191"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  <c r="AG191" s="26" t="n"/>
      <c r="AH191" s="26" t="n"/>
      <c r="AI191" s="26" t="n"/>
    </row>
    <row r="192"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  <c r="AG192" s="26" t="n"/>
      <c r="AH192" s="26" t="n"/>
      <c r="AI192" s="26" t="n"/>
    </row>
    <row r="193"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  <c r="AG193" s="26" t="n"/>
      <c r="AH193" s="26" t="n"/>
      <c r="AI193" s="26" t="n"/>
    </row>
    <row r="194"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  <c r="AG194" s="26" t="n"/>
      <c r="AH194" s="26" t="n"/>
      <c r="AI194" s="26" t="n"/>
    </row>
    <row r="195"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  <c r="AG195" s="26" t="n"/>
      <c r="AH195" s="26" t="n"/>
      <c r="AI195" s="26" t="n"/>
    </row>
    <row r="196"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  <c r="AG196" s="26" t="n"/>
      <c r="AH196" s="26" t="n"/>
      <c r="AI196" s="26" t="n"/>
    </row>
    <row r="197"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  <c r="AG197" s="26" t="n"/>
      <c r="AH197" s="26" t="n"/>
      <c r="AI197" s="26" t="n"/>
    </row>
    <row r="198"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  <c r="AG198" s="26" t="n"/>
      <c r="AH198" s="26" t="n"/>
      <c r="AI198" s="26" t="n"/>
    </row>
    <row r="199"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  <c r="AG199" s="26" t="n"/>
      <c r="AH199" s="26" t="n"/>
      <c r="AI199" s="26" t="n"/>
    </row>
    <row r="200"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  <c r="AG200" s="26" t="n"/>
      <c r="AH200" s="26" t="n"/>
      <c r="AI200" s="26" t="n"/>
    </row>
    <row r="201"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  <c r="AG201" s="26" t="n"/>
      <c r="AH201" s="26" t="n"/>
      <c r="AI201" s="26" t="n"/>
    </row>
    <row r="202"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  <c r="AG202" s="26" t="n"/>
      <c r="AH202" s="26" t="n"/>
      <c r="AI202" s="26" t="n"/>
    </row>
    <row r="203"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  <c r="AG203" s="26" t="n"/>
      <c r="AH203" s="26" t="n"/>
      <c r="AI203" s="26" t="n"/>
    </row>
    <row r="204"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  <c r="AG204" s="26" t="n"/>
      <c r="AH204" s="26" t="n"/>
      <c r="AI204" s="26" t="n"/>
    </row>
    <row r="205"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  <c r="AG205" s="26" t="n"/>
      <c r="AH205" s="26" t="n"/>
      <c r="AI205" s="26" t="n"/>
    </row>
    <row r="206"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  <c r="AG206" s="26" t="n"/>
      <c r="AH206" s="26" t="n"/>
      <c r="AI206" s="26" t="n"/>
    </row>
    <row r="207"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  <c r="AG207" s="26" t="n"/>
      <c r="AH207" s="26" t="n"/>
      <c r="AI207" s="26" t="n"/>
    </row>
    <row r="208"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  <c r="AG208" s="26" t="n"/>
      <c r="AH208" s="26" t="n"/>
      <c r="AI208" s="26" t="n"/>
    </row>
    <row r="209"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  <c r="AG209" s="26" t="n"/>
      <c r="AH209" s="26" t="n"/>
      <c r="AI209" s="26" t="n"/>
    </row>
    <row r="210"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  <c r="AG210" s="26" t="n"/>
      <c r="AH210" s="26" t="n"/>
      <c r="AI210" s="26" t="n"/>
    </row>
    <row r="211"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  <c r="AG211" s="26" t="n"/>
      <c r="AH211" s="26" t="n"/>
      <c r="AI211" s="26" t="n"/>
    </row>
    <row r="212"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  <c r="AG212" s="26" t="n"/>
      <c r="AH212" s="26" t="n"/>
      <c r="AI212" s="26" t="n"/>
    </row>
    <row r="213"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  <c r="AG213" s="26" t="n"/>
      <c r="AH213" s="26" t="n"/>
      <c r="AI213" s="26" t="n"/>
    </row>
    <row r="214"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  <c r="AG214" s="26" t="n"/>
      <c r="AH214" s="26" t="n"/>
      <c r="AI214" s="26" t="n"/>
    </row>
    <row r="215"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  <c r="AG215" s="26" t="n"/>
      <c r="AH215" s="26" t="n"/>
      <c r="AI215" s="26" t="n"/>
    </row>
    <row r="216"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  <c r="AG216" s="26" t="n"/>
      <c r="AH216" s="26" t="n"/>
      <c r="AI216" s="26" t="n"/>
    </row>
    <row r="217"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  <c r="AG217" s="26" t="n"/>
      <c r="AH217" s="26" t="n"/>
      <c r="AI217" s="26" t="n"/>
    </row>
    <row r="218"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  <c r="AG218" s="26" t="n"/>
      <c r="AH218" s="26" t="n"/>
      <c r="AI218" s="26" t="n"/>
    </row>
    <row r="219"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  <c r="AG219" s="26" t="n"/>
      <c r="AH219" s="26" t="n"/>
      <c r="AI219" s="26" t="n"/>
    </row>
    <row r="220"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  <c r="AG220" s="26" t="n"/>
      <c r="AH220" s="26" t="n"/>
      <c r="AI220" s="26" t="n"/>
    </row>
    <row r="221"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  <c r="AG221" s="26" t="n"/>
      <c r="AH221" s="26" t="n"/>
      <c r="AI221" s="26" t="n"/>
    </row>
    <row r="222"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  <c r="AG222" s="26" t="n"/>
      <c r="AH222" s="26" t="n"/>
      <c r="AI222" s="26" t="n"/>
    </row>
    <row r="223"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  <c r="AG223" s="26" t="n"/>
      <c r="AH223" s="26" t="n"/>
      <c r="AI223" s="26" t="n"/>
    </row>
    <row r="224"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  <c r="AG224" s="26" t="n"/>
      <c r="AH224" s="26" t="n"/>
      <c r="AI224" s="26" t="n"/>
    </row>
    <row r="225"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  <c r="AG225" s="26" t="n"/>
      <c r="AH225" s="26" t="n"/>
      <c r="AI225" s="26" t="n"/>
    </row>
    <row r="226"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  <c r="AG226" s="26" t="n"/>
      <c r="AH226" s="26" t="n"/>
      <c r="AI226" s="26" t="n"/>
    </row>
    <row r="227"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  <c r="AG227" s="26" t="n"/>
      <c r="AH227" s="26" t="n"/>
      <c r="AI227" s="26" t="n"/>
    </row>
    <row r="228"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  <c r="AG228" s="26" t="n"/>
      <c r="AH228" s="26" t="n"/>
      <c r="AI228" s="26" t="n"/>
    </row>
    <row r="229"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  <c r="AG229" s="26" t="n"/>
      <c r="AH229" s="26" t="n"/>
      <c r="AI229" s="26" t="n"/>
    </row>
    <row r="230"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  <c r="AG230" s="26" t="n"/>
      <c r="AH230" s="26" t="n"/>
      <c r="AI230" s="26" t="n"/>
    </row>
    <row r="231"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  <c r="AG231" s="26" t="n"/>
      <c r="AH231" s="26" t="n"/>
      <c r="AI231" s="26" t="n"/>
    </row>
    <row r="232"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  <c r="AG232" s="26" t="n"/>
      <c r="AH232" s="26" t="n"/>
      <c r="AI232" s="26" t="n"/>
    </row>
    <row r="233"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  <c r="AG233" s="26" t="n"/>
      <c r="AH233" s="26" t="n"/>
      <c r="AI233" s="26" t="n"/>
    </row>
    <row r="234"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  <c r="AG234" s="26" t="n"/>
      <c r="AH234" s="26" t="n"/>
      <c r="AI234" s="26" t="n"/>
    </row>
    <row r="235"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  <c r="AG235" s="26" t="n"/>
      <c r="AH235" s="26" t="n"/>
      <c r="AI235" s="26" t="n"/>
    </row>
    <row r="236"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  <c r="AG236" s="26" t="n"/>
      <c r="AH236" s="26" t="n"/>
      <c r="AI236" s="26" t="n"/>
    </row>
    <row r="237"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  <c r="AG237" s="26" t="n"/>
      <c r="AH237" s="26" t="n"/>
      <c r="AI237" s="26" t="n"/>
    </row>
    <row r="238"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  <c r="AG238" s="26" t="n"/>
      <c r="AH238" s="26" t="n"/>
      <c r="AI238" s="26" t="n"/>
    </row>
    <row r="239"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  <c r="AG239" s="26" t="n"/>
      <c r="AH239" s="26" t="n"/>
      <c r="AI239" s="26" t="n"/>
    </row>
    <row r="240"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  <c r="AG240" s="26" t="n"/>
      <c r="AH240" s="26" t="n"/>
      <c r="AI240" s="26" t="n"/>
    </row>
    <row r="241"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  <c r="AG241" s="26" t="n"/>
      <c r="AH241" s="26" t="n"/>
      <c r="AI241" s="26" t="n"/>
    </row>
    <row r="242"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  <c r="AG242" s="26" t="n"/>
      <c r="AH242" s="26" t="n"/>
      <c r="AI242" s="26" t="n"/>
    </row>
    <row r="243"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  <c r="AG243" s="26" t="n"/>
      <c r="AH243" s="26" t="n"/>
      <c r="AI243" s="26" t="n"/>
    </row>
    <row r="244"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  <c r="AG244" s="26" t="n"/>
      <c r="AH244" s="26" t="n"/>
      <c r="AI244" s="26" t="n"/>
    </row>
    <row r="245"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  <c r="AG245" s="26" t="n"/>
      <c r="AH245" s="26" t="n"/>
      <c r="AI245" s="26" t="n"/>
    </row>
    <row r="246"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  <c r="AG246" s="26" t="n"/>
      <c r="AH246" s="26" t="n"/>
      <c r="AI246" s="26" t="n"/>
    </row>
    <row r="247"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  <c r="AG247" s="26" t="n"/>
      <c r="AH247" s="26" t="n"/>
      <c r="AI247" s="26" t="n"/>
    </row>
    <row r="248"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  <c r="AG248" s="26" t="n"/>
      <c r="AH248" s="26" t="n"/>
      <c r="AI248" s="26" t="n"/>
    </row>
    <row r="249"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  <c r="AG249" s="26" t="n"/>
      <c r="AH249" s="26" t="n"/>
      <c r="AI249" s="26" t="n"/>
    </row>
    <row r="250"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  <c r="AG250" s="26" t="n"/>
      <c r="AH250" s="26" t="n"/>
      <c r="AI250" s="26" t="n"/>
    </row>
    <row r="251"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  <c r="AG251" s="26" t="n"/>
      <c r="AH251" s="26" t="n"/>
      <c r="AI251" s="26" t="n"/>
    </row>
    <row r="252"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  <c r="AG252" s="26" t="n"/>
      <c r="AH252" s="26" t="n"/>
      <c r="AI252" s="26" t="n"/>
    </row>
    <row r="253"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  <c r="AG253" s="26" t="n"/>
      <c r="AH253" s="26" t="n"/>
      <c r="AI253" s="26" t="n"/>
    </row>
    <row r="254"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  <c r="AG254" s="26" t="n"/>
      <c r="AH254" s="26" t="n"/>
      <c r="AI254" s="26" t="n"/>
    </row>
    <row r="255"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  <c r="AG255" s="26" t="n"/>
      <c r="AH255" s="26" t="n"/>
      <c r="AI255" s="26" t="n"/>
    </row>
    <row r="256"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  <c r="AG256" s="26" t="n"/>
      <c r="AH256" s="26" t="n"/>
      <c r="AI256" s="26" t="n"/>
    </row>
    <row r="257"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  <c r="AG257" s="26" t="n"/>
      <c r="AH257" s="26" t="n"/>
      <c r="AI257" s="26" t="n"/>
    </row>
    <row r="258"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  <c r="AG258" s="26" t="n"/>
      <c r="AH258" s="26" t="n"/>
      <c r="AI258" s="26" t="n"/>
    </row>
    <row r="259"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  <c r="AG259" s="26" t="n"/>
      <c r="AH259" s="26" t="n"/>
      <c r="AI259" s="26" t="n"/>
    </row>
    <row r="260"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  <c r="AG260" s="26" t="n"/>
      <c r="AH260" s="26" t="n"/>
      <c r="AI260" s="26" t="n"/>
    </row>
    <row r="261"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  <c r="AG261" s="26" t="n"/>
      <c r="AH261" s="26" t="n"/>
      <c r="AI261" s="26" t="n"/>
    </row>
    <row r="262"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  <c r="AG262" s="26" t="n"/>
      <c r="AH262" s="26" t="n"/>
      <c r="AI262" s="26" t="n"/>
    </row>
    <row r="263"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  <c r="AG263" s="26" t="n"/>
      <c r="AH263" s="26" t="n"/>
      <c r="AI263" s="26" t="n"/>
    </row>
    <row r="264"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  <c r="AG264" s="26" t="n"/>
      <c r="AH264" s="26" t="n"/>
      <c r="AI264" s="26" t="n"/>
    </row>
    <row r="265"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  <c r="AG265" s="26" t="n"/>
      <c r="AH265" s="26" t="n"/>
      <c r="AI265" s="26" t="n"/>
    </row>
    <row r="266"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  <c r="AG266" s="26" t="n"/>
      <c r="AH266" s="26" t="n"/>
      <c r="AI266" s="26" t="n"/>
    </row>
    <row r="267"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  <c r="AG267" s="26" t="n"/>
      <c r="AH267" s="26" t="n"/>
      <c r="AI267" s="26" t="n"/>
    </row>
    <row r="268"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  <c r="AG268" s="26" t="n"/>
      <c r="AH268" s="26" t="n"/>
      <c r="AI268" s="26" t="n"/>
    </row>
    <row r="269"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  <c r="AG269" s="26" t="n"/>
      <c r="AH269" s="26" t="n"/>
      <c r="AI269" s="26" t="n"/>
    </row>
    <row r="270"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  <c r="AG270" s="26" t="n"/>
      <c r="AH270" s="26" t="n"/>
      <c r="AI270" s="26" t="n"/>
    </row>
    <row r="271"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  <c r="AG271" s="26" t="n"/>
      <c r="AH271" s="26" t="n"/>
      <c r="AI271" s="26" t="n"/>
    </row>
    <row r="272"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  <c r="AG272" s="26" t="n"/>
      <c r="AH272" s="26" t="n"/>
      <c r="AI272" s="26" t="n"/>
    </row>
    <row r="273"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  <c r="AG273" s="26" t="n"/>
      <c r="AH273" s="26" t="n"/>
      <c r="AI273" s="26" t="n"/>
    </row>
    <row r="274"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  <c r="AG274" s="26" t="n"/>
      <c r="AH274" s="26" t="n"/>
      <c r="AI274" s="26" t="n"/>
    </row>
    <row r="275"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  <c r="AG275" s="26" t="n"/>
      <c r="AH275" s="26" t="n"/>
      <c r="AI275" s="26" t="n"/>
    </row>
    <row r="276"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  <c r="AG276" s="26" t="n"/>
      <c r="AH276" s="26" t="n"/>
      <c r="AI276" s="26" t="n"/>
    </row>
    <row r="277"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  <c r="AG277" s="26" t="n"/>
      <c r="AH277" s="26" t="n"/>
      <c r="AI277" s="26" t="n"/>
    </row>
    <row r="278"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  <c r="AG278" s="26" t="n"/>
      <c r="AH278" s="26" t="n"/>
      <c r="AI278" s="26" t="n"/>
    </row>
    <row r="279"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  <c r="AG279" s="26" t="n"/>
      <c r="AH279" s="26" t="n"/>
      <c r="AI279" s="26" t="n"/>
    </row>
    <row r="280"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  <c r="AG280" s="26" t="n"/>
      <c r="AH280" s="26" t="n"/>
      <c r="AI280" s="26" t="n"/>
    </row>
    <row r="281"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  <c r="AG281" s="26" t="n"/>
      <c r="AH281" s="26" t="n"/>
      <c r="AI281" s="26" t="n"/>
    </row>
    <row r="282"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  <c r="AG282" s="26" t="n"/>
      <c r="AH282" s="26" t="n"/>
      <c r="AI282" s="26" t="n"/>
    </row>
    <row r="283"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  <c r="AG283" s="26" t="n"/>
      <c r="AH283" s="26" t="n"/>
      <c r="AI283" s="26" t="n"/>
    </row>
    <row r="284"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  <c r="AG284" s="26" t="n"/>
      <c r="AH284" s="26" t="n"/>
      <c r="AI284" s="26" t="n"/>
    </row>
    <row r="285"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  <c r="AG285" s="26" t="n"/>
      <c r="AH285" s="26" t="n"/>
      <c r="AI285" s="26" t="n"/>
    </row>
    <row r="286"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  <c r="AG286" s="26" t="n"/>
      <c r="AH286" s="26" t="n"/>
      <c r="AI286" s="26" t="n"/>
    </row>
    <row r="287"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  <c r="AG287" s="26" t="n"/>
      <c r="AH287" s="26" t="n"/>
      <c r="AI287" s="26" t="n"/>
    </row>
    <row r="288"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  <c r="AG288" s="26" t="n"/>
      <c r="AH288" s="26" t="n"/>
      <c r="AI288" s="26" t="n"/>
    </row>
    <row r="289"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  <c r="AG289" s="26" t="n"/>
      <c r="AH289" s="26" t="n"/>
      <c r="AI289" s="26" t="n"/>
    </row>
    <row r="290"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  <c r="AG290" s="26" t="n"/>
      <c r="AH290" s="26" t="n"/>
      <c r="AI290" s="26" t="n"/>
    </row>
    <row r="291"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  <c r="AG291" s="26" t="n"/>
      <c r="AH291" s="26" t="n"/>
      <c r="AI291" s="26" t="n"/>
    </row>
    <row r="292"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  <c r="AG292" s="26" t="n"/>
      <c r="AH292" s="26" t="n"/>
      <c r="AI292" s="26" t="n"/>
    </row>
    <row r="293"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  <c r="AG293" s="26" t="n"/>
      <c r="AH293" s="26" t="n"/>
      <c r="AI293" s="26" t="n"/>
    </row>
    <row r="294"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  <c r="AG294" s="26" t="n"/>
      <c r="AH294" s="26" t="n"/>
      <c r="AI294" s="26" t="n"/>
    </row>
    <row r="295"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  <c r="AG295" s="26" t="n"/>
      <c r="AH295" s="26" t="n"/>
      <c r="AI295" s="26" t="n"/>
    </row>
    <row r="296"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  <c r="AG296" s="26" t="n"/>
      <c r="AH296" s="26" t="n"/>
      <c r="AI296" s="26" t="n"/>
    </row>
    <row r="297"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  <c r="AG297" s="26" t="n"/>
      <c r="AH297" s="26" t="n"/>
      <c r="AI297" s="26" t="n"/>
    </row>
    <row r="298"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  <c r="AG298" s="26" t="n"/>
      <c r="AH298" s="26" t="n"/>
      <c r="AI298" s="26" t="n"/>
    </row>
  </sheetData>
  <mergeCells count="11">
    <mergeCell ref="U1:W1"/>
    <mergeCell ref="F1:H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9 F4:F9 I4:I9 L4:L9 O4:O9 U4:U9 X4:X9 AA4:AA9 AD4:AD9">
    <cfRule dxfId="0" operator="greaterThan" priority="3" type="cellIs">
      <formula>0</formula>
    </cfRule>
  </conditionalFormatting>
  <conditionalFormatting sqref="R4:R9">
    <cfRule dxfId="0" operator="greaterThan" priority="2" type="cellIs">
      <formula>0</formula>
    </cfRule>
  </conditionalFormatting>
  <conditionalFormatting sqref="AG4:AG9">
    <cfRule dxfId="0" operator="greaterThan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6"/>
  <sheetViews>
    <sheetView workbookViewId="0">
      <selection activeCell="AJ6" sqref="AJ6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6" width="4.6640625"/>
    <col customWidth="1" max="7" min="7" style="27" width="4.6640625"/>
    <col customWidth="1" max="8" min="8" style="97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6" width="4.6640625"/>
    <col customWidth="1" max="13" min="13" style="27" width="4.6640625"/>
    <col customWidth="1" max="14" min="14" style="97" width="4.6640625"/>
    <col customWidth="1" max="15" min="15" style="94" width="4.6640625"/>
    <col customWidth="1" max="16" min="16" style="27" width="4.6640625"/>
    <col customWidth="1" max="17" min="17" style="95" width="4.6640625"/>
    <col customWidth="1" max="18" min="18" style="96" width="4.6640625"/>
    <col customWidth="1" max="19" min="19" style="27" width="4.6640625"/>
    <col customWidth="1" max="20" min="20" style="97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4" width="4.6640625"/>
    <col customWidth="1" max="28" min="28" style="27" width="4.6640625"/>
    <col customWidth="1" max="29" min="29" style="95" width="4.6640625"/>
    <col customWidth="1" max="30" min="30" style="96" width="4.6640625"/>
    <col customWidth="1" max="31" min="31" style="27" width="4.6640625"/>
    <col customWidth="1" max="32" min="32" style="97" width="4.6640625"/>
    <col customWidth="1" max="33" min="33" style="94" width="4.6640625"/>
    <col customWidth="1" max="34" min="34" style="27" width="4.6640625"/>
    <col customWidth="1" max="35" min="35" style="95" width="4.6640625"/>
  </cols>
  <sheetData>
    <row customHeight="1" ht="28.95" r="1">
      <c r="A1" s="57" t="inlineStr">
        <is>
          <t>Key</t>
        </is>
      </c>
      <c r="B1" s="57" t="inlineStr">
        <is>
          <t>Summary</t>
        </is>
      </c>
      <c r="C1" s="268" t="inlineStr">
        <is>
          <t>Sandhya</t>
        </is>
      </c>
      <c r="D1" s="265" t="n"/>
      <c r="E1" s="266" t="n"/>
      <c r="F1" s="267" t="inlineStr">
        <is>
          <t>Elango</t>
        </is>
      </c>
      <c r="G1" s="265" t="n"/>
      <c r="H1" s="266" t="n"/>
      <c r="I1" s="268" t="inlineStr">
        <is>
          <t>Rakesh</t>
        </is>
      </c>
      <c r="J1" s="265" t="n"/>
      <c r="K1" s="266" t="n"/>
      <c r="L1" s="267" t="inlineStr">
        <is>
          <t>Giridhar</t>
        </is>
      </c>
      <c r="M1" s="265" t="n"/>
      <c r="N1" s="266" t="n"/>
      <c r="O1" s="268" t="inlineStr">
        <is>
          <t>Vamsi</t>
        </is>
      </c>
      <c r="P1" s="265" t="n"/>
      <c r="Q1" s="266" t="n"/>
      <c r="R1" s="267" t="inlineStr">
        <is>
          <t>Gopika</t>
        </is>
      </c>
      <c r="S1" s="265" t="n"/>
      <c r="T1" s="266" t="n"/>
      <c r="U1" s="268" t="inlineStr">
        <is>
          <t>Srinivas</t>
        </is>
      </c>
      <c r="V1" s="265" t="n"/>
      <c r="W1" s="266" t="n"/>
      <c r="X1" s="267" t="inlineStr">
        <is>
          <t>Shweta</t>
        </is>
      </c>
      <c r="Y1" s="265" t="n"/>
      <c r="Z1" s="266" t="n"/>
      <c r="AA1" s="268" t="inlineStr">
        <is>
          <t>Kiran</t>
        </is>
      </c>
      <c r="AB1" s="265" t="n"/>
      <c r="AC1" s="266" t="n"/>
      <c r="AD1" s="267" t="inlineStr">
        <is>
          <t>Gajanan</t>
        </is>
      </c>
      <c r="AE1" s="265" t="n"/>
      <c r="AF1" s="266" t="n"/>
      <c r="AG1" s="268" t="inlineStr">
        <is>
          <t>Abishek</t>
        </is>
      </c>
      <c r="AH1" s="265" t="n"/>
      <c r="AI1" s="266" t="n"/>
    </row>
    <row customHeight="1" ht="28.95" r="2">
      <c r="A2" s="57" t="n"/>
      <c r="B2" s="57" t="n"/>
      <c r="C2" s="10" t="inlineStr">
        <is>
          <t>%</t>
        </is>
      </c>
      <c r="D2" s="10" t="inlineStr">
        <is>
          <t>SP-A</t>
        </is>
      </c>
      <c r="E2" s="10" t="inlineStr">
        <is>
          <t>SP-P</t>
        </is>
      </c>
      <c r="F2" s="10" t="inlineStr">
        <is>
          <t>%</t>
        </is>
      </c>
      <c r="G2" s="10" t="inlineStr">
        <is>
          <t>SP-A</t>
        </is>
      </c>
      <c r="H2" s="10" t="inlineStr">
        <is>
          <t>SP-P</t>
        </is>
      </c>
      <c r="I2" s="10" t="inlineStr">
        <is>
          <t>%</t>
        </is>
      </c>
      <c r="J2" s="10" t="inlineStr">
        <is>
          <t>SP-A</t>
        </is>
      </c>
      <c r="K2" s="10" t="inlineStr">
        <is>
          <t>SP-P</t>
        </is>
      </c>
      <c r="L2" s="10" t="inlineStr">
        <is>
          <t>%</t>
        </is>
      </c>
      <c r="M2" s="10" t="inlineStr">
        <is>
          <t>SP-A</t>
        </is>
      </c>
      <c r="N2" s="10" t="inlineStr">
        <is>
          <t>SP-P</t>
        </is>
      </c>
      <c r="O2" s="10" t="inlineStr">
        <is>
          <t>%</t>
        </is>
      </c>
      <c r="P2" s="10" t="inlineStr">
        <is>
          <t>SP-A</t>
        </is>
      </c>
      <c r="Q2" s="10" t="inlineStr">
        <is>
          <t>SP-P</t>
        </is>
      </c>
      <c r="R2" s="10" t="inlineStr">
        <is>
          <t>%</t>
        </is>
      </c>
      <c r="S2" s="10" t="inlineStr">
        <is>
          <t>SP-A</t>
        </is>
      </c>
      <c r="T2" s="10" t="inlineStr">
        <is>
          <t>SP-P</t>
        </is>
      </c>
      <c r="U2" s="10" t="inlineStr">
        <is>
          <t>%</t>
        </is>
      </c>
      <c r="V2" s="10" t="inlineStr">
        <is>
          <t>SP-A</t>
        </is>
      </c>
      <c r="W2" s="10" t="inlineStr">
        <is>
          <t>SP-P</t>
        </is>
      </c>
      <c r="X2" s="10" t="inlineStr">
        <is>
          <t>%</t>
        </is>
      </c>
      <c r="Y2" s="10" t="inlineStr">
        <is>
          <t>SP-A</t>
        </is>
      </c>
      <c r="Z2" s="10" t="inlineStr">
        <is>
          <t>SP-P</t>
        </is>
      </c>
      <c r="AA2" s="10" t="inlineStr">
        <is>
          <t>%</t>
        </is>
      </c>
      <c r="AB2" s="10" t="inlineStr">
        <is>
          <t>SP-A</t>
        </is>
      </c>
      <c r="AC2" s="10" t="inlineStr">
        <is>
          <t>SP-P</t>
        </is>
      </c>
      <c r="AD2" s="10" t="inlineStr">
        <is>
          <t>%</t>
        </is>
      </c>
      <c r="AE2" s="10" t="inlineStr">
        <is>
          <t>SP-A</t>
        </is>
      </c>
      <c r="AF2" s="10" t="inlineStr">
        <is>
          <t>SP-P</t>
        </is>
      </c>
      <c r="AG2" s="10" t="inlineStr">
        <is>
          <t>%</t>
        </is>
      </c>
      <c r="AH2" s="10" t="inlineStr">
        <is>
          <t>SP-A</t>
        </is>
      </c>
      <c r="AI2" s="10" t="inlineStr">
        <is>
          <t>SP-P</t>
        </is>
      </c>
    </row>
    <row customHeight="1" ht="28.95" r="3">
      <c r="A3" s="57" t="n"/>
      <c r="B3" s="98" t="inlineStr">
        <is>
          <t>Sprint B</t>
        </is>
      </c>
      <c r="C3" s="91" t="n"/>
      <c r="D3" s="91" t="n">
        <v>6</v>
      </c>
      <c r="E3" s="107">
        <f>SUM(E4:E13)</f>
        <v/>
      </c>
      <c r="F3" s="99" t="n"/>
      <c r="G3" s="91" t="n">
        <v>7</v>
      </c>
      <c r="H3" s="91">
        <f>SUM(H4:H13)</f>
        <v/>
      </c>
      <c r="I3" s="99" t="n"/>
      <c r="J3" s="91" t="n">
        <v>6</v>
      </c>
      <c r="K3" s="91">
        <f>SUM(K4:K13)</f>
        <v/>
      </c>
      <c r="L3" s="99" t="n"/>
      <c r="M3" s="91" t="n">
        <v>5</v>
      </c>
      <c r="N3" s="91">
        <f>SUM(N4:N13)</f>
        <v/>
      </c>
      <c r="O3" s="99" t="n"/>
      <c r="P3" s="91" t="n">
        <v>7</v>
      </c>
      <c r="Q3" s="91">
        <f>SUM(Q4:Q13)</f>
        <v/>
      </c>
      <c r="R3" s="99" t="n"/>
      <c r="S3" s="91" t="n">
        <v>6</v>
      </c>
      <c r="T3" s="91">
        <f>SUM(T4:T13)</f>
        <v/>
      </c>
      <c r="U3" s="99" t="n"/>
      <c r="V3" s="91" t="n">
        <v>5</v>
      </c>
      <c r="W3" s="91">
        <f>SUM(W4:W13)</f>
        <v/>
      </c>
      <c r="X3" s="99" t="n"/>
      <c r="Y3" s="91" t="n">
        <v>7</v>
      </c>
      <c r="Z3" s="91">
        <f>SUM(Z4:Z13)</f>
        <v/>
      </c>
      <c r="AA3" s="99" t="n"/>
      <c r="AB3" s="91" t="n">
        <v>6</v>
      </c>
      <c r="AC3" s="91">
        <f>SUM(AC4:AC13)</f>
        <v/>
      </c>
      <c r="AD3" s="99" t="n"/>
      <c r="AE3" s="91" t="n">
        <v>5</v>
      </c>
      <c r="AF3" s="91">
        <f>SUM(AF4:AF13)</f>
        <v/>
      </c>
      <c r="AG3" s="99" t="n"/>
      <c r="AH3" s="91" t="n">
        <v>4</v>
      </c>
      <c r="AI3" s="91">
        <f>SUM(AI4:AI13)</f>
        <v/>
      </c>
    </row>
    <row customHeight="1" ht="30" r="4">
      <c r="A4" s="71" t="inlineStr">
        <is>
          <t>VWICAS23-162385</t>
        </is>
      </c>
      <c r="B4" s="100" t="inlineStr">
        <is>
          <t>Maintenance and Support (APCT, IoT, MOD4, Pre-Int, Jira Auto)</t>
        </is>
      </c>
      <c r="C4" s="92">
        <f>('PI23.20_WP_Value_SP'!C2)</f>
        <v/>
      </c>
      <c r="D4" s="92">
        <f>(D3*C4)/100</f>
        <v/>
      </c>
      <c r="E4" s="108" t="n">
        <v>2</v>
      </c>
      <c r="F4" s="92">
        <f>('PI23.20_WP_Value_SP'!D2)</f>
        <v/>
      </c>
      <c r="G4" s="92">
        <f>(G3*F4)/100</f>
        <v/>
      </c>
      <c r="H4" s="92" t="n"/>
      <c r="I4" s="92">
        <f>('PI23.20_WP_Value_SP'!E2)</f>
        <v/>
      </c>
      <c r="J4" s="92">
        <f>(J3*I4)/100</f>
        <v/>
      </c>
      <c r="K4" s="92" t="n">
        <v>6</v>
      </c>
      <c r="L4" s="92">
        <f>('PI23.20_WP_Value_SP'!F2)</f>
        <v/>
      </c>
      <c r="M4" s="92">
        <f>(M3*L4)/100</f>
        <v/>
      </c>
      <c r="N4" s="92" t="n"/>
      <c r="O4" s="92">
        <f>('PI23.20_WP_Value_SP'!G2)</f>
        <v/>
      </c>
      <c r="P4" s="92">
        <f>(P3*O4)/100</f>
        <v/>
      </c>
      <c r="Q4" s="92" t="n"/>
      <c r="R4" s="92">
        <f>('PI23.20_WP_Value_SP'!H2)</f>
        <v/>
      </c>
      <c r="S4" s="92">
        <f>(S3*R4)/100</f>
        <v/>
      </c>
      <c r="T4" s="92" t="n"/>
      <c r="U4" s="92">
        <f>('PI23.20_WP_Value_SP'!I2)</f>
        <v/>
      </c>
      <c r="V4" s="92">
        <f>(V3*U4)/100</f>
        <v/>
      </c>
      <c r="W4" s="92" t="n">
        <v>2</v>
      </c>
      <c r="X4" s="92">
        <f>('PI23.20_WP_Value_SP'!J2)</f>
        <v/>
      </c>
      <c r="Y4" s="92">
        <f>(Y3*X4)/100</f>
        <v/>
      </c>
      <c r="Z4" s="92" t="n"/>
      <c r="AA4" s="92">
        <f>('PI23.20_WP_Value_SP'!K2)</f>
        <v/>
      </c>
      <c r="AB4" s="92">
        <f>(AB3*AA4)/100</f>
        <v/>
      </c>
      <c r="AC4" s="92" t="n"/>
      <c r="AD4" s="92">
        <f>('PI23.20_WP_Value_SP'!L2)</f>
        <v/>
      </c>
      <c r="AE4" s="92">
        <f>(AE3*AD4)/100</f>
        <v/>
      </c>
      <c r="AF4" s="92" t="n">
        <v>1</v>
      </c>
      <c r="AG4" s="92">
        <f>('PI23.20_WP_Value_SP'!M2)</f>
        <v/>
      </c>
      <c r="AH4" s="92">
        <f>(AH3*AG4)/100</f>
        <v/>
      </c>
      <c r="AI4" s="92" t="n"/>
    </row>
    <row customHeight="1" ht="30" r="5">
      <c r="A5" s="71" t="inlineStr">
        <is>
          <t>VWICAS23-162380</t>
        </is>
      </c>
      <c r="B5" s="101" t="inlineStr">
        <is>
          <t>Adaptive Application Pipelines | Handover from A1_CICD</t>
        </is>
      </c>
      <c r="C5" s="92">
        <f>('PI23.20_WP_Value_SP'!C3)</f>
        <v/>
      </c>
      <c r="D5" s="92">
        <f>(D3*C5)/100</f>
        <v/>
      </c>
      <c r="E5" s="108" t="n"/>
      <c r="F5" s="92">
        <f>('PI23.20_WP_Value_SP'!D3)</f>
        <v/>
      </c>
      <c r="G5" s="92">
        <f>(G3*F5)/100</f>
        <v/>
      </c>
      <c r="H5" s="92" t="n"/>
      <c r="I5" s="92">
        <f>('PI23.20_WP_Value_SP'!E3)</f>
        <v/>
      </c>
      <c r="J5" s="92">
        <f>(J3*I5)/100</f>
        <v/>
      </c>
      <c r="K5" s="92" t="n"/>
      <c r="L5" s="92">
        <f>('PI23.20_WP_Value_SP'!F3)</f>
        <v/>
      </c>
      <c r="M5" s="92">
        <f>(M3*L5)/100</f>
        <v/>
      </c>
      <c r="N5" s="92" t="n"/>
      <c r="O5" s="92">
        <f>('PI23.20_WP_Value_SP'!G3)</f>
        <v/>
      </c>
      <c r="P5" s="92">
        <f>(P3*O5)/100</f>
        <v/>
      </c>
      <c r="Q5" s="92" t="n">
        <v>2</v>
      </c>
      <c r="R5" s="92">
        <f>('PI23.20_WP_Value_SP'!H3)</f>
        <v/>
      </c>
      <c r="S5" s="92">
        <f>(S3*R5)/100</f>
        <v/>
      </c>
      <c r="T5" s="92" t="n"/>
      <c r="U5" s="92">
        <f>('PI23.20_WP_Value_SP'!I3)</f>
        <v/>
      </c>
      <c r="V5" s="92">
        <f>(V3*U5)/100</f>
        <v/>
      </c>
      <c r="W5" s="92" t="n"/>
      <c r="X5" s="92">
        <f>('PI23.20_WP_Value_SP'!J3)</f>
        <v/>
      </c>
      <c r="Y5" s="92">
        <f>(Y3*X5)/100</f>
        <v/>
      </c>
      <c r="Z5" s="92" t="n"/>
      <c r="AA5" s="92">
        <f>('PI23.20_WP_Value_SP'!K3)</f>
        <v/>
      </c>
      <c r="AB5" s="92">
        <f>(AB3*AA5)/100</f>
        <v/>
      </c>
      <c r="AC5" s="92" t="n">
        <v>4.5</v>
      </c>
      <c r="AD5" s="92">
        <f>('PI23.20_WP_Value_SP'!L3)</f>
        <v/>
      </c>
      <c r="AE5" s="92">
        <f>(AE3*AD5)/100</f>
        <v/>
      </c>
      <c r="AF5" s="92" t="n">
        <v>0.5</v>
      </c>
      <c r="AG5" s="92">
        <f>('PI23.20_WP_Value_SP'!M3)</f>
        <v/>
      </c>
      <c r="AH5" s="92">
        <f>(AH3*AG5)/100</f>
        <v/>
      </c>
      <c r="AI5" s="92" t="n"/>
    </row>
    <row customHeight="1" ht="30" r="6">
      <c r="A6" s="71" t="inlineStr">
        <is>
          <t>VWICAS23-162384</t>
        </is>
      </c>
      <c r="B6" s="100" t="inlineStr">
        <is>
          <t>Adaptive Delivery Pipelines | Handover from A1_CICD</t>
        </is>
      </c>
      <c r="C6" s="92">
        <f>('PI23.20_WP_Value_SP'!C4)</f>
        <v/>
      </c>
      <c r="D6" s="92">
        <f>(D3*C6)/100</f>
        <v/>
      </c>
      <c r="E6" s="108" t="n"/>
      <c r="F6" s="92">
        <f>('PI23.20_WP_Value_SP'!D4)</f>
        <v/>
      </c>
      <c r="G6" s="92">
        <f>(G3*F6)/100</f>
        <v/>
      </c>
      <c r="H6" s="92" t="n"/>
      <c r="I6" s="92">
        <f>('PI23.20_WP_Value_SP'!E4)</f>
        <v/>
      </c>
      <c r="J6" s="92">
        <f>(J3*I6)/100</f>
        <v/>
      </c>
      <c r="K6" s="92" t="n"/>
      <c r="L6" s="92">
        <f>('PI23.20_WP_Value_SP'!F4)</f>
        <v/>
      </c>
      <c r="M6" s="92">
        <f>(M3*L6)/100</f>
        <v/>
      </c>
      <c r="N6" s="92" t="n"/>
      <c r="O6" s="92">
        <f>('PI23.20_WP_Value_SP'!G4)</f>
        <v/>
      </c>
      <c r="P6" s="92">
        <f>(P3*O6)/100</f>
        <v/>
      </c>
      <c r="Q6" s="92" t="n"/>
      <c r="R6" s="92">
        <f>('PI23.20_WP_Value_SP'!H4)</f>
        <v/>
      </c>
      <c r="S6" s="92">
        <f>(S3*R6)/100</f>
        <v/>
      </c>
      <c r="T6" s="92" t="n"/>
      <c r="U6" s="92">
        <f>('PI23.20_WP_Value_SP'!I4)</f>
        <v/>
      </c>
      <c r="V6" s="92">
        <f>(V3*U6)/100</f>
        <v/>
      </c>
      <c r="W6" s="92" t="n"/>
      <c r="X6" s="92">
        <f>('PI23.20_WP_Value_SP'!J4)</f>
        <v/>
      </c>
      <c r="Y6" s="92">
        <f>(Y3*X6)/100</f>
        <v/>
      </c>
      <c r="Z6" s="92" t="n"/>
      <c r="AA6" s="92">
        <f>('PI23.20_WP_Value_SP'!K4)</f>
        <v/>
      </c>
      <c r="AB6" s="92">
        <f>(AB3*AA6)/100</f>
        <v/>
      </c>
      <c r="AC6" s="92" t="n"/>
      <c r="AD6" s="92">
        <f>('PI23.20_WP_Value_SP'!L4)</f>
        <v/>
      </c>
      <c r="AE6" s="92">
        <f>(AE3*AD6)/100</f>
        <v/>
      </c>
      <c r="AF6" s="92" t="n"/>
      <c r="AG6" s="92">
        <f>('PI23.20_WP_Value_SP'!M4)</f>
        <v/>
      </c>
      <c r="AH6" s="92">
        <f>(AH3*AG6)/100</f>
        <v/>
      </c>
      <c r="AI6" s="92" t="n"/>
    </row>
    <row customHeight="1" ht="30" r="7">
      <c r="A7" s="71" t="inlineStr">
        <is>
          <t>VWICAS23-169155</t>
        </is>
      </c>
      <c r="B7" s="101" t="inlineStr">
        <is>
          <t>[PI23.20][AAS][Automaters] Collaboration with PL1_DevOps Teams</t>
        </is>
      </c>
      <c r="C7" s="92">
        <f>('PI23.20_WP_Value_SP'!C5)</f>
        <v/>
      </c>
      <c r="D7" s="92">
        <f>(D3*C7)/100</f>
        <v/>
      </c>
      <c r="E7" s="108" t="n"/>
      <c r="F7" s="92">
        <f>('PI23.20_WP_Value_SP'!D5)</f>
        <v/>
      </c>
      <c r="G7" s="92">
        <f>(G3*F7)/100</f>
        <v/>
      </c>
      <c r="H7" s="92" t="n"/>
      <c r="I7" s="92">
        <f>('PI23.20_WP_Value_SP'!E5)</f>
        <v/>
      </c>
      <c r="J7" s="92">
        <f>(J3*I7)/100</f>
        <v/>
      </c>
      <c r="K7" s="92" t="n"/>
      <c r="L7" s="92">
        <f>('PI23.20_WP_Value_SP'!F5)</f>
        <v/>
      </c>
      <c r="M7" s="92">
        <f>(M3*L7)/100</f>
        <v/>
      </c>
      <c r="N7" s="92" t="n"/>
      <c r="O7" s="92">
        <f>('PI23.20_WP_Value_SP'!G5)</f>
        <v/>
      </c>
      <c r="P7" s="92">
        <f>(P3*O7)/100</f>
        <v/>
      </c>
      <c r="Q7" s="92" t="n"/>
      <c r="R7" s="92">
        <f>('PI23.20_WP_Value_SP'!H5)</f>
        <v/>
      </c>
      <c r="S7" s="92">
        <f>(S3*R7)/100</f>
        <v/>
      </c>
      <c r="T7" s="92" t="n"/>
      <c r="U7" s="92">
        <f>('PI23.20_WP_Value_SP'!I5)</f>
        <v/>
      </c>
      <c r="V7" s="92">
        <f>(V3*U7)/100</f>
        <v/>
      </c>
      <c r="W7" s="92" t="n"/>
      <c r="X7" s="92">
        <f>('PI23.20_WP_Value_SP'!J5)</f>
        <v/>
      </c>
      <c r="Y7" s="92">
        <f>(Y3*X7)/100</f>
        <v/>
      </c>
      <c r="Z7" s="92" t="n"/>
      <c r="AA7" s="92">
        <f>('PI23.20_WP_Value_SP'!K5)</f>
        <v/>
      </c>
      <c r="AB7" s="92">
        <f>(AB3*AA7)/100</f>
        <v/>
      </c>
      <c r="AC7" s="92" t="n"/>
      <c r="AD7" s="92">
        <f>('PI23.20_WP_Value_SP'!L5)</f>
        <v/>
      </c>
      <c r="AE7" s="92">
        <f>(AE3*AD7)/100</f>
        <v/>
      </c>
      <c r="AF7" s="92" t="n"/>
      <c r="AG7" s="92">
        <f>('PI23.20_WP_Value_SP'!M5)</f>
        <v/>
      </c>
      <c r="AH7" s="92">
        <f>(AH3*AG7)/100</f>
        <v/>
      </c>
      <c r="AI7" s="92" t="n"/>
    </row>
    <row customHeight="1" ht="30" r="8">
      <c r="A8" s="71" t="inlineStr">
        <is>
          <t>VWICAS23-162378</t>
        </is>
      </c>
      <c r="B8" s="100" t="inlineStr">
        <is>
          <t>[AIV] | Phase 6 | New Features</t>
        </is>
      </c>
      <c r="C8" s="92">
        <f>('PI23.20_WP_Value_SP'!C6)</f>
        <v/>
      </c>
      <c r="D8" s="92">
        <f>(D3*C8)/100</f>
        <v/>
      </c>
      <c r="E8" s="108" t="n"/>
      <c r="F8" s="92">
        <f>('PI23.20_WP_Value_SP'!D6)</f>
        <v/>
      </c>
      <c r="G8" s="92">
        <f>(G3*F8)/100</f>
        <v/>
      </c>
      <c r="H8" s="92" t="n"/>
      <c r="I8" s="92">
        <f>('PI23.20_WP_Value_SP'!E6)</f>
        <v/>
      </c>
      <c r="J8" s="92">
        <f>(J3*I8)/100</f>
        <v/>
      </c>
      <c r="K8" s="92" t="n"/>
      <c r="L8" s="92">
        <f>('PI23.20_WP_Value_SP'!F6)</f>
        <v/>
      </c>
      <c r="M8" s="92">
        <f>(M3*L8)/100</f>
        <v/>
      </c>
      <c r="N8" s="92" t="n"/>
      <c r="O8" s="92">
        <f>('PI23.20_WP_Value_SP'!G6)</f>
        <v/>
      </c>
      <c r="P8" s="92">
        <f>(P3*O8)/100</f>
        <v/>
      </c>
      <c r="Q8" s="92" t="n"/>
      <c r="R8" s="92">
        <f>('PI23.20_WP_Value_SP'!H6)</f>
        <v/>
      </c>
      <c r="S8" s="92">
        <f>(S3*R8)/100</f>
        <v/>
      </c>
      <c r="T8" s="92" t="n">
        <v>6</v>
      </c>
      <c r="U8" s="92">
        <f>('PI23.20_WP_Value_SP'!I6)</f>
        <v/>
      </c>
      <c r="V8" s="92">
        <f>(V3*U8)/100</f>
        <v/>
      </c>
      <c r="W8" s="92" t="n">
        <v>3</v>
      </c>
      <c r="X8" s="92">
        <f>('PI23.20_WP_Value_SP'!J6)</f>
        <v/>
      </c>
      <c r="Y8" s="92">
        <f>(Y3*X8)/100</f>
        <v/>
      </c>
      <c r="Z8" s="92" t="n">
        <v>7</v>
      </c>
      <c r="AA8" s="92">
        <f>('PI23.20_WP_Value_SP'!K6)</f>
        <v/>
      </c>
      <c r="AB8" s="92">
        <f>(AB3*AA8)/100</f>
        <v/>
      </c>
      <c r="AC8" s="92" t="n"/>
      <c r="AD8" s="92">
        <f>('PI23.20_WP_Value_SP'!L6)</f>
        <v/>
      </c>
      <c r="AE8" s="92">
        <f>(AE3*AD8)/100</f>
        <v/>
      </c>
      <c r="AF8" s="92" t="n">
        <v>1</v>
      </c>
      <c r="AG8" s="92">
        <f>('PI23.20_WP_Value_SP'!M6)</f>
        <v/>
      </c>
      <c r="AH8" s="92">
        <f>(AH3*AG8)/100</f>
        <v/>
      </c>
      <c r="AI8" s="92" t="n"/>
    </row>
    <row customHeight="1" ht="30" r="9">
      <c r="A9" s="71" t="inlineStr">
        <is>
          <t>VWICAS23-162383</t>
        </is>
      </c>
      <c r="B9" s="101" t="inlineStr">
        <is>
          <t>[AIV] | Phase 7 | Stability and Validation</t>
        </is>
      </c>
      <c r="C9" s="92">
        <f>('PI23.20_WP_Value_SP'!C7)</f>
        <v/>
      </c>
      <c r="D9" s="92">
        <f>(D3*C9)/100</f>
        <v/>
      </c>
      <c r="E9" s="108" t="n"/>
      <c r="F9" s="92">
        <f>('PI23.20_WP_Value_SP'!D7)</f>
        <v/>
      </c>
      <c r="G9" s="92">
        <f>(G3*F9)/100</f>
        <v/>
      </c>
      <c r="H9" s="92" t="n"/>
      <c r="I9" s="92">
        <f>('PI23.20_WP_Value_SP'!E7)</f>
        <v/>
      </c>
      <c r="J9" s="92">
        <f>(J3*I9)/100</f>
        <v/>
      </c>
      <c r="K9" s="92" t="n"/>
      <c r="L9" s="92">
        <f>('PI23.20_WP_Value_SP'!F7)</f>
        <v/>
      </c>
      <c r="M9" s="92">
        <f>(M3*L9)/100</f>
        <v/>
      </c>
      <c r="N9" s="92" t="n"/>
      <c r="O9" s="92">
        <f>('PI23.20_WP_Value_SP'!G7)</f>
        <v/>
      </c>
      <c r="P9" s="92">
        <f>(P3*O9)/100</f>
        <v/>
      </c>
      <c r="Q9" s="92" t="n"/>
      <c r="R9" s="92">
        <f>('PI23.20_WP_Value_SP'!H7)</f>
        <v/>
      </c>
      <c r="S9" s="92">
        <f>(S3*R9)/100</f>
        <v/>
      </c>
      <c r="T9" s="92" t="n"/>
      <c r="U9" s="92">
        <f>('PI23.20_WP_Value_SP'!I7)</f>
        <v/>
      </c>
      <c r="V9" s="92" t="n">
        <v>0</v>
      </c>
      <c r="W9" s="92" t="n"/>
      <c r="X9" s="92">
        <f>('PI23.20_WP_Value_SP'!J7)</f>
        <v/>
      </c>
      <c r="Y9" s="92">
        <f>(Y3*X9)/100</f>
        <v/>
      </c>
      <c r="Z9" s="92" t="n"/>
      <c r="AA9" s="92">
        <f>('PI23.20_WP_Value_SP'!K7)</f>
        <v/>
      </c>
      <c r="AB9" s="92">
        <f>(AB3*AA9)/100</f>
        <v/>
      </c>
      <c r="AC9" s="92" t="n"/>
      <c r="AD9" s="92">
        <f>('PI23.20_WP_Value_SP'!L7)</f>
        <v/>
      </c>
      <c r="AE9" s="92">
        <f>(AE3*AD9)/100</f>
        <v/>
      </c>
      <c r="AF9" s="92" t="n"/>
      <c r="AG9" s="92">
        <f>('PI23.20_WP_Value_SP'!M7)</f>
        <v/>
      </c>
      <c r="AH9" s="92">
        <f>(AH3*AG9)/100</f>
        <v/>
      </c>
      <c r="AI9" s="92" t="n"/>
    </row>
    <row customHeight="1" ht="30" r="10">
      <c r="A10" s="71" t="inlineStr">
        <is>
          <t>VWICAS23-162382</t>
        </is>
      </c>
      <c r="B10" s="100" t="inlineStr">
        <is>
          <t>[SPT] Phase 6 | PASTA Integration</t>
        </is>
      </c>
      <c r="C10" s="92">
        <f>('PI23.20_WP_Value_SP'!C8)</f>
        <v/>
      </c>
      <c r="D10" s="92">
        <f>(D3*C10)/100</f>
        <v/>
      </c>
      <c r="E10" s="108" t="n"/>
      <c r="F10" s="92">
        <f>('PI23.20_WP_Value_SP'!D8)</f>
        <v/>
      </c>
      <c r="G10" s="92">
        <f>(G3*F10)/100</f>
        <v/>
      </c>
      <c r="H10" s="92" t="n">
        <v>7.5</v>
      </c>
      <c r="I10" s="92">
        <f>('PI23.20_WP_Value_SP'!E8)</f>
        <v/>
      </c>
      <c r="J10" s="92">
        <f>(J3*I10)/100</f>
        <v/>
      </c>
      <c r="K10" s="92" t="n"/>
      <c r="L10" s="92">
        <f>('PI23.20_WP_Value_SP'!F8)</f>
        <v/>
      </c>
      <c r="M10" s="92">
        <f>(M3*L10)/100</f>
        <v/>
      </c>
      <c r="N10" s="92" t="n">
        <v>1</v>
      </c>
      <c r="O10" s="92">
        <f>('PI23.20_WP_Value_SP'!G8)</f>
        <v/>
      </c>
      <c r="P10" s="92">
        <f>(P3*O10)/100</f>
        <v/>
      </c>
      <c r="Q10" s="92" t="n">
        <v>1</v>
      </c>
      <c r="R10" s="92">
        <f>('PI23.20_WP_Value_SP'!H8)</f>
        <v/>
      </c>
      <c r="S10" s="92">
        <f>(S3*R10)/100</f>
        <v/>
      </c>
      <c r="T10" s="92" t="n"/>
      <c r="U10" s="92">
        <f>('PI23.20_WP_Value_SP'!I8)</f>
        <v/>
      </c>
      <c r="V10" s="92">
        <f>(V3*U10)/100</f>
        <v/>
      </c>
      <c r="W10" s="92" t="n"/>
      <c r="X10" s="92">
        <f>('PI23.20_WP_Value_SP'!J8)</f>
        <v/>
      </c>
      <c r="Y10" s="92">
        <f>(Y3*X10)/100</f>
        <v/>
      </c>
      <c r="Z10" s="92" t="n"/>
      <c r="AA10" s="92">
        <f>('PI23.20_WP_Value_SP'!K8)</f>
        <v/>
      </c>
      <c r="AB10" s="92">
        <f>(AB3*AA10)/100</f>
        <v/>
      </c>
      <c r="AC10" s="92" t="n">
        <v>1.5</v>
      </c>
      <c r="AD10" s="92">
        <f>('PI23.20_WP_Value_SP'!L8)</f>
        <v/>
      </c>
      <c r="AE10" s="92">
        <f>(AE3*AD10)/100</f>
        <v/>
      </c>
      <c r="AF10" s="92" t="n"/>
      <c r="AG10" s="92">
        <f>('PI23.20_WP_Value_SP'!M8)</f>
        <v/>
      </c>
      <c r="AH10" s="92">
        <f>(AH3*AG10)/100</f>
        <v/>
      </c>
      <c r="AI10" s="92" t="n"/>
    </row>
    <row customHeight="1" ht="30" r="11">
      <c r="A11" s="71" t="inlineStr">
        <is>
          <t>VWICAS23-162381</t>
        </is>
      </c>
      <c r="B11" s="101" t="inlineStr">
        <is>
          <t>[SPT] Phase 5 | Performance Measurement</t>
        </is>
      </c>
      <c r="C11" s="92">
        <f>('PI23.20_WP_Value_SP'!C9)</f>
        <v/>
      </c>
      <c r="D11" s="92">
        <f>(D3*C11)/100</f>
        <v/>
      </c>
      <c r="E11" s="108" t="n"/>
      <c r="F11" s="92">
        <f>('PI23.20_WP_Value_SP'!D9)</f>
        <v/>
      </c>
      <c r="G11" s="92">
        <f>(G3*F11)/100</f>
        <v/>
      </c>
      <c r="H11" s="92" t="n"/>
      <c r="I11" s="92">
        <f>('PI23.20_WP_Value_SP'!E9)</f>
        <v/>
      </c>
      <c r="J11" s="92">
        <f>(J3*I11)/100</f>
        <v/>
      </c>
      <c r="K11" s="92" t="n"/>
      <c r="L11" s="92">
        <f>('PI23.20_WP_Value_SP'!F9)</f>
        <v/>
      </c>
      <c r="M11" s="92">
        <f>(M3*L11)/100</f>
        <v/>
      </c>
      <c r="N11" s="92">
        <f>3+1</f>
        <v/>
      </c>
      <c r="O11" s="92">
        <f>('PI23.20_WP_Value_SP'!G9)</f>
        <v/>
      </c>
      <c r="P11" s="92">
        <f>(P3*O11)/100</f>
        <v/>
      </c>
      <c r="Q11" s="92" t="n"/>
      <c r="R11" s="92">
        <f>('PI23.20_WP_Value_SP'!H9)</f>
        <v/>
      </c>
      <c r="S11" s="92">
        <f>(S3*R11)/100</f>
        <v/>
      </c>
      <c r="T11" s="92" t="n"/>
      <c r="U11" s="92">
        <f>('PI23.20_WP_Value_SP'!I9)</f>
        <v/>
      </c>
      <c r="V11" s="92">
        <f>(V3*U11)/100</f>
        <v/>
      </c>
      <c r="W11" s="92" t="n"/>
      <c r="X11" s="92">
        <f>('PI23.20_WP_Value_SP'!J9)</f>
        <v/>
      </c>
      <c r="Y11" s="92">
        <f>(Y3*X11)/100</f>
        <v/>
      </c>
      <c r="Z11" s="92" t="n"/>
      <c r="AA11" s="92">
        <f>('PI23.20_WP_Value_SP'!K9)</f>
        <v/>
      </c>
      <c r="AB11" s="92">
        <f>(AB3*AA11)/100</f>
        <v/>
      </c>
      <c r="AC11" s="92" t="n"/>
      <c r="AD11" s="92">
        <f>('PI23.20_WP_Value_SP'!L9)</f>
        <v/>
      </c>
      <c r="AE11" s="92">
        <f>(AE3*AD11)/100</f>
        <v/>
      </c>
      <c r="AF11" s="92" t="n"/>
      <c r="AG11" s="92">
        <f>('PI23.20_WP_Value_SP'!M9)</f>
        <v/>
      </c>
      <c r="AH11" s="92">
        <f>(AH3*AG11)/100</f>
        <v/>
      </c>
      <c r="AI11" s="92" t="n"/>
    </row>
    <row customHeight="1" ht="30" r="12">
      <c r="A12" s="71" t="inlineStr">
        <is>
          <t>VWICAS23-162379</t>
        </is>
      </c>
      <c r="B12" s="100" t="inlineStr">
        <is>
          <t>Collector Epic</t>
        </is>
      </c>
      <c r="C12" s="92">
        <f>('PI23.20_WP_Value_SP'!C10)</f>
        <v/>
      </c>
      <c r="D12" s="92">
        <f>(D3*C12)/100</f>
        <v/>
      </c>
      <c r="E12" s="108" t="n"/>
      <c r="F12" s="92">
        <f>('PI23.20_WP_Value_SP'!D10)</f>
        <v/>
      </c>
      <c r="G12" s="92">
        <f>(G3*F12)/100</f>
        <v/>
      </c>
      <c r="H12" s="92" t="n"/>
      <c r="I12" s="92">
        <f>('PI23.20_WP_Value_SP'!E10)</f>
        <v/>
      </c>
      <c r="J12" s="92">
        <f>(J3*I12)/100</f>
        <v/>
      </c>
      <c r="K12" s="92" t="n"/>
      <c r="L12" s="92">
        <f>('PI23.20_WP_Value_SP'!F10)</f>
        <v/>
      </c>
      <c r="M12" s="92">
        <f>(M3*L12)/100</f>
        <v/>
      </c>
      <c r="N12" s="92" t="n"/>
      <c r="O12" s="92">
        <f>('PI23.20_WP_Value_SP'!G10)</f>
        <v/>
      </c>
      <c r="P12" s="92">
        <f>(P3*O12)/100</f>
        <v/>
      </c>
      <c r="Q12" s="92" t="n">
        <v>4</v>
      </c>
      <c r="R12" s="92">
        <f>('PI23.20_WP_Value_SP'!H10)</f>
        <v/>
      </c>
      <c r="S12" s="92">
        <f>(S3*R12)/100</f>
        <v/>
      </c>
      <c r="T12" s="92" t="n"/>
      <c r="U12" s="92">
        <f>('PI23.20_WP_Value_SP'!I10)</f>
        <v/>
      </c>
      <c r="V12" s="92">
        <f>(V3*U12)/100</f>
        <v/>
      </c>
      <c r="W12" s="92" t="n"/>
      <c r="X12" s="92">
        <f>('PI23.20_WP_Value_SP'!J10)</f>
        <v/>
      </c>
      <c r="Y12" s="92">
        <f>(Y3*X12)/100</f>
        <v/>
      </c>
      <c r="Z12" s="92" t="n"/>
      <c r="AA12" s="92">
        <f>('PI23.20_WP_Value_SP'!K10)</f>
        <v/>
      </c>
      <c r="AB12" s="92">
        <f>(AB3*AA12)/100</f>
        <v/>
      </c>
      <c r="AC12" s="92" t="n"/>
      <c r="AD12" s="92">
        <f>('PI23.20_WP_Value_SP'!L10)</f>
        <v/>
      </c>
      <c r="AE12" s="92">
        <f>(AE3*AD12)/100</f>
        <v/>
      </c>
      <c r="AF12" s="92" t="n">
        <v>4</v>
      </c>
      <c r="AG12" s="92">
        <f>('PI23.20_WP_Value_SP'!M10)</f>
        <v/>
      </c>
      <c r="AH12" s="92">
        <f>(AH3*AG12)/100</f>
        <v/>
      </c>
      <c r="AI12" s="92" t="n">
        <v>4</v>
      </c>
    </row>
    <row customHeight="1" ht="30" r="13">
      <c r="A13" s="71" t="inlineStr">
        <is>
          <t>VWICAS23-161862</t>
        </is>
      </c>
      <c r="B13" s="101" t="inlineStr">
        <is>
          <t>Windows 11 | PoC for development tools | Compatibility Check</t>
        </is>
      </c>
      <c r="C13" s="92">
        <f>('PI23.20_WP_Value_SP'!C11)</f>
        <v/>
      </c>
      <c r="D13" s="92">
        <f>(D3*C13)/100</f>
        <v/>
      </c>
      <c r="E13" s="108" t="n">
        <v>4</v>
      </c>
      <c r="F13" s="92">
        <f>('PI23.20_WP_Value_SP'!D11)</f>
        <v/>
      </c>
      <c r="G13" s="92">
        <f>(G3*F13)/100</f>
        <v/>
      </c>
      <c r="H13" s="92" t="n"/>
      <c r="I13" s="92">
        <f>('PI23.20_WP_Value_SP'!E11)</f>
        <v/>
      </c>
      <c r="J13" s="92">
        <f>(J3*I13)/100</f>
        <v/>
      </c>
      <c r="K13" s="92" t="n"/>
      <c r="L13" s="92">
        <f>('PI23.20_WP_Value_SP'!F11)</f>
        <v/>
      </c>
      <c r="M13" s="92">
        <f>(M3*L13)/100</f>
        <v/>
      </c>
      <c r="N13" s="92" t="n"/>
      <c r="O13" s="92">
        <f>('PI23.20_WP_Value_SP'!G11)</f>
        <v/>
      </c>
      <c r="P13" s="92">
        <f>(P3*O13)/100</f>
        <v/>
      </c>
      <c r="Q13" s="92" t="n"/>
      <c r="R13" s="92">
        <f>('PI23.20_WP_Value_SP'!H11)</f>
        <v/>
      </c>
      <c r="S13" s="92">
        <f>(S3*R13)/100</f>
        <v/>
      </c>
      <c r="T13" s="92" t="n"/>
      <c r="U13" s="92">
        <f>('PI23.20_WP_Value_SP'!I11)</f>
        <v/>
      </c>
      <c r="V13" s="92">
        <f>(V3*U13)/100</f>
        <v/>
      </c>
      <c r="W13" s="92" t="n"/>
      <c r="X13" s="92">
        <f>('PI23.20_WP_Value_SP'!J11)</f>
        <v/>
      </c>
      <c r="Y13" s="92">
        <f>(Y3*X13)/100</f>
        <v/>
      </c>
      <c r="Z13" s="92" t="n"/>
      <c r="AA13" s="92">
        <f>('PI23.20_WP_Value_SP'!K11)</f>
        <v/>
      </c>
      <c r="AB13" s="92">
        <f>(AB3*AA13)/100</f>
        <v/>
      </c>
      <c r="AC13" s="92" t="n"/>
      <c r="AD13" s="92">
        <f>('PI23.20_WP_Value_SP'!L11)</f>
        <v/>
      </c>
      <c r="AE13" s="92">
        <f>(AE3*AD13)/100</f>
        <v/>
      </c>
      <c r="AF13" s="92" t="n"/>
      <c r="AG13" s="92">
        <f>('PI23.20_WP_Value_SP'!M11)</f>
        <v/>
      </c>
      <c r="AH13" s="92">
        <f>(AH3*AG13)/100</f>
        <v/>
      </c>
      <c r="AI13" s="92" t="n"/>
    </row>
    <row r="14">
      <c r="A14" s="79" t="n"/>
      <c r="B14" s="102" t="inlineStr">
        <is>
          <t>Total</t>
        </is>
      </c>
      <c r="C14" s="93">
        <f>SUM(C4:C13)</f>
        <v/>
      </c>
      <c r="D14" s="93" t="n"/>
      <c r="E14" s="93" t="n"/>
      <c r="F14" s="93">
        <f>SUM(F4:F13)</f>
        <v/>
      </c>
      <c r="G14" s="93" t="n"/>
      <c r="H14" s="93" t="n"/>
      <c r="I14" s="93">
        <f>SUM(I4:I13)</f>
        <v/>
      </c>
      <c r="J14" s="93" t="n"/>
      <c r="K14" s="93" t="n"/>
      <c r="L14" s="93">
        <f>SUM(L4:L13)</f>
        <v/>
      </c>
      <c r="M14" s="93" t="n"/>
      <c r="N14" s="93" t="n"/>
      <c r="O14" s="93">
        <f>SUM(O4:O13)</f>
        <v/>
      </c>
      <c r="P14" s="93" t="n"/>
      <c r="Q14" s="93" t="n"/>
      <c r="R14" s="93">
        <f>SUM(R4:R13)</f>
        <v/>
      </c>
      <c r="S14" s="93" t="n"/>
      <c r="T14" s="93" t="n"/>
      <c r="U14" s="93">
        <f>SUM(U4:U13)</f>
        <v/>
      </c>
      <c r="V14" s="93" t="n"/>
      <c r="W14" s="93" t="n"/>
      <c r="X14" s="93">
        <f>SUM(X4:X13)</f>
        <v/>
      </c>
      <c r="Y14" s="93" t="n"/>
      <c r="Z14" s="93" t="n"/>
      <c r="AA14" s="93">
        <f>SUM(AA4:AA13)</f>
        <v/>
      </c>
      <c r="AB14" s="93" t="n"/>
      <c r="AC14" s="93" t="n"/>
      <c r="AD14" s="93">
        <f>SUM(AD4:AD13)</f>
        <v/>
      </c>
      <c r="AE14" s="93" t="n"/>
      <c r="AF14" s="93" t="n"/>
      <c r="AG14" s="93">
        <f>SUM(AG4:AG13)</f>
        <v/>
      </c>
      <c r="AH14" s="93" t="n"/>
      <c r="AI14" s="93" t="n"/>
    </row>
    <row r="15">
      <c r="A15" s="103" t="n"/>
      <c r="B15" s="104" t="n"/>
      <c r="C15" s="105" t="n"/>
      <c r="D15" s="93" t="n"/>
      <c r="E15" s="106" t="n"/>
      <c r="F15" s="105" t="n"/>
      <c r="G15" s="93" t="n"/>
      <c r="H15" s="106" t="n"/>
      <c r="I15" s="105" t="n"/>
      <c r="J15" s="93" t="n"/>
      <c r="K15" s="106" t="n"/>
      <c r="L15" s="105" t="n"/>
      <c r="M15" s="93" t="n"/>
      <c r="N15" s="106" t="n"/>
      <c r="O15" s="105" t="n"/>
      <c r="P15" s="93" t="n"/>
      <c r="Q15" s="106" t="n"/>
      <c r="R15" s="105" t="n"/>
      <c r="S15" s="93" t="n"/>
      <c r="T15" s="106" t="n"/>
      <c r="U15" s="105" t="n"/>
      <c r="V15" s="93" t="n"/>
      <c r="W15" s="106" t="n"/>
      <c r="X15" s="105" t="n"/>
      <c r="Y15" s="93" t="n"/>
      <c r="Z15" s="106" t="n"/>
      <c r="AA15" s="105" t="n"/>
      <c r="AB15" s="93" t="n"/>
      <c r="AC15" s="106" t="n"/>
      <c r="AD15" s="105" t="n"/>
      <c r="AE15" s="93" t="n"/>
      <c r="AF15" s="106" t="n"/>
      <c r="AG15" s="105" t="n"/>
      <c r="AH15" s="93" t="n"/>
      <c r="AI15" s="106" t="n"/>
    </row>
    <row r="16">
      <c r="A16" s="103" t="n"/>
      <c r="B16" s="104" t="n"/>
      <c r="C16" s="105" t="n"/>
      <c r="D16" s="93" t="n"/>
      <c r="E16" s="106" t="n"/>
      <c r="F16" s="105" t="n"/>
      <c r="G16" s="93" t="n"/>
      <c r="H16" s="106" t="n"/>
      <c r="I16" s="105" t="n"/>
      <c r="J16" s="93" t="n"/>
      <c r="K16" s="106" t="n"/>
      <c r="L16" s="105" t="n"/>
      <c r="M16" s="93" t="n"/>
      <c r="N16" s="106" t="n"/>
      <c r="O16" s="105" t="n"/>
      <c r="P16" s="93" t="n"/>
      <c r="Q16" s="106" t="n"/>
      <c r="R16" s="105" t="n"/>
      <c r="S16" s="93" t="n"/>
      <c r="T16" s="106" t="n"/>
      <c r="U16" s="105" t="n"/>
      <c r="V16" s="93" t="n"/>
      <c r="W16" s="106" t="n"/>
      <c r="X16" s="105" t="n"/>
      <c r="Y16" s="93" t="n"/>
      <c r="Z16" s="106" t="n"/>
      <c r="AA16" s="105" t="n"/>
      <c r="AB16" s="93" t="n"/>
      <c r="AC16" s="106" t="n"/>
      <c r="AD16" s="105" t="n"/>
      <c r="AE16" s="93" t="n"/>
      <c r="AF16" s="106" t="n"/>
      <c r="AG16" s="105" t="n"/>
      <c r="AH16" s="93" t="n"/>
      <c r="AI16" s="106" t="n"/>
    </row>
  </sheetData>
  <mergeCells count="11">
    <mergeCell ref="F1:H1"/>
    <mergeCell ref="U1:W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13 F4:F13 I4:I13 L4:L13 O4:O13 R4:R13 U4:U13 X4:X13 AA4:AA13 AD4:AD13 AG4:AG13">
    <cfRule dxfId="0" operator="greaterThan" priority="1" type="cellIs">
      <formula>0</formula>
    </cfRule>
  </conditionalFormatting>
  <hyperlinks>
    <hyperlink display="https://jira-ibs.zone2.agileci.conti.de/browse/VWICAS23-162385" ref="A4" r:id="rId1"/>
    <hyperlink display="https://jira-ibs.zone2.agileci.conti.de/browse/VWICAS23-162380" ref="A5" r:id="rId2"/>
    <hyperlink display="https://jira-ibs.zone2.agileci.conti.de/browse/VWICAS23-162384" ref="A6" r:id="rId3"/>
    <hyperlink display="https://jira-ibs.zone2.agileci.conti.de/browse/VWICAS23-169155" ref="A7" r:id="rId4"/>
    <hyperlink display="https://jira-ibs.zone2.agileci.conti.de/browse/VWICAS23-162378" ref="A8" r:id="rId5"/>
    <hyperlink display="https://jira-ibs.zone2.agileci.conti.de/browse/VWICAS23-162383" ref="A9" r:id="rId6"/>
    <hyperlink display="https://jira-ibs.zone2.agileci.conti.de/browse/VWICAS23-162382" ref="A10" r:id="rId7"/>
    <hyperlink display="https://jira-ibs.zone2.agileci.conti.de/browse/VWICAS23-162381" ref="A11" r:id="rId8"/>
    <hyperlink display="https://jira-ibs.zone2.agileci.conti.de/browse/VWICAS23-162379" ref="A12" r:id="rId9"/>
    <hyperlink display="https://jira-ibs.zone2.agileci.conti.de/browse/VWICAS23-161862" ref="A13" r:id="rId10"/>
  </hyperlinks>
  <pageMargins bottom="0.75" footer="0.3" header="0.3" left="0.7" right="0.7" top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9"/>
  <sheetViews>
    <sheetView workbookViewId="0" zoomScale="83" zoomScaleNormal="83">
      <selection activeCell="AD4" sqref="AD4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6" width="4.6640625"/>
    <col customWidth="1" max="7" min="7" style="27" width="4.6640625"/>
    <col customWidth="1" max="8" min="8" style="97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6" width="4.6640625"/>
    <col customWidth="1" max="13" min="13" style="27" width="4.6640625"/>
    <col customWidth="1" max="14" min="14" style="97" width="4.6640625"/>
    <col customWidth="1" max="15" min="15" style="94" width="4.6640625"/>
    <col customWidth="1" max="16" min="16" style="27" width="4.6640625"/>
    <col customWidth="1" max="17" min="17" style="95" width="4.6640625"/>
    <col customWidth="1" max="18" min="18" style="96" width="4.6640625"/>
    <col customWidth="1" max="19" min="19" style="27" width="4.6640625"/>
    <col customWidth="1" max="20" min="20" style="97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4" width="4.6640625"/>
    <col customWidth="1" max="28" min="28" style="27" width="4.6640625"/>
    <col customWidth="1" max="29" min="29" style="95" width="4.6640625"/>
    <col customWidth="1" max="30" min="30" style="96" width="4.6640625"/>
    <col customWidth="1" max="31" min="31" style="27" width="4.6640625"/>
    <col customWidth="1" max="32" min="32" style="97" width="4.6640625"/>
    <col customWidth="1" max="33" min="33" style="94" width="4.6640625"/>
    <col customWidth="1" max="34" min="34" style="27" width="4.6640625"/>
    <col customWidth="1" max="35" min="35" style="95" width="4.6640625"/>
  </cols>
  <sheetData>
    <row customHeight="1" ht="28.95" r="1" thickBot="1">
      <c r="A1" s="110" t="inlineStr">
        <is>
          <t>Key</t>
        </is>
      </c>
      <c r="B1" s="110" t="inlineStr">
        <is>
          <t>Summary</t>
        </is>
      </c>
      <c r="C1" s="269" t="inlineStr">
        <is>
          <t>Sandhya</t>
        </is>
      </c>
      <c r="D1" s="270" t="n"/>
      <c r="E1" s="271" t="n"/>
      <c r="F1" s="272" t="inlineStr">
        <is>
          <t>Elango</t>
        </is>
      </c>
      <c r="G1" s="270" t="n"/>
      <c r="H1" s="271" t="n"/>
      <c r="I1" s="269" t="inlineStr">
        <is>
          <t>Rakesh</t>
        </is>
      </c>
      <c r="J1" s="270" t="n"/>
      <c r="K1" s="271" t="n"/>
      <c r="L1" s="272" t="inlineStr">
        <is>
          <t>Giridhar</t>
        </is>
      </c>
      <c r="M1" s="270" t="n"/>
      <c r="N1" s="271" t="n"/>
      <c r="O1" s="269" t="inlineStr">
        <is>
          <t>Vamsi</t>
        </is>
      </c>
      <c r="P1" s="270" t="n"/>
      <c r="Q1" s="271" t="n"/>
      <c r="R1" s="272" t="inlineStr">
        <is>
          <t>Gopika</t>
        </is>
      </c>
      <c r="S1" s="270" t="n"/>
      <c r="T1" s="271" t="n"/>
      <c r="U1" s="269" t="inlineStr">
        <is>
          <t>Srinivas</t>
        </is>
      </c>
      <c r="V1" s="270" t="n"/>
      <c r="W1" s="271" t="n"/>
      <c r="X1" s="272" t="inlineStr">
        <is>
          <t>Shweta</t>
        </is>
      </c>
      <c r="Y1" s="270" t="n"/>
      <c r="Z1" s="271" t="n"/>
      <c r="AA1" s="269" t="inlineStr">
        <is>
          <t>Kiran</t>
        </is>
      </c>
      <c r="AB1" s="270" t="n"/>
      <c r="AC1" s="271" t="n"/>
      <c r="AD1" s="272" t="inlineStr">
        <is>
          <t>Gajanan</t>
        </is>
      </c>
      <c r="AE1" s="270" t="n"/>
      <c r="AF1" s="271" t="n"/>
      <c r="AG1" s="269" t="inlineStr">
        <is>
          <t>Abishek</t>
        </is>
      </c>
      <c r="AH1" s="270" t="n"/>
      <c r="AI1" s="271" t="n"/>
    </row>
    <row customHeight="1" ht="28.95" r="2">
      <c r="A2" s="111" t="n"/>
      <c r="B2" s="112" t="n"/>
      <c r="C2" s="113" t="inlineStr">
        <is>
          <t>%</t>
        </is>
      </c>
      <c r="D2" s="113" t="inlineStr">
        <is>
          <t>SP-A</t>
        </is>
      </c>
      <c r="E2" s="113" t="inlineStr">
        <is>
          <t>SP-P</t>
        </is>
      </c>
      <c r="F2" s="113" t="inlineStr">
        <is>
          <t>%</t>
        </is>
      </c>
      <c r="G2" s="113" t="inlineStr">
        <is>
          <t>SP-A</t>
        </is>
      </c>
      <c r="H2" s="113" t="inlineStr">
        <is>
          <t>SP-P</t>
        </is>
      </c>
      <c r="I2" s="113" t="inlineStr">
        <is>
          <t>%</t>
        </is>
      </c>
      <c r="J2" s="113" t="inlineStr">
        <is>
          <t>SP-A</t>
        </is>
      </c>
      <c r="K2" s="113" t="inlineStr">
        <is>
          <t>SP-P</t>
        </is>
      </c>
      <c r="L2" s="113" t="inlineStr">
        <is>
          <t>%</t>
        </is>
      </c>
      <c r="M2" s="113" t="inlineStr">
        <is>
          <t>SP-A</t>
        </is>
      </c>
      <c r="N2" s="113" t="inlineStr">
        <is>
          <t>SP-P</t>
        </is>
      </c>
      <c r="O2" s="113" t="inlineStr">
        <is>
          <t>%</t>
        </is>
      </c>
      <c r="P2" s="113" t="inlineStr">
        <is>
          <t>SP-A</t>
        </is>
      </c>
      <c r="Q2" s="113" t="inlineStr">
        <is>
          <t>SP-P</t>
        </is>
      </c>
      <c r="R2" s="113" t="inlineStr">
        <is>
          <t>%</t>
        </is>
      </c>
      <c r="S2" s="113" t="inlineStr">
        <is>
          <t>SP-A</t>
        </is>
      </c>
      <c r="T2" s="113" t="inlineStr">
        <is>
          <t>SP-P</t>
        </is>
      </c>
      <c r="U2" s="113" t="inlineStr">
        <is>
          <t>%</t>
        </is>
      </c>
      <c r="V2" s="113" t="inlineStr">
        <is>
          <t>SP-A</t>
        </is>
      </c>
      <c r="W2" s="113" t="inlineStr">
        <is>
          <t>SP-P</t>
        </is>
      </c>
      <c r="X2" s="113" t="inlineStr">
        <is>
          <t>%</t>
        </is>
      </c>
      <c r="Y2" s="113" t="inlineStr">
        <is>
          <t>SP-A</t>
        </is>
      </c>
      <c r="Z2" s="113" t="inlineStr">
        <is>
          <t>SP-P</t>
        </is>
      </c>
      <c r="AA2" s="113" t="inlineStr">
        <is>
          <t>%</t>
        </is>
      </c>
      <c r="AB2" s="113" t="inlineStr">
        <is>
          <t>SP-A</t>
        </is>
      </c>
      <c r="AC2" s="113" t="inlineStr">
        <is>
          <t>SP-P</t>
        </is>
      </c>
      <c r="AD2" s="113" t="inlineStr">
        <is>
          <t>%</t>
        </is>
      </c>
      <c r="AE2" s="113" t="inlineStr">
        <is>
          <t>SP-A</t>
        </is>
      </c>
      <c r="AF2" s="113" t="inlineStr">
        <is>
          <t>SP-P</t>
        </is>
      </c>
      <c r="AG2" s="113" t="inlineStr">
        <is>
          <t>%</t>
        </is>
      </c>
      <c r="AH2" s="113" t="inlineStr">
        <is>
          <t>SP-A</t>
        </is>
      </c>
      <c r="AI2" s="114" t="inlineStr">
        <is>
          <t>SP-P</t>
        </is>
      </c>
    </row>
    <row customHeight="1" ht="28.95" r="3">
      <c r="A3" s="115" t="n"/>
      <c r="B3" s="98" t="inlineStr">
        <is>
          <t>Sprint D</t>
        </is>
      </c>
      <c r="C3" s="91" t="n"/>
      <c r="D3" s="123" t="n">
        <v>7.987499999999999</v>
      </c>
      <c r="E3" s="107">
        <f>SUM(E4:E13)</f>
        <v/>
      </c>
      <c r="F3" s="99" t="n"/>
      <c r="G3" s="123" t="n">
        <v>7.987499999999999</v>
      </c>
      <c r="H3" s="91">
        <f>SUM(H4:H13)</f>
        <v/>
      </c>
      <c r="I3" s="99" t="n"/>
      <c r="J3" s="123" t="n">
        <v>7.987499999999999</v>
      </c>
      <c r="K3" s="91">
        <f>SUM(K4:K13)</f>
        <v/>
      </c>
      <c r="L3" s="99" t="n"/>
      <c r="M3" s="123" t="n">
        <v>4.949999999999999</v>
      </c>
      <c r="N3" s="91">
        <f>SUM(N4:N13)</f>
        <v/>
      </c>
      <c r="O3" s="99" t="n"/>
      <c r="P3" s="123" t="n">
        <v>7.987499999999999</v>
      </c>
      <c r="Q3" s="91">
        <f>SUM(Q4:Q13)</f>
        <v/>
      </c>
      <c r="R3" s="99" t="n"/>
      <c r="S3" s="123" t="n">
        <v>6.975</v>
      </c>
      <c r="T3" s="91">
        <f>SUM(T4:T13)</f>
        <v/>
      </c>
      <c r="U3" s="99" t="n"/>
      <c r="V3" s="123" t="n">
        <v>5.962499999999999</v>
      </c>
      <c r="W3" s="91">
        <f>SUM(W4:W13)</f>
        <v/>
      </c>
      <c r="X3" s="99" t="n"/>
      <c r="Y3" s="123" t="n">
        <v>7.987499999999999</v>
      </c>
      <c r="Z3" s="91">
        <f>SUM(Z4:Z13)</f>
        <v/>
      </c>
      <c r="AA3" s="99" t="n"/>
      <c r="AB3" s="123" t="n">
        <v>6.975</v>
      </c>
      <c r="AC3" s="91">
        <f>SUM(AC4:AC13)</f>
        <v/>
      </c>
      <c r="AD3" s="99" t="n"/>
      <c r="AE3" s="123" t="n">
        <v>3.9375</v>
      </c>
      <c r="AF3" s="91">
        <f>SUM(AF4:AF13)</f>
        <v/>
      </c>
      <c r="AG3" s="99" t="n"/>
      <c r="AH3" s="123" t="n">
        <v>6.975</v>
      </c>
      <c r="AI3" s="116">
        <f>SUM(AI4:AI13)</f>
        <v/>
      </c>
    </row>
    <row customHeight="1" ht="30" r="4">
      <c r="A4" s="117" t="inlineStr">
        <is>
          <t>VWICAS23-162385</t>
        </is>
      </c>
      <c r="B4" s="100" t="inlineStr">
        <is>
          <t>Maintenance and Support (APCT, IoT, MOD4, Pre-Int, Jira Auto)</t>
        </is>
      </c>
      <c r="C4" s="92">
        <f>('PI23.20_WP_Value_SP'!C2)</f>
        <v/>
      </c>
      <c r="D4" s="92">
        <f>(D3*C4)/100</f>
        <v/>
      </c>
      <c r="E4" s="108" t="n">
        <v>8.5</v>
      </c>
      <c r="F4" s="92">
        <f>('PI23.20_WP_Value_SP'!D2)</f>
        <v/>
      </c>
      <c r="G4" s="92">
        <f>(G3*F4)/100</f>
        <v/>
      </c>
      <c r="H4" s="92" t="n">
        <v>0</v>
      </c>
      <c r="I4" s="92">
        <f>('PI23.20_WP_Value_SP'!E2)</f>
        <v/>
      </c>
      <c r="J4" s="92">
        <f>(J3*I4)/100</f>
        <v/>
      </c>
      <c r="K4" s="92" t="n">
        <v>0</v>
      </c>
      <c r="L4" s="92">
        <f>('PI23.20_WP_Value_SP'!F2)</f>
        <v/>
      </c>
      <c r="M4" s="92">
        <f>(M3*L4)/100</f>
        <v/>
      </c>
      <c r="N4" s="92" t="n">
        <v>0</v>
      </c>
      <c r="O4" s="92">
        <f>('PI23.20_WP_Value_SP'!G2)</f>
        <v/>
      </c>
      <c r="P4" s="92">
        <f>(P3*O4)/100</f>
        <v/>
      </c>
      <c r="Q4" s="92" t="n">
        <v>0</v>
      </c>
      <c r="R4" s="92">
        <f>('PI23.20_WP_Value_SP'!H2)</f>
        <v/>
      </c>
      <c r="S4" s="92">
        <f>(S3*R4)/100</f>
        <v/>
      </c>
      <c r="T4" s="92" t="n">
        <v>0</v>
      </c>
      <c r="U4" s="92">
        <f>('PI23.20_WP_Value_SP'!I2)</f>
        <v/>
      </c>
      <c r="V4" s="92">
        <f>(V3*U4)/100</f>
        <v/>
      </c>
      <c r="W4" s="92" t="n">
        <v>4</v>
      </c>
      <c r="X4" s="92">
        <f>('PI23.20_WP_Value_SP'!J2)</f>
        <v/>
      </c>
      <c r="Y4" s="92">
        <f>(Y3*X4)/100</f>
        <v/>
      </c>
      <c r="Z4" s="92" t="n">
        <v>0</v>
      </c>
      <c r="AA4" s="92">
        <f>('PI23.20_WP_Value_SP'!K2)</f>
        <v/>
      </c>
      <c r="AB4" s="92">
        <f>(AB3*AA4)/100</f>
        <v/>
      </c>
      <c r="AC4" s="92" t="n">
        <v>0</v>
      </c>
      <c r="AD4" s="92">
        <f>('PI23.20_WP_Value_SP'!L2)</f>
        <v/>
      </c>
      <c r="AE4" s="92">
        <f>(AE3*AD4)/100</f>
        <v/>
      </c>
      <c r="AF4" s="92" t="n">
        <v>0</v>
      </c>
      <c r="AG4" s="92">
        <f>('PI23.20_WP_Value_SP'!M2)</f>
        <v/>
      </c>
      <c r="AH4" s="92">
        <f>(AH3*AG4)/100</f>
        <v/>
      </c>
      <c r="AI4" s="118" t="n">
        <v>0</v>
      </c>
    </row>
    <row customHeight="1" ht="30" r="5">
      <c r="A5" s="117" t="inlineStr">
        <is>
          <t>VWICAS23-162380</t>
        </is>
      </c>
      <c r="B5" s="101" t="inlineStr">
        <is>
          <t>Adaptive Application Pipelines | Handover from A1_CICD</t>
        </is>
      </c>
      <c r="C5" s="92">
        <f>('PI23.20_WP_Value_SP'!C3)</f>
        <v/>
      </c>
      <c r="D5" s="92">
        <f>(D3*C5)/100</f>
        <v/>
      </c>
      <c r="E5" s="108" t="n">
        <v>0</v>
      </c>
      <c r="F5" s="92">
        <f>('PI23.20_WP_Value_SP'!D3)</f>
        <v/>
      </c>
      <c r="G5" s="92">
        <f>(G3*F5)/100</f>
        <v/>
      </c>
      <c r="H5" s="92" t="n">
        <v>0</v>
      </c>
      <c r="I5" s="92">
        <f>('PI23.20_WP_Value_SP'!E3)</f>
        <v/>
      </c>
      <c r="J5" s="92">
        <f>(J3*I5)/100</f>
        <v/>
      </c>
      <c r="K5" s="92" t="n">
        <v>0</v>
      </c>
      <c r="L5" s="92">
        <f>('PI23.20_WP_Value_SP'!F3)</f>
        <v/>
      </c>
      <c r="M5" s="92">
        <f>(M3*L5)/100</f>
        <v/>
      </c>
      <c r="N5" s="92" t="n">
        <v>0</v>
      </c>
      <c r="O5" s="92">
        <f>('PI23.20_WP_Value_SP'!G3)</f>
        <v/>
      </c>
      <c r="P5" s="92">
        <f>(P3*O5)/100</f>
        <v/>
      </c>
      <c r="Q5" s="92" t="n">
        <v>0</v>
      </c>
      <c r="R5" s="92">
        <f>('PI23.20_WP_Value_SP'!H3)</f>
        <v/>
      </c>
      <c r="S5" s="92">
        <f>(S3*R5)/100</f>
        <v/>
      </c>
      <c r="T5" s="92" t="n">
        <v>0</v>
      </c>
      <c r="U5" s="92">
        <f>('PI23.20_WP_Value_SP'!I3)</f>
        <v/>
      </c>
      <c r="V5" s="92">
        <f>(V3*U5)/100</f>
        <v/>
      </c>
      <c r="W5" s="92" t="n">
        <v>0</v>
      </c>
      <c r="X5" s="92">
        <f>('PI23.20_WP_Value_SP'!J3)</f>
        <v/>
      </c>
      <c r="Y5" s="92">
        <f>(Y3*X5)/100</f>
        <v/>
      </c>
      <c r="Z5" s="92" t="n">
        <v>0</v>
      </c>
      <c r="AA5" s="92">
        <f>('PI23.20_WP_Value_SP'!K3)</f>
        <v/>
      </c>
      <c r="AB5" s="92">
        <f>(AB3*AA5)/100</f>
        <v/>
      </c>
      <c r="AC5" s="92" t="n">
        <v>4.5</v>
      </c>
      <c r="AD5" s="92">
        <f>('PI23.20_WP_Value_SP'!L3)</f>
        <v/>
      </c>
      <c r="AE5" s="92">
        <f>(AE3*AD5)/100</f>
        <v/>
      </c>
      <c r="AF5" s="92" t="n">
        <v>0</v>
      </c>
      <c r="AG5" s="92">
        <f>('PI23.20_WP_Value_SP'!M3)</f>
        <v/>
      </c>
      <c r="AH5" s="92">
        <f>(AH3*AG5)/100</f>
        <v/>
      </c>
      <c r="AI5" s="118" t="n">
        <v>0</v>
      </c>
    </row>
    <row customHeight="1" ht="30" r="6">
      <c r="A6" s="117" t="inlineStr">
        <is>
          <t>VWICAS23-162384</t>
        </is>
      </c>
      <c r="B6" s="100" t="inlineStr">
        <is>
          <t>Adaptive Delivery Pipelines | Handover from A1_CICD</t>
        </is>
      </c>
      <c r="C6" s="92">
        <f>('PI23.20_WP_Value_SP'!C4)</f>
        <v/>
      </c>
      <c r="D6" s="92">
        <f>(D3*C6)/100</f>
        <v/>
      </c>
      <c r="E6" s="108" t="n">
        <v>0</v>
      </c>
      <c r="F6" s="92">
        <f>('PI23.20_WP_Value_SP'!D4)</f>
        <v/>
      </c>
      <c r="G6" s="92">
        <f>(G3*F6)/100</f>
        <v/>
      </c>
      <c r="H6" s="92" t="n">
        <v>0</v>
      </c>
      <c r="I6" s="92">
        <f>('PI23.20_WP_Value_SP'!E4)</f>
        <v/>
      </c>
      <c r="J6" s="92">
        <f>(J3*I6)/100</f>
        <v/>
      </c>
      <c r="K6" s="92" t="n">
        <v>0</v>
      </c>
      <c r="L6" s="92">
        <f>('PI23.20_WP_Value_SP'!F4)</f>
        <v/>
      </c>
      <c r="M6" s="92">
        <f>(M3*L6)/100</f>
        <v/>
      </c>
      <c r="N6" s="92" t="n">
        <v>0</v>
      </c>
      <c r="O6" s="92">
        <f>('PI23.20_WP_Value_SP'!G4)</f>
        <v/>
      </c>
      <c r="P6" s="92">
        <f>(P3*O6)/100</f>
        <v/>
      </c>
      <c r="Q6" s="92" t="n">
        <v>0</v>
      </c>
      <c r="R6" s="92">
        <f>('PI23.20_WP_Value_SP'!H4)</f>
        <v/>
      </c>
      <c r="S6" s="92">
        <f>(S3*R6)/100</f>
        <v/>
      </c>
      <c r="T6" s="92" t="n">
        <v>0</v>
      </c>
      <c r="U6" s="92">
        <f>('PI23.20_WP_Value_SP'!I4)</f>
        <v/>
      </c>
      <c r="V6" s="92">
        <f>(V3*U6)/100</f>
        <v/>
      </c>
      <c r="W6" s="92" t="n">
        <v>0</v>
      </c>
      <c r="X6" s="92">
        <f>('PI23.20_WP_Value_SP'!J4)</f>
        <v/>
      </c>
      <c r="Y6" s="92">
        <f>(Y3*X6)/100</f>
        <v/>
      </c>
      <c r="Z6" s="92" t="n">
        <v>0</v>
      </c>
      <c r="AA6" s="92">
        <f>('PI23.20_WP_Value_SP'!K4)</f>
        <v/>
      </c>
      <c r="AB6" s="92">
        <f>(AB3*AA6)/100</f>
        <v/>
      </c>
      <c r="AC6" s="92" t="n">
        <v>0</v>
      </c>
      <c r="AD6" s="92">
        <f>('PI23.20_WP_Value_SP'!L4)</f>
        <v/>
      </c>
      <c r="AE6" s="92">
        <f>(AE3*AD6)/100</f>
        <v/>
      </c>
      <c r="AF6" s="92" t="n">
        <v>0</v>
      </c>
      <c r="AG6" s="92">
        <f>('PI23.20_WP_Value_SP'!M4)</f>
        <v/>
      </c>
      <c r="AH6" s="92">
        <f>(AH3*AG6)/100</f>
        <v/>
      </c>
      <c r="AI6" s="118" t="n">
        <v>0</v>
      </c>
    </row>
    <row customHeight="1" ht="30" r="7">
      <c r="A7" s="117" t="inlineStr">
        <is>
          <t>VWICAS23-169155</t>
        </is>
      </c>
      <c r="B7" s="101" t="inlineStr">
        <is>
          <t>[PI23.20][AAS][Automaters] Collaboration with PL1_DevOps Teams</t>
        </is>
      </c>
      <c r="C7" s="92">
        <f>('PI23.20_WP_Value_SP'!C5)</f>
        <v/>
      </c>
      <c r="D7" s="92">
        <f>(D3*C7)/100</f>
        <v/>
      </c>
      <c r="E7" s="108" t="n">
        <v>0</v>
      </c>
      <c r="F7" s="92">
        <f>('PI23.20_WP_Value_SP'!D5)</f>
        <v/>
      </c>
      <c r="G7" s="92">
        <f>(G3*F7)/100</f>
        <v/>
      </c>
      <c r="H7" s="92" t="n">
        <v>0</v>
      </c>
      <c r="I7" s="92">
        <f>('PI23.20_WP_Value_SP'!E5)</f>
        <v/>
      </c>
      <c r="J7" s="92">
        <f>(J3*I7)/100</f>
        <v/>
      </c>
      <c r="K7" s="92" t="n">
        <v>0</v>
      </c>
      <c r="L7" s="92">
        <f>('PI23.20_WP_Value_SP'!F5)</f>
        <v/>
      </c>
      <c r="M7" s="92">
        <f>(M3*L7)/100</f>
        <v/>
      </c>
      <c r="N7" s="92" t="n">
        <v>0</v>
      </c>
      <c r="O7" s="92">
        <f>('PI23.20_WP_Value_SP'!G5)</f>
        <v/>
      </c>
      <c r="P7" s="92">
        <f>(P3*O7)/100</f>
        <v/>
      </c>
      <c r="Q7" s="92" t="n">
        <v>3</v>
      </c>
      <c r="R7" s="92">
        <f>('PI23.20_WP_Value_SP'!H5)</f>
        <v/>
      </c>
      <c r="S7" s="92">
        <f>(S3*R7)/100</f>
        <v/>
      </c>
      <c r="T7" s="92" t="n">
        <v>0</v>
      </c>
      <c r="U7" s="92">
        <f>('PI23.20_WP_Value_SP'!I5)</f>
        <v/>
      </c>
      <c r="V7" s="92">
        <f>(V3*U7)/100</f>
        <v/>
      </c>
      <c r="W7" s="92" t="n">
        <v>0</v>
      </c>
      <c r="X7" s="92">
        <f>('PI23.20_WP_Value_SP'!J5)</f>
        <v/>
      </c>
      <c r="Y7" s="92">
        <f>(Y3*X7)/100</f>
        <v/>
      </c>
      <c r="Z7" s="92" t="n">
        <v>0</v>
      </c>
      <c r="AA7" s="92">
        <f>('PI23.20_WP_Value_SP'!K5)</f>
        <v/>
      </c>
      <c r="AB7" s="92">
        <f>(AB3*AA7)/100</f>
        <v/>
      </c>
      <c r="AC7" s="92" t="n">
        <v>1</v>
      </c>
      <c r="AD7" s="92">
        <f>('PI23.20_WP_Value_SP'!L5)</f>
        <v/>
      </c>
      <c r="AE7" s="92">
        <f>(AE3*AD7)/100</f>
        <v/>
      </c>
      <c r="AF7" s="92" t="n">
        <v>0</v>
      </c>
      <c r="AG7" s="92">
        <f>('PI23.20_WP_Value_SP'!M5)</f>
        <v/>
      </c>
      <c r="AH7" s="92">
        <f>(AH3*AG7)/100</f>
        <v/>
      </c>
      <c r="AI7" s="118" t="n">
        <v>0</v>
      </c>
    </row>
    <row customHeight="1" ht="30" r="8">
      <c r="A8" s="117" t="inlineStr">
        <is>
          <t>VWICAS23-162378</t>
        </is>
      </c>
      <c r="B8" s="100" t="inlineStr">
        <is>
          <t>[AIV] | Phase 6 | New Features</t>
        </is>
      </c>
      <c r="C8" s="92">
        <f>('PI23.20_WP_Value_SP'!C6)</f>
        <v/>
      </c>
      <c r="D8" s="92">
        <f>(D3*C8)/100</f>
        <v/>
      </c>
      <c r="E8" s="108" t="n">
        <v>0</v>
      </c>
      <c r="F8" s="92">
        <f>('PI23.20_WP_Value_SP'!D6)</f>
        <v/>
      </c>
      <c r="G8" s="92">
        <f>(G3*F8)/100</f>
        <v/>
      </c>
      <c r="H8" s="92" t="n">
        <v>0</v>
      </c>
      <c r="I8" s="92">
        <f>('PI23.20_WP_Value_SP'!E6)</f>
        <v/>
      </c>
      <c r="J8" s="92">
        <f>(J3*I8)/100</f>
        <v/>
      </c>
      <c r="K8" s="92" t="n">
        <v>0</v>
      </c>
      <c r="L8" s="92">
        <f>('PI23.20_WP_Value_SP'!F6)</f>
        <v/>
      </c>
      <c r="M8" s="92">
        <f>(M3*L8)/100</f>
        <v/>
      </c>
      <c r="N8" s="92" t="n">
        <v>0</v>
      </c>
      <c r="O8" s="92">
        <f>('PI23.20_WP_Value_SP'!G6)</f>
        <v/>
      </c>
      <c r="P8" s="92">
        <f>(P3*O8)/100</f>
        <v/>
      </c>
      <c r="Q8" s="92" t="n">
        <v>0</v>
      </c>
      <c r="R8" s="92">
        <f>('PI23.20_WP_Value_SP'!H6)</f>
        <v/>
      </c>
      <c r="S8" s="92">
        <f>(S3*R8)/100</f>
        <v/>
      </c>
      <c r="T8" s="92" t="n">
        <v>7</v>
      </c>
      <c r="U8" s="92">
        <f>('PI23.20_WP_Value_SP'!I6)</f>
        <v/>
      </c>
      <c r="V8" s="92">
        <f>(V3*U8)/100</f>
        <v/>
      </c>
      <c r="W8" s="92" t="n">
        <v>0</v>
      </c>
      <c r="X8" s="92">
        <f>('PI23.20_WP_Value_SP'!J6)</f>
        <v/>
      </c>
      <c r="Y8" s="92">
        <f>(Y3*X8)/100</f>
        <v/>
      </c>
      <c r="Z8" s="92" t="n">
        <v>0</v>
      </c>
      <c r="AA8" s="92">
        <f>('PI23.20_WP_Value_SP'!K6)</f>
        <v/>
      </c>
      <c r="AB8" s="92">
        <f>(AB3*AA8)/100</f>
        <v/>
      </c>
      <c r="AC8" s="92" t="n">
        <v>0</v>
      </c>
      <c r="AD8" s="92">
        <f>('PI23.20_WP_Value_SP'!L6)</f>
        <v/>
      </c>
      <c r="AE8" s="92">
        <f>(AE3*AD8)/100</f>
        <v/>
      </c>
      <c r="AF8" s="92" t="n">
        <v>0</v>
      </c>
      <c r="AG8" s="92">
        <f>('PI23.20_WP_Value_SP'!M6)</f>
        <v/>
      </c>
      <c r="AH8" s="92">
        <f>(AH3*AG8)/100</f>
        <v/>
      </c>
      <c r="AI8" s="118" t="n">
        <v>4</v>
      </c>
    </row>
    <row customHeight="1" ht="30" r="9">
      <c r="A9" s="117" t="inlineStr">
        <is>
          <t>VWICAS23-162383</t>
        </is>
      </c>
      <c r="B9" s="101" t="inlineStr">
        <is>
          <t>[AIV] | Phase 7 | Stability and Validation</t>
        </is>
      </c>
      <c r="C9" s="92">
        <f>('PI23.20_WP_Value_SP'!C7)</f>
        <v/>
      </c>
      <c r="D9" s="92">
        <f>(D3*C9)/100</f>
        <v/>
      </c>
      <c r="E9" s="108" t="n">
        <v>0</v>
      </c>
      <c r="F9" s="92">
        <f>('PI23.20_WP_Value_SP'!D7)</f>
        <v/>
      </c>
      <c r="G9" s="92">
        <f>(G3*F9)/100</f>
        <v/>
      </c>
      <c r="H9" s="92" t="n">
        <v>0</v>
      </c>
      <c r="I9" s="92">
        <f>('PI23.20_WP_Value_SP'!E7)</f>
        <v/>
      </c>
      <c r="J9" s="92">
        <f>(J3*I9)/100</f>
        <v/>
      </c>
      <c r="K9" s="92" t="n">
        <v>0</v>
      </c>
      <c r="L9" s="92">
        <f>('PI23.20_WP_Value_SP'!F7)</f>
        <v/>
      </c>
      <c r="M9" s="92">
        <f>(M3*L9)/100</f>
        <v/>
      </c>
      <c r="N9" s="92" t="n">
        <v>0</v>
      </c>
      <c r="O9" s="92">
        <f>('PI23.20_WP_Value_SP'!G7)</f>
        <v/>
      </c>
      <c r="P9" s="92">
        <f>(P3*O9)/100</f>
        <v/>
      </c>
      <c r="Q9" s="92" t="n">
        <v>0</v>
      </c>
      <c r="R9" s="92">
        <f>('PI23.20_WP_Value_SP'!H7)</f>
        <v/>
      </c>
      <c r="S9" s="92">
        <f>(S3*R9)/100</f>
        <v/>
      </c>
      <c r="T9" s="92" t="n">
        <v>0</v>
      </c>
      <c r="U9" s="92">
        <f>('PI23.20_WP_Value_SP'!I7)</f>
        <v/>
      </c>
      <c r="V9" s="92" t="n">
        <v>0</v>
      </c>
      <c r="W9" s="92" t="n">
        <v>0</v>
      </c>
      <c r="X9" s="92">
        <f>('PI23.20_WP_Value_SP'!J7)</f>
        <v/>
      </c>
      <c r="Y9" s="92">
        <f>(Y3*X9)/100</f>
        <v/>
      </c>
      <c r="Z9" s="92" t="n">
        <v>8</v>
      </c>
      <c r="AA9" s="92">
        <f>('PI23.20_WP_Value_SP'!K7)</f>
        <v/>
      </c>
      <c r="AB9" s="92">
        <f>(AB3*AA9)/100</f>
        <v/>
      </c>
      <c r="AC9" s="92" t="n">
        <v>0</v>
      </c>
      <c r="AD9" s="92">
        <f>('PI23.20_WP_Value_SP'!L7)</f>
        <v/>
      </c>
      <c r="AE9" s="92">
        <f>(AE3*AD9)/100</f>
        <v/>
      </c>
      <c r="AF9" s="92" t="n">
        <v>0</v>
      </c>
      <c r="AG9" s="92">
        <f>('PI23.20_WP_Value_SP'!M7)</f>
        <v/>
      </c>
      <c r="AH9" s="92">
        <f>(AH3*AG9)/100</f>
        <v/>
      </c>
      <c r="AI9" s="118" t="n">
        <v>0</v>
      </c>
    </row>
    <row customHeight="1" ht="30" r="10">
      <c r="A10" s="117" t="inlineStr">
        <is>
          <t>VWICAS23-162382</t>
        </is>
      </c>
      <c r="B10" s="100" t="inlineStr">
        <is>
          <t>[SPT] Phase 6 | PASTA Integration</t>
        </is>
      </c>
      <c r="C10" s="92">
        <f>('PI23.20_WP_Value_SP'!C8)</f>
        <v/>
      </c>
      <c r="D10" s="92">
        <f>(D3*C10)/100</f>
        <v/>
      </c>
      <c r="E10" s="108" t="n">
        <v>0</v>
      </c>
      <c r="F10" s="92">
        <f>('PI23.20_WP_Value_SP'!D8)</f>
        <v/>
      </c>
      <c r="G10" s="92">
        <f>(G3*F10)/100</f>
        <v/>
      </c>
      <c r="H10" s="92" t="n">
        <v>5.5</v>
      </c>
      <c r="I10" s="92">
        <f>('PI23.20_WP_Value_SP'!E8)</f>
        <v/>
      </c>
      <c r="J10" s="92">
        <f>(J3*I10)/100</f>
        <v/>
      </c>
      <c r="K10" s="92" t="n">
        <v>0</v>
      </c>
      <c r="L10" s="92">
        <f>('PI23.20_WP_Value_SP'!F8)</f>
        <v/>
      </c>
      <c r="M10" s="92">
        <f>(M3*L10)/100</f>
        <v/>
      </c>
      <c r="N10" s="92" t="n">
        <v>2</v>
      </c>
      <c r="O10" s="92">
        <f>('PI23.20_WP_Value_SP'!G8)</f>
        <v/>
      </c>
      <c r="P10" s="92">
        <f>(P3*O10)/100</f>
        <v/>
      </c>
      <c r="Q10" s="92" t="n">
        <v>2</v>
      </c>
      <c r="R10" s="92">
        <f>('PI23.20_WP_Value_SP'!H8)</f>
        <v/>
      </c>
      <c r="S10" s="92">
        <f>(S3*R10)/100</f>
        <v/>
      </c>
      <c r="T10" s="92" t="n">
        <v>0</v>
      </c>
      <c r="U10" s="92">
        <f>('PI23.20_WP_Value_SP'!I8)</f>
        <v/>
      </c>
      <c r="V10" s="92">
        <f>(V3*U10)/100</f>
        <v/>
      </c>
      <c r="W10" s="92" t="n">
        <v>0</v>
      </c>
      <c r="X10" s="92">
        <f>('PI23.20_WP_Value_SP'!J8)</f>
        <v/>
      </c>
      <c r="Y10" s="92">
        <f>(Y3*X10)/100</f>
        <v/>
      </c>
      <c r="Z10" s="92" t="n">
        <v>0</v>
      </c>
      <c r="AA10" s="92">
        <f>('PI23.20_WP_Value_SP'!K8)</f>
        <v/>
      </c>
      <c r="AB10" s="92">
        <f>(AB3*AA10)/100</f>
        <v/>
      </c>
      <c r="AC10" s="92" t="n">
        <v>1.5</v>
      </c>
      <c r="AD10" s="92">
        <f>('PI23.20_WP_Value_SP'!L8)</f>
        <v/>
      </c>
      <c r="AE10" s="92">
        <f>(AE3*AD10)/100</f>
        <v/>
      </c>
      <c r="AF10" s="92" t="n">
        <v>0</v>
      </c>
      <c r="AG10" s="92">
        <f>('PI23.20_WP_Value_SP'!M8)</f>
        <v/>
      </c>
      <c r="AH10" s="92">
        <f>(AH3*AG10)/100</f>
        <v/>
      </c>
      <c r="AI10" s="118" t="n">
        <v>0</v>
      </c>
    </row>
    <row customHeight="1" ht="30" r="11">
      <c r="A11" s="117" t="inlineStr">
        <is>
          <t>VWICAS23-162381</t>
        </is>
      </c>
      <c r="B11" s="101" t="inlineStr">
        <is>
          <t>[SPT] Phase 5 | Performance Measurement</t>
        </is>
      </c>
      <c r="C11" s="92">
        <f>('PI23.20_WP_Value_SP'!C9)</f>
        <v/>
      </c>
      <c r="D11" s="92">
        <f>(D3*C11)/100</f>
        <v/>
      </c>
      <c r="E11" s="108" t="n">
        <v>0</v>
      </c>
      <c r="F11" s="92">
        <f>('PI23.20_WP_Value_SP'!D9)</f>
        <v/>
      </c>
      <c r="G11" s="92">
        <f>(G3*F11)/100</f>
        <v/>
      </c>
      <c r="H11" s="92" t="n">
        <v>0</v>
      </c>
      <c r="I11" s="92">
        <f>('PI23.20_WP_Value_SP'!E9)</f>
        <v/>
      </c>
      <c r="J11" s="92">
        <f>(J3*I11)/100</f>
        <v/>
      </c>
      <c r="K11" s="92" t="n">
        <v>0</v>
      </c>
      <c r="L11" s="92">
        <f>('PI23.20_WP_Value_SP'!F9)</f>
        <v/>
      </c>
      <c r="M11" s="92">
        <f>(M3*L11)/100</f>
        <v/>
      </c>
      <c r="N11" s="92" t="n">
        <v>3</v>
      </c>
      <c r="O11" s="92">
        <f>('PI23.20_WP_Value_SP'!G9)</f>
        <v/>
      </c>
      <c r="P11" s="92">
        <f>(P3*O11)/100</f>
        <v/>
      </c>
      <c r="Q11" s="92" t="n">
        <v>0</v>
      </c>
      <c r="R11" s="92">
        <f>('PI23.20_WP_Value_SP'!H9)</f>
        <v/>
      </c>
      <c r="S11" s="92">
        <f>(S3*R11)/100</f>
        <v/>
      </c>
      <c r="T11" s="92" t="n">
        <v>0</v>
      </c>
      <c r="U11" s="92">
        <f>('PI23.20_WP_Value_SP'!I9)</f>
        <v/>
      </c>
      <c r="V11" s="92">
        <f>(V3*U11)/100</f>
        <v/>
      </c>
      <c r="W11" s="92" t="n">
        <v>0</v>
      </c>
      <c r="X11" s="92">
        <f>('PI23.20_WP_Value_SP'!J9)</f>
        <v/>
      </c>
      <c r="Y11" s="92">
        <f>(Y3*X11)/100</f>
        <v/>
      </c>
      <c r="Z11" s="92" t="n">
        <v>0</v>
      </c>
      <c r="AA11" s="92">
        <f>('PI23.20_WP_Value_SP'!K9)</f>
        <v/>
      </c>
      <c r="AB11" s="92">
        <f>(AB3*AA11)/100</f>
        <v/>
      </c>
      <c r="AC11" s="92" t="n">
        <v>0</v>
      </c>
      <c r="AD11" s="92">
        <f>('PI23.20_WP_Value_SP'!L9)</f>
        <v/>
      </c>
      <c r="AE11" s="92">
        <f>(AE3*AD11)/100</f>
        <v/>
      </c>
      <c r="AF11" s="92" t="n">
        <v>0</v>
      </c>
      <c r="AG11" s="92">
        <f>('PI23.20_WP_Value_SP'!M9)</f>
        <v/>
      </c>
      <c r="AH11" s="92">
        <f>(AH3*AG11)/100</f>
        <v/>
      </c>
      <c r="AI11" s="118" t="n">
        <v>0</v>
      </c>
    </row>
    <row customHeight="1" ht="30" r="12">
      <c r="A12" s="117" t="inlineStr">
        <is>
          <t>VWICAS23-162379</t>
        </is>
      </c>
      <c r="B12" s="100" t="inlineStr">
        <is>
          <t>Collector Epic</t>
        </is>
      </c>
      <c r="C12" s="92">
        <f>('PI23.20_WP_Value_SP'!C10)</f>
        <v/>
      </c>
      <c r="D12" s="92">
        <f>(D3*C12)/100</f>
        <v/>
      </c>
      <c r="E12" s="108" t="n">
        <v>0</v>
      </c>
      <c r="F12" s="92">
        <f>('PI23.20_WP_Value_SP'!D10)</f>
        <v/>
      </c>
      <c r="G12" s="92">
        <f>(G3*F12)/100</f>
        <v/>
      </c>
      <c r="H12" s="92" t="n">
        <v>2</v>
      </c>
      <c r="I12" s="92">
        <f>('PI23.20_WP_Value_SP'!E10)</f>
        <v/>
      </c>
      <c r="J12" s="92">
        <f>(J3*I12)/100</f>
        <v/>
      </c>
      <c r="K12" s="92" t="n">
        <v>7.5</v>
      </c>
      <c r="L12" s="92">
        <f>('PI23.20_WP_Value_SP'!F10)</f>
        <v/>
      </c>
      <c r="M12" s="92">
        <f>(M3*L12)/100</f>
        <v/>
      </c>
      <c r="N12" s="92" t="n">
        <v>0</v>
      </c>
      <c r="O12" s="92">
        <f>('PI23.20_WP_Value_SP'!G10)</f>
        <v/>
      </c>
      <c r="P12" s="92">
        <f>(P3*O12)/100</f>
        <v/>
      </c>
      <c r="Q12" s="92" t="n">
        <v>2</v>
      </c>
      <c r="R12" s="92">
        <f>('PI23.20_WP_Value_SP'!H10)</f>
        <v/>
      </c>
      <c r="S12" s="92">
        <f>(S3*R12)/100</f>
        <v/>
      </c>
      <c r="T12" s="92" t="n">
        <v>0</v>
      </c>
      <c r="U12" s="92">
        <f>('PI23.20_WP_Value_SP'!I10)</f>
        <v/>
      </c>
      <c r="V12" s="92">
        <f>(V3*U12)/100</f>
        <v/>
      </c>
      <c r="W12" s="92" t="n">
        <v>2</v>
      </c>
      <c r="X12" s="92">
        <f>('PI23.20_WP_Value_SP'!J10)</f>
        <v/>
      </c>
      <c r="Y12" s="92">
        <f>(Y3*X12)/100</f>
        <v/>
      </c>
      <c r="Z12" s="92" t="n">
        <v>0</v>
      </c>
      <c r="AA12" s="92">
        <f>('PI23.20_WP_Value_SP'!K10)</f>
        <v/>
      </c>
      <c r="AB12" s="92">
        <f>(AB3*AA12)/100</f>
        <v/>
      </c>
      <c r="AC12" s="92" t="n">
        <v>0</v>
      </c>
      <c r="AD12" s="92">
        <f>('PI23.20_WP_Value_SP'!L10)</f>
        <v/>
      </c>
      <c r="AE12" s="92">
        <f>(AE3*AD12)/100</f>
        <v/>
      </c>
      <c r="AF12" s="92" t="n">
        <v>4.5</v>
      </c>
      <c r="AG12" s="92">
        <f>('PI23.20_WP_Value_SP'!M10)</f>
        <v/>
      </c>
      <c r="AH12" s="92">
        <f>(AH3*AG12)/100</f>
        <v/>
      </c>
      <c r="AI12" s="118" t="n">
        <v>0</v>
      </c>
    </row>
    <row customHeight="1" ht="30" r="13">
      <c r="A13" s="117" t="inlineStr">
        <is>
          <t>VWICAS23-161862</t>
        </is>
      </c>
      <c r="B13" s="101" t="inlineStr">
        <is>
          <t>Windows 11 | PoC for development tools | Compatibility Check</t>
        </is>
      </c>
      <c r="C13" s="92">
        <f>('PI23.20_WP_Value_SP'!C11)</f>
        <v/>
      </c>
      <c r="D13" s="92">
        <f>(D3*C13)/100</f>
        <v/>
      </c>
      <c r="E13" s="108" t="n">
        <v>0</v>
      </c>
      <c r="F13" s="92">
        <f>('PI23.20_WP_Value_SP'!D11)</f>
        <v/>
      </c>
      <c r="G13" s="92">
        <f>(G3*F13)/100</f>
        <v/>
      </c>
      <c r="H13" s="92" t="n">
        <v>0</v>
      </c>
      <c r="I13" s="92">
        <f>('PI23.20_WP_Value_SP'!E11)</f>
        <v/>
      </c>
      <c r="J13" s="92">
        <f>(J3*I13)/100</f>
        <v/>
      </c>
      <c r="K13" s="92" t="n">
        <v>0</v>
      </c>
      <c r="L13" s="92">
        <f>('PI23.20_WP_Value_SP'!F11)</f>
        <v/>
      </c>
      <c r="M13" s="92">
        <f>(M3*L13)/100</f>
        <v/>
      </c>
      <c r="N13" s="92" t="n">
        <v>0</v>
      </c>
      <c r="O13" s="92">
        <f>('PI23.20_WP_Value_SP'!G11)</f>
        <v/>
      </c>
      <c r="P13" s="92">
        <f>(P3*O13)/100</f>
        <v/>
      </c>
      <c r="Q13" s="92" t="n">
        <v>0</v>
      </c>
      <c r="R13" s="92">
        <f>('PI23.20_WP_Value_SP'!H11)</f>
        <v/>
      </c>
      <c r="S13" s="92">
        <f>(S3*R13)/100</f>
        <v/>
      </c>
      <c r="T13" s="92" t="n">
        <v>0</v>
      </c>
      <c r="U13" s="92">
        <f>('PI23.20_WP_Value_SP'!I11)</f>
        <v/>
      </c>
      <c r="V13" s="92">
        <f>(V3*U13)/100</f>
        <v/>
      </c>
      <c r="W13" s="92" t="n">
        <v>0</v>
      </c>
      <c r="X13" s="92">
        <f>('PI23.20_WP_Value_SP'!J11)</f>
        <v/>
      </c>
      <c r="Y13" s="92">
        <f>(Y3*X13)/100</f>
        <v/>
      </c>
      <c r="Z13" s="92" t="n">
        <v>0</v>
      </c>
      <c r="AA13" s="92">
        <f>('PI23.20_WP_Value_SP'!K11)</f>
        <v/>
      </c>
      <c r="AB13" s="92">
        <f>(AB3*AA13)/100</f>
        <v/>
      </c>
      <c r="AC13" s="92" t="n">
        <v>0</v>
      </c>
      <c r="AD13" s="92">
        <f>('PI23.20_WP_Value_SP'!L11)</f>
        <v/>
      </c>
      <c r="AE13" s="92">
        <f>(AE3*AD13)/100</f>
        <v/>
      </c>
      <c r="AF13" s="92" t="n">
        <v>0</v>
      </c>
      <c r="AG13" s="92">
        <f>('PI23.20_WP_Value_SP'!M11)</f>
        <v/>
      </c>
      <c r="AH13" s="92">
        <f>(AH3*AG13)/100</f>
        <v/>
      </c>
      <c r="AI13" s="118" t="n">
        <v>0</v>
      </c>
    </row>
    <row customHeight="1" ht="15" r="14" thickBot="1">
      <c r="A14" s="119" t="n"/>
      <c r="B14" s="120" t="inlineStr">
        <is>
          <t>Total</t>
        </is>
      </c>
      <c r="C14" s="121">
        <f>SUM(C4:C13)</f>
        <v/>
      </c>
      <c r="D14" s="121" t="n"/>
      <c r="E14" s="121" t="n"/>
      <c r="F14" s="121">
        <f>SUM(F4:F13)</f>
        <v/>
      </c>
      <c r="G14" s="121" t="n"/>
      <c r="H14" s="121" t="n"/>
      <c r="I14" s="121">
        <f>SUM(I4:I13)</f>
        <v/>
      </c>
      <c r="J14" s="121" t="n"/>
      <c r="K14" s="121" t="n"/>
      <c r="L14" s="121">
        <f>SUM(L4:L13)</f>
        <v/>
      </c>
      <c r="M14" s="121" t="n"/>
      <c r="N14" s="121" t="n"/>
      <c r="O14" s="121">
        <f>SUM(O4:O13)</f>
        <v/>
      </c>
      <c r="P14" s="121" t="n"/>
      <c r="Q14" s="121" t="n"/>
      <c r="R14" s="121">
        <f>SUM(R4:R13)</f>
        <v/>
      </c>
      <c r="S14" s="121" t="n"/>
      <c r="T14" s="121" t="n"/>
      <c r="U14" s="121">
        <f>SUM(U4:U13)</f>
        <v/>
      </c>
      <c r="V14" s="121" t="n"/>
      <c r="W14" s="121" t="n"/>
      <c r="X14" s="121">
        <f>SUM(X4:X13)</f>
        <v/>
      </c>
      <c r="Y14" s="121" t="n"/>
      <c r="Z14" s="121" t="n"/>
      <c r="AA14" s="121">
        <f>SUM(AA4:AA13)</f>
        <v/>
      </c>
      <c r="AB14" s="121" t="n"/>
      <c r="AC14" s="121" t="n"/>
      <c r="AD14" s="121">
        <f>SUM(AD4:AD13)</f>
        <v/>
      </c>
      <c r="AE14" s="121" t="n"/>
      <c r="AF14" s="121" t="n"/>
      <c r="AG14" s="121">
        <f>SUM(AG4:AG13)</f>
        <v/>
      </c>
      <c r="AH14" s="121" t="n"/>
      <c r="AI14" s="122" t="n"/>
    </row>
    <row r="15">
      <c r="A15" s="103" t="n"/>
      <c r="B15" s="104" t="n"/>
      <c r="C15" s="109" t="n"/>
      <c r="D15" s="109" t="n"/>
      <c r="E15" s="109" t="n"/>
      <c r="F15" s="109" t="n"/>
      <c r="G15" s="109" t="n"/>
      <c r="H15" s="109" t="n"/>
      <c r="I15" s="109" t="n"/>
      <c r="J15" s="109" t="n"/>
      <c r="K15" s="109" t="n"/>
      <c r="L15" s="109" t="n"/>
      <c r="M15" s="109" t="n"/>
      <c r="N15" s="109" t="n"/>
      <c r="O15" s="109" t="n"/>
      <c r="P15" s="109" t="n"/>
      <c r="Q15" s="109" t="n"/>
      <c r="R15" s="109" t="n"/>
      <c r="S15" s="109" t="n"/>
      <c r="T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  <c r="AG15" s="109" t="n"/>
      <c r="AH15" s="109" t="n"/>
      <c r="AI15" s="109" t="n"/>
    </row>
    <row r="16">
      <c r="A16" s="103" t="n"/>
      <c r="B16" s="104" t="n"/>
      <c r="C16" s="109" t="n"/>
      <c r="D16" s="109" t="n"/>
      <c r="E16" s="109" t="n"/>
      <c r="F16" s="109" t="n"/>
      <c r="G16" s="109" t="n"/>
      <c r="H16" s="109" t="n"/>
      <c r="I16" s="109" t="n"/>
      <c r="J16" s="109" t="n"/>
      <c r="K16" s="109" t="n"/>
      <c r="L16" s="109" t="n"/>
      <c r="M16" s="109" t="n"/>
      <c r="N16" s="109" t="n"/>
      <c r="O16" s="109" t="n"/>
      <c r="P16" s="109" t="n"/>
      <c r="Q16" s="109" t="n"/>
      <c r="R16" s="109" t="n"/>
      <c r="S16" s="109" t="n"/>
      <c r="T16" s="109" t="n"/>
      <c r="U16" s="109" t="n"/>
      <c r="V16" s="109" t="n"/>
      <c r="W16" s="109" t="n"/>
      <c r="X16" s="109" t="n"/>
      <c r="Y16" s="109" t="n"/>
      <c r="Z16" s="109" t="n"/>
      <c r="AA16" s="109" t="n"/>
      <c r="AB16" s="109" t="n"/>
      <c r="AC16" s="109" t="n"/>
      <c r="AD16" s="109" t="n"/>
      <c r="AE16" s="109" t="n"/>
      <c r="AF16" s="109" t="n"/>
      <c r="AG16" s="109" t="n"/>
      <c r="AH16" s="109" t="n"/>
      <c r="AI16" s="109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</row>
  </sheetData>
  <mergeCells count="11">
    <mergeCell ref="U1:W1"/>
    <mergeCell ref="F1:H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13 F4:F13 I4:I13 L4:L13 O4:O13 R4:R13 U4:U13 X4:X13 AA4:AA13 AD4:AD13 AG4:AG13">
    <cfRule dxfId="0" operator="greaterThan" priority="1" type="cellIs">
      <formula>0</formula>
    </cfRule>
  </conditionalFormatting>
  <hyperlinks>
    <hyperlink display="https://jira-ibs.zone2.agileci.conti.de/browse/VWICAS23-162385" ref="A4" r:id="rId1"/>
    <hyperlink display="https://jira-ibs.zone2.agileci.conti.de/browse/VWICAS23-162380" ref="A5" r:id="rId2"/>
    <hyperlink display="https://jira-ibs.zone2.agileci.conti.de/browse/VWICAS23-162384" ref="A6" r:id="rId3"/>
    <hyperlink display="https://jira-ibs.zone2.agileci.conti.de/browse/VWICAS23-169155" ref="A7" r:id="rId4"/>
    <hyperlink display="https://jira-ibs.zone2.agileci.conti.de/browse/VWICAS23-162378" ref="A8" r:id="rId5"/>
    <hyperlink display="https://jira-ibs.zone2.agileci.conti.de/browse/VWICAS23-162383" ref="A9" r:id="rId6"/>
    <hyperlink display="https://jira-ibs.zone2.agileci.conti.de/browse/VWICAS23-162382" ref="A10" r:id="rId7"/>
    <hyperlink display="https://jira-ibs.zone2.agileci.conti.de/browse/VWICAS23-162381" ref="A11" r:id="rId8"/>
    <hyperlink display="https://jira-ibs.zone2.agileci.conti.de/browse/VWICAS23-162379" ref="A12" r:id="rId9"/>
    <hyperlink display="https://jira-ibs.zone2.agileci.conti.de/browse/VWICAS23-161862" ref="A13" r:id="rId10"/>
  </hyperlink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9"/>
  <sheetViews>
    <sheetView workbookViewId="0" zoomScale="83" zoomScaleNormal="83">
      <selection activeCell="K13" sqref="K13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6" width="4.6640625"/>
    <col customWidth="1" max="7" min="7" style="27" width="4.6640625"/>
    <col customWidth="1" max="8" min="8" style="97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6" width="4.6640625"/>
    <col customWidth="1" max="13" min="13" style="27" width="4.6640625"/>
    <col customWidth="1" max="14" min="14" style="97" width="4.6640625"/>
    <col customWidth="1" max="15" min="15" style="94" width="4.6640625"/>
    <col customWidth="1" max="16" min="16" style="27" width="4.6640625"/>
    <col customWidth="1" max="17" min="17" style="95" width="4.6640625"/>
    <col customWidth="1" max="18" min="18" style="96" width="4.6640625"/>
    <col customWidth="1" max="19" min="19" style="27" width="4.6640625"/>
    <col customWidth="1" max="20" min="20" style="97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4" width="4.6640625"/>
    <col customWidth="1" max="28" min="28" style="27" width="4.6640625"/>
    <col customWidth="1" max="29" min="29" style="95" width="4.6640625"/>
    <col customWidth="1" max="30" min="30" style="96" width="4.6640625"/>
    <col customWidth="1" max="31" min="31" style="27" width="4.6640625"/>
    <col customWidth="1" max="32" min="32" style="97" width="4.6640625"/>
    <col customWidth="1" max="33" min="33" style="94" width="4.6640625"/>
    <col customWidth="1" max="34" min="34" style="27" width="4.6640625"/>
    <col customWidth="1" max="35" min="35" style="95" width="4.6640625"/>
  </cols>
  <sheetData>
    <row customHeight="1" ht="28.95" r="1" thickBot="1">
      <c r="A1" s="110" t="inlineStr">
        <is>
          <t>Key</t>
        </is>
      </c>
      <c r="B1" s="110" t="inlineStr">
        <is>
          <t>Summary</t>
        </is>
      </c>
      <c r="C1" s="269" t="inlineStr">
        <is>
          <t>Sandhya</t>
        </is>
      </c>
      <c r="D1" s="270" t="n"/>
      <c r="E1" s="271" t="n"/>
      <c r="F1" s="272" t="inlineStr">
        <is>
          <t>Elango</t>
        </is>
      </c>
      <c r="G1" s="270" t="n"/>
      <c r="H1" s="271" t="n"/>
      <c r="I1" s="269" t="inlineStr">
        <is>
          <t>Rakesh</t>
        </is>
      </c>
      <c r="J1" s="270" t="n"/>
      <c r="K1" s="271" t="n"/>
      <c r="L1" s="272" t="inlineStr">
        <is>
          <t>Giridhar</t>
        </is>
      </c>
      <c r="M1" s="270" t="n"/>
      <c r="N1" s="271" t="n"/>
      <c r="O1" s="269" t="inlineStr">
        <is>
          <t>Vamsi</t>
        </is>
      </c>
      <c r="P1" s="270" t="n"/>
      <c r="Q1" s="271" t="n"/>
      <c r="R1" s="272" t="inlineStr">
        <is>
          <t>Gopika</t>
        </is>
      </c>
      <c r="S1" s="270" t="n"/>
      <c r="T1" s="271" t="n"/>
      <c r="U1" s="269" t="inlineStr">
        <is>
          <t>Srinivas</t>
        </is>
      </c>
      <c r="V1" s="270" t="n"/>
      <c r="W1" s="271" t="n"/>
      <c r="X1" s="272" t="inlineStr">
        <is>
          <t>Shweta</t>
        </is>
      </c>
      <c r="Y1" s="270" t="n"/>
      <c r="Z1" s="271" t="n"/>
      <c r="AA1" s="269" t="inlineStr">
        <is>
          <t>Kiran</t>
        </is>
      </c>
      <c r="AB1" s="270" t="n"/>
      <c r="AC1" s="271" t="n"/>
      <c r="AD1" s="272" t="inlineStr">
        <is>
          <t>Gajanan</t>
        </is>
      </c>
      <c r="AE1" s="270" t="n"/>
      <c r="AF1" s="271" t="n"/>
      <c r="AG1" s="269" t="inlineStr">
        <is>
          <t>Abishek</t>
        </is>
      </c>
      <c r="AH1" s="270" t="n"/>
      <c r="AI1" s="271" t="n"/>
    </row>
    <row customHeight="1" ht="28.95" r="2">
      <c r="A2" s="111" t="n"/>
      <c r="B2" s="112" t="n"/>
      <c r="C2" s="113" t="inlineStr">
        <is>
          <t>%</t>
        </is>
      </c>
      <c r="D2" s="113" t="inlineStr">
        <is>
          <t>SP-A</t>
        </is>
      </c>
      <c r="E2" s="113" t="inlineStr">
        <is>
          <t>SP-P</t>
        </is>
      </c>
      <c r="F2" s="113" t="inlineStr">
        <is>
          <t>%</t>
        </is>
      </c>
      <c r="G2" s="113" t="inlineStr">
        <is>
          <t>SP-A</t>
        </is>
      </c>
      <c r="H2" s="113" t="inlineStr">
        <is>
          <t>SP-P</t>
        </is>
      </c>
      <c r="I2" s="113" t="inlineStr">
        <is>
          <t>%</t>
        </is>
      </c>
      <c r="J2" s="113" t="inlineStr">
        <is>
          <t>SP-A</t>
        </is>
      </c>
      <c r="K2" s="113" t="inlineStr">
        <is>
          <t>SP-P</t>
        </is>
      </c>
      <c r="L2" s="113" t="inlineStr">
        <is>
          <t>%</t>
        </is>
      </c>
      <c r="M2" s="113" t="inlineStr">
        <is>
          <t>SP-A</t>
        </is>
      </c>
      <c r="N2" s="113" t="inlineStr">
        <is>
          <t>SP-P</t>
        </is>
      </c>
      <c r="O2" s="113" t="inlineStr">
        <is>
          <t>%</t>
        </is>
      </c>
      <c r="P2" s="113" t="inlineStr">
        <is>
          <t>SP-A</t>
        </is>
      </c>
      <c r="Q2" s="113" t="inlineStr">
        <is>
          <t>SP-P</t>
        </is>
      </c>
      <c r="R2" s="113" t="inlineStr">
        <is>
          <t>%</t>
        </is>
      </c>
      <c r="S2" s="113" t="inlineStr">
        <is>
          <t>SP-A</t>
        </is>
      </c>
      <c r="T2" s="113" t="inlineStr">
        <is>
          <t>SP-P</t>
        </is>
      </c>
      <c r="U2" s="113" t="inlineStr">
        <is>
          <t>%</t>
        </is>
      </c>
      <c r="V2" s="113" t="inlineStr">
        <is>
          <t>SP-A</t>
        </is>
      </c>
      <c r="W2" s="113" t="inlineStr">
        <is>
          <t>SP-P</t>
        </is>
      </c>
      <c r="X2" s="113" t="inlineStr">
        <is>
          <t>%</t>
        </is>
      </c>
      <c r="Y2" s="113" t="inlineStr">
        <is>
          <t>SP-A</t>
        </is>
      </c>
      <c r="Z2" s="113" t="inlineStr">
        <is>
          <t>SP-P</t>
        </is>
      </c>
      <c r="AA2" s="113" t="inlineStr">
        <is>
          <t>%</t>
        </is>
      </c>
      <c r="AB2" s="113" t="inlineStr">
        <is>
          <t>SP-A</t>
        </is>
      </c>
      <c r="AC2" s="113" t="inlineStr">
        <is>
          <t>SP-P</t>
        </is>
      </c>
      <c r="AD2" s="113" t="inlineStr">
        <is>
          <t>%</t>
        </is>
      </c>
      <c r="AE2" s="113" t="inlineStr">
        <is>
          <t>SP-A</t>
        </is>
      </c>
      <c r="AF2" s="113" t="inlineStr">
        <is>
          <t>SP-P</t>
        </is>
      </c>
      <c r="AG2" s="113" t="inlineStr">
        <is>
          <t>%</t>
        </is>
      </c>
      <c r="AH2" s="113" t="inlineStr">
        <is>
          <t>SP-A</t>
        </is>
      </c>
      <c r="AI2" s="114" t="inlineStr">
        <is>
          <t>SP-P</t>
        </is>
      </c>
    </row>
    <row customHeight="1" ht="28.95" r="3">
      <c r="A3" s="115" t="n"/>
      <c r="B3" s="98" t="inlineStr">
        <is>
          <t>Sprint D</t>
        </is>
      </c>
      <c r="C3" s="91" t="n"/>
      <c r="D3" s="123" t="n">
        <v>9</v>
      </c>
      <c r="E3" s="124">
        <f>SUM(E4:E13)</f>
        <v/>
      </c>
      <c r="F3" s="125" t="n"/>
      <c r="G3" s="126" t="n">
        <v>9</v>
      </c>
      <c r="H3" s="124">
        <f>SUM(H4:H13)</f>
        <v/>
      </c>
      <c r="I3" s="125" t="n"/>
      <c r="J3" s="126" t="n">
        <v>7.987499999999999</v>
      </c>
      <c r="K3" s="124">
        <f>SUM(K4:K13)</f>
        <v/>
      </c>
      <c r="L3" s="125" t="n"/>
      <c r="M3" s="126" t="n">
        <v>7.987499999999999</v>
      </c>
      <c r="N3" s="124">
        <f>SUM(N4:N13)</f>
        <v/>
      </c>
      <c r="O3" s="125" t="n"/>
      <c r="P3" s="126" t="n">
        <v>7.987499999999999</v>
      </c>
      <c r="Q3" s="124">
        <f>SUM(Q4:Q13)</f>
        <v/>
      </c>
      <c r="R3" s="125" t="n"/>
      <c r="S3" s="126" t="n">
        <v>9</v>
      </c>
      <c r="T3" s="124">
        <f>SUM(T4:T13)</f>
        <v/>
      </c>
      <c r="U3" s="125" t="n"/>
      <c r="V3" s="126" t="n">
        <v>9</v>
      </c>
      <c r="W3" s="124">
        <f>SUM(W4:W13)</f>
        <v/>
      </c>
      <c r="X3" s="125" t="n"/>
      <c r="Y3" s="126" t="n">
        <v>7.987499999999999</v>
      </c>
      <c r="Z3" s="124">
        <f>SUM(Z4:Z13)</f>
        <v/>
      </c>
      <c r="AA3" s="125" t="n"/>
      <c r="AB3" s="126" t="n">
        <v>6.975</v>
      </c>
      <c r="AC3" s="124">
        <f>SUM(AC4:AC13)</f>
        <v/>
      </c>
      <c r="AD3" s="125" t="n"/>
      <c r="AE3" s="126" t="n">
        <v>9</v>
      </c>
      <c r="AF3" s="124">
        <f>SUM(AF4:AF13)</f>
        <v/>
      </c>
      <c r="AG3" s="125" t="n"/>
      <c r="AH3" s="126" t="n">
        <v>7.987499999999999</v>
      </c>
      <c r="AI3" s="127">
        <f>SUM(AI4:AI13)</f>
        <v/>
      </c>
    </row>
    <row customHeight="1" ht="30" r="4">
      <c r="A4" s="117" t="inlineStr">
        <is>
          <t>VWICAS23-162385</t>
        </is>
      </c>
      <c r="B4" s="100" t="inlineStr">
        <is>
          <t>Maintenance and Support (APCT, IoT, MOD4, Pre-Int, Jira Auto)</t>
        </is>
      </c>
      <c r="C4" s="92">
        <f>('PI23.20_WP_Value_SP'!C2)</f>
        <v/>
      </c>
      <c r="D4" s="92">
        <f>(D3*C4)/100</f>
        <v/>
      </c>
      <c r="E4" s="108" t="n">
        <v>4.5</v>
      </c>
      <c r="F4" s="92">
        <f>('PI23.20_WP_Value_SP'!D2)</f>
        <v/>
      </c>
      <c r="G4" s="92">
        <f>(G3*F4)/100</f>
        <v/>
      </c>
      <c r="H4" s="92" t="n">
        <v>0</v>
      </c>
      <c r="I4" s="92">
        <f>('PI23.20_WP_Value_SP'!E2)</f>
        <v/>
      </c>
      <c r="J4" s="92">
        <f>(J3*I4)/100</f>
        <v/>
      </c>
      <c r="K4" s="92" t="n">
        <v>4.5</v>
      </c>
      <c r="L4" s="92">
        <f>('PI23.20_WP_Value_SP'!F2)</f>
        <v/>
      </c>
      <c r="M4" s="92">
        <f>(M3*L4)/100</f>
        <v/>
      </c>
      <c r="N4" s="92" t="n">
        <v>0</v>
      </c>
      <c r="O4" s="92">
        <f>('PI23.20_WP_Value_SP'!G2)</f>
        <v/>
      </c>
      <c r="P4" s="92">
        <f>(P3*O4)/100</f>
        <v/>
      </c>
      <c r="Q4" s="92" t="n">
        <v>0</v>
      </c>
      <c r="R4" s="92">
        <f>('PI23.20_WP_Value_SP'!H2)</f>
        <v/>
      </c>
      <c r="S4" s="92">
        <f>(S3*R4)/100</f>
        <v/>
      </c>
      <c r="T4" s="92" t="n">
        <v>0</v>
      </c>
      <c r="U4" s="92">
        <f>('PI23.20_WP_Value_SP'!I2)</f>
        <v/>
      </c>
      <c r="V4" s="92">
        <f>(V3*U4)/100</f>
        <v/>
      </c>
      <c r="W4" s="92" t="n">
        <v>1</v>
      </c>
      <c r="X4" s="92">
        <f>('PI23.20_WP_Value_SP'!J2)</f>
        <v/>
      </c>
      <c r="Y4" s="92">
        <f>(Y3*X4)/100</f>
        <v/>
      </c>
      <c r="Z4" s="92" t="n">
        <v>0</v>
      </c>
      <c r="AA4" s="92">
        <f>('PI23.20_WP_Value_SP'!K2)</f>
        <v/>
      </c>
      <c r="AB4" s="92">
        <f>(AB3*AA4)/100</f>
        <v/>
      </c>
      <c r="AC4" s="92" t="n">
        <v>0</v>
      </c>
      <c r="AD4" s="92">
        <f>('PI23.20_WP_Value_SP'!L2)</f>
        <v/>
      </c>
      <c r="AE4" s="92">
        <f>(AE3*AD4)/100</f>
        <v/>
      </c>
      <c r="AF4" s="92" t="n">
        <v>2</v>
      </c>
      <c r="AG4" s="92">
        <f>('PI23.20_WP_Value_SP'!M2)</f>
        <v/>
      </c>
      <c r="AH4" s="92">
        <f>(AH3*AG4)/100</f>
        <v/>
      </c>
      <c r="AI4" s="118" t="n">
        <v>4</v>
      </c>
    </row>
    <row customHeight="1" ht="30" r="5">
      <c r="A5" s="117" t="inlineStr">
        <is>
          <t>VWICAS23-162380</t>
        </is>
      </c>
      <c r="B5" s="101" t="inlineStr">
        <is>
          <t>Adaptive Application Pipelines | Handover from A1_CICD</t>
        </is>
      </c>
      <c r="C5" s="92">
        <f>('PI23.20_WP_Value_SP'!C3)</f>
        <v/>
      </c>
      <c r="D5" s="92">
        <f>(D3*C5)/100</f>
        <v/>
      </c>
      <c r="E5" s="108" t="n">
        <v>0</v>
      </c>
      <c r="F5" s="92">
        <f>('PI23.20_WP_Value_SP'!D3)</f>
        <v/>
      </c>
      <c r="G5" s="92">
        <f>(G3*F5)/100</f>
        <v/>
      </c>
      <c r="H5" s="92" t="n">
        <v>0</v>
      </c>
      <c r="I5" s="92">
        <f>('PI23.20_WP_Value_SP'!E3)</f>
        <v/>
      </c>
      <c r="J5" s="92">
        <f>(J3*I5)/100</f>
        <v/>
      </c>
      <c r="K5" s="92" t="n">
        <v>0</v>
      </c>
      <c r="L5" s="92">
        <f>('PI23.20_WP_Value_SP'!F3)</f>
        <v/>
      </c>
      <c r="M5" s="92">
        <f>(M3*L5)/100</f>
        <v/>
      </c>
      <c r="N5" s="92" t="n">
        <v>0</v>
      </c>
      <c r="O5" s="92">
        <f>('PI23.20_WP_Value_SP'!G3)</f>
        <v/>
      </c>
      <c r="P5" s="92">
        <f>(P3*O5)/100</f>
        <v/>
      </c>
      <c r="Q5" s="92" t="n">
        <v>0</v>
      </c>
      <c r="R5" s="92">
        <f>('PI23.20_WP_Value_SP'!H3)</f>
        <v/>
      </c>
      <c r="S5" s="92">
        <f>(S3*R5)/100</f>
        <v/>
      </c>
      <c r="T5" s="92" t="n">
        <v>0</v>
      </c>
      <c r="U5" s="92">
        <f>('PI23.20_WP_Value_SP'!I3)</f>
        <v/>
      </c>
      <c r="V5" s="92">
        <f>(V3*U5)/100</f>
        <v/>
      </c>
      <c r="W5" s="92" t="n">
        <v>0</v>
      </c>
      <c r="X5" s="92">
        <f>('PI23.20_WP_Value_SP'!J3)</f>
        <v/>
      </c>
      <c r="Y5" s="92">
        <f>(Y3*X5)/100</f>
        <v/>
      </c>
      <c r="Z5" s="92" t="n">
        <v>0</v>
      </c>
      <c r="AA5" s="92">
        <f>('PI23.20_WP_Value_SP'!K3)</f>
        <v/>
      </c>
      <c r="AB5" s="92">
        <f>(AB3*AA5)/100</f>
        <v/>
      </c>
      <c r="AC5" s="92" t="n">
        <v>6.5</v>
      </c>
      <c r="AD5" s="92">
        <f>('PI23.20_WP_Value_SP'!L3)</f>
        <v/>
      </c>
      <c r="AE5" s="92">
        <f>(AE3*AD5)/100</f>
        <v/>
      </c>
      <c r="AF5" s="92" t="n">
        <v>0</v>
      </c>
      <c r="AG5" s="92">
        <f>('PI23.20_WP_Value_SP'!M3)</f>
        <v/>
      </c>
      <c r="AH5" s="92">
        <f>(AH3*AG5)/100</f>
        <v/>
      </c>
      <c r="AI5" s="118" t="n">
        <v>0</v>
      </c>
    </row>
    <row customHeight="1" ht="30" r="6">
      <c r="A6" s="117" t="inlineStr">
        <is>
          <t>VWICAS23-162384</t>
        </is>
      </c>
      <c r="B6" s="100" t="inlineStr">
        <is>
          <t>Adaptive Delivery Pipelines | Handover from A1_CICD</t>
        </is>
      </c>
      <c r="C6" s="92">
        <f>('PI23.20_WP_Value_SP'!C4)</f>
        <v/>
      </c>
      <c r="D6" s="92">
        <f>(D3*C6)/100</f>
        <v/>
      </c>
      <c r="E6" s="108" t="n">
        <v>0</v>
      </c>
      <c r="F6" s="92">
        <f>('PI23.20_WP_Value_SP'!D4)</f>
        <v/>
      </c>
      <c r="G6" s="92">
        <f>(G3*F6)/100</f>
        <v/>
      </c>
      <c r="H6" s="92" t="n">
        <v>0</v>
      </c>
      <c r="I6" s="92">
        <f>('PI23.20_WP_Value_SP'!E4)</f>
        <v/>
      </c>
      <c r="J6" s="92">
        <f>(J3*I6)/100</f>
        <v/>
      </c>
      <c r="K6" s="92" t="n">
        <v>0</v>
      </c>
      <c r="L6" s="92">
        <f>('PI23.20_WP_Value_SP'!F4)</f>
        <v/>
      </c>
      <c r="M6" s="92">
        <f>(M3*L6)/100</f>
        <v/>
      </c>
      <c r="N6" s="92" t="n">
        <v>0</v>
      </c>
      <c r="O6" s="92">
        <f>('PI23.20_WP_Value_SP'!G4)</f>
        <v/>
      </c>
      <c r="P6" s="92">
        <f>(P3*O6)/100</f>
        <v/>
      </c>
      <c r="Q6" s="92" t="n">
        <v>0</v>
      </c>
      <c r="R6" s="92">
        <f>('PI23.20_WP_Value_SP'!H4)</f>
        <v/>
      </c>
      <c r="S6" s="92">
        <f>(S3*R6)/100</f>
        <v/>
      </c>
      <c r="T6" s="92" t="n">
        <v>0</v>
      </c>
      <c r="U6" s="92">
        <f>('PI23.20_WP_Value_SP'!I4)</f>
        <v/>
      </c>
      <c r="V6" s="92">
        <f>(V3*U6)/100</f>
        <v/>
      </c>
      <c r="W6" s="92" t="n">
        <v>0</v>
      </c>
      <c r="X6" s="92">
        <f>('PI23.20_WP_Value_SP'!J4)</f>
        <v/>
      </c>
      <c r="Y6" s="92">
        <f>(Y3*X6)/100</f>
        <v/>
      </c>
      <c r="Z6" s="92" t="n">
        <v>0</v>
      </c>
      <c r="AA6" s="92">
        <f>('PI23.20_WP_Value_SP'!K4)</f>
        <v/>
      </c>
      <c r="AB6" s="92">
        <f>(AB3*AA6)/100</f>
        <v/>
      </c>
      <c r="AC6" s="92" t="n">
        <v>0</v>
      </c>
      <c r="AD6" s="92">
        <f>('PI23.20_WP_Value_SP'!L4)</f>
        <v/>
      </c>
      <c r="AE6" s="92">
        <f>(AE3*AD6)/100</f>
        <v/>
      </c>
      <c r="AF6" s="92" t="n">
        <v>0</v>
      </c>
      <c r="AG6" s="92">
        <f>('PI23.20_WP_Value_SP'!M4)</f>
        <v/>
      </c>
      <c r="AH6" s="92">
        <f>(AH3*AG6)/100</f>
        <v/>
      </c>
      <c r="AI6" s="118" t="n">
        <v>0</v>
      </c>
    </row>
    <row customHeight="1" ht="30" r="7">
      <c r="A7" s="117" t="inlineStr">
        <is>
          <t>VWICAS23-169155</t>
        </is>
      </c>
      <c r="B7" s="101" t="inlineStr">
        <is>
          <t>[PI23.20][AAS][Automaters] Collaboration with PL1_DevOps Teams</t>
        </is>
      </c>
      <c r="C7" s="92">
        <f>('PI23.20_WP_Value_SP'!C5)</f>
        <v/>
      </c>
      <c r="D7" s="92">
        <f>(D3*C7)/100</f>
        <v/>
      </c>
      <c r="E7" s="108" t="n">
        <v>0</v>
      </c>
      <c r="F7" s="92">
        <f>('PI23.20_WP_Value_SP'!D5)</f>
        <v/>
      </c>
      <c r="G7" s="92">
        <f>(G3*F7)/100</f>
        <v/>
      </c>
      <c r="H7" s="92" t="n">
        <v>0</v>
      </c>
      <c r="I7" s="92">
        <f>('PI23.20_WP_Value_SP'!E5)</f>
        <v/>
      </c>
      <c r="J7" s="92">
        <f>(J3*I7)/100</f>
        <v/>
      </c>
      <c r="K7" s="92" t="n">
        <v>0</v>
      </c>
      <c r="L7" s="92">
        <f>('PI23.20_WP_Value_SP'!F5)</f>
        <v/>
      </c>
      <c r="M7" s="92">
        <f>(M3*L7)/100</f>
        <v/>
      </c>
      <c r="N7" s="92" t="n">
        <v>0</v>
      </c>
      <c r="O7" s="92">
        <f>('PI23.20_WP_Value_SP'!G5)</f>
        <v/>
      </c>
      <c r="P7" s="92">
        <f>(P3*O7)/100</f>
        <v/>
      </c>
      <c r="Q7" s="92" t="n">
        <v>0</v>
      </c>
      <c r="R7" s="92">
        <f>('PI23.20_WP_Value_SP'!H5)</f>
        <v/>
      </c>
      <c r="S7" s="92">
        <f>(S3*R7)/100</f>
        <v/>
      </c>
      <c r="T7" s="92" t="n">
        <v>0</v>
      </c>
      <c r="U7" s="92">
        <f>('PI23.20_WP_Value_SP'!I5)</f>
        <v/>
      </c>
      <c r="V7" s="92">
        <f>(V3*U7)/100</f>
        <v/>
      </c>
      <c r="W7" s="92" t="n">
        <v>0</v>
      </c>
      <c r="X7" s="92">
        <f>('PI23.20_WP_Value_SP'!J5)</f>
        <v/>
      </c>
      <c r="Y7" s="92">
        <f>(Y3*X7)/100</f>
        <v/>
      </c>
      <c r="Z7" s="92" t="n">
        <v>0</v>
      </c>
      <c r="AA7" s="92">
        <f>('PI23.20_WP_Value_SP'!K5)</f>
        <v/>
      </c>
      <c r="AB7" s="92">
        <f>(AB3*AA7)/100</f>
        <v/>
      </c>
      <c r="AC7" s="92" t="n">
        <v>0</v>
      </c>
      <c r="AD7" s="92">
        <f>('PI23.20_WP_Value_SP'!L5)</f>
        <v/>
      </c>
      <c r="AE7" s="92">
        <f>(AE3*AD7)/100</f>
        <v/>
      </c>
      <c r="AF7" s="92" t="n">
        <v>0</v>
      </c>
      <c r="AG7" s="92">
        <f>('PI23.20_WP_Value_SP'!M5)</f>
        <v/>
      </c>
      <c r="AH7" s="92">
        <f>(AH3*AG7)/100</f>
        <v/>
      </c>
      <c r="AI7" s="118" t="n">
        <v>0</v>
      </c>
    </row>
    <row customHeight="1" ht="30" r="8">
      <c r="A8" s="117" t="inlineStr">
        <is>
          <t>VWICAS23-162378</t>
        </is>
      </c>
      <c r="B8" s="100" t="inlineStr">
        <is>
          <t>[AIV] | Phase 6 | New Features</t>
        </is>
      </c>
      <c r="C8" s="92">
        <f>('PI23.20_WP_Value_SP'!C6)</f>
        <v/>
      </c>
      <c r="D8" s="92">
        <f>(D3*C8)/100</f>
        <v/>
      </c>
      <c r="E8" s="108" t="n">
        <v>0</v>
      </c>
      <c r="F8" s="92">
        <f>('PI23.20_WP_Value_SP'!D6)</f>
        <v/>
      </c>
      <c r="G8" s="92">
        <f>(G3*F8)/100</f>
        <v/>
      </c>
      <c r="H8" s="92" t="n">
        <v>0</v>
      </c>
      <c r="I8" s="92">
        <f>('PI23.20_WP_Value_SP'!E6)</f>
        <v/>
      </c>
      <c r="J8" s="92">
        <f>(J3*I8)/100</f>
        <v/>
      </c>
      <c r="K8" s="92" t="n">
        <v>0</v>
      </c>
      <c r="L8" s="92">
        <f>('PI23.20_WP_Value_SP'!F6)</f>
        <v/>
      </c>
      <c r="M8" s="92">
        <f>(M3*L8)/100</f>
        <v/>
      </c>
      <c r="N8" s="92" t="n">
        <v>0</v>
      </c>
      <c r="O8" s="92">
        <f>('PI23.20_WP_Value_SP'!G6)</f>
        <v/>
      </c>
      <c r="P8" s="92">
        <f>(P3*O8)/100</f>
        <v/>
      </c>
      <c r="Q8" s="92" t="n">
        <v>0</v>
      </c>
      <c r="R8" s="92">
        <f>('PI23.20_WP_Value_SP'!H6)</f>
        <v/>
      </c>
      <c r="S8" s="92">
        <f>(S3*R8)/100</f>
        <v/>
      </c>
      <c r="T8" s="92" t="n">
        <v>8</v>
      </c>
      <c r="U8" s="92">
        <f>('PI23.20_WP_Value_SP'!I6)</f>
        <v/>
      </c>
      <c r="V8" s="92">
        <f>(V3*U8)/100</f>
        <v/>
      </c>
      <c r="W8" s="92" t="n">
        <v>0</v>
      </c>
      <c r="X8" s="92">
        <f>('PI23.20_WP_Value_SP'!J6)</f>
        <v/>
      </c>
      <c r="Y8" s="92">
        <f>(Y3*X8)/100</f>
        <v/>
      </c>
      <c r="Z8" s="92" t="n">
        <v>3</v>
      </c>
      <c r="AA8" s="92">
        <f>('PI23.20_WP_Value_SP'!K6)</f>
        <v/>
      </c>
      <c r="AB8" s="92">
        <f>(AB3*AA8)/100</f>
        <v/>
      </c>
      <c r="AC8" s="92" t="n">
        <v>0</v>
      </c>
      <c r="AD8" s="92">
        <f>('PI23.20_WP_Value_SP'!L6)</f>
        <v/>
      </c>
      <c r="AE8" s="92">
        <f>(AE3*AD8)/100</f>
        <v/>
      </c>
      <c r="AF8" s="92" t="n">
        <v>0</v>
      </c>
      <c r="AG8" s="92">
        <f>('PI23.20_WP_Value_SP'!M6)</f>
        <v/>
      </c>
      <c r="AH8" s="92">
        <f>(AH3*AG8)/100</f>
        <v/>
      </c>
      <c r="AI8" s="118" t="n">
        <v>0</v>
      </c>
    </row>
    <row customHeight="1" ht="30" r="9">
      <c r="A9" s="117" t="inlineStr">
        <is>
          <t>VWICAS23-162383</t>
        </is>
      </c>
      <c r="B9" s="101" t="inlineStr">
        <is>
          <t>[AIV] | Phase 7 | Stability and Validation</t>
        </is>
      </c>
      <c r="C9" s="92">
        <f>('PI23.20_WP_Value_SP'!C7)</f>
        <v/>
      </c>
      <c r="D9" s="92">
        <f>(D3*C9)/100</f>
        <v/>
      </c>
      <c r="E9" s="108" t="n">
        <v>0</v>
      </c>
      <c r="F9" s="92">
        <f>('PI23.20_WP_Value_SP'!D7)</f>
        <v/>
      </c>
      <c r="G9" s="92">
        <f>(G3*F9)/100</f>
        <v/>
      </c>
      <c r="H9" s="92" t="n">
        <v>0</v>
      </c>
      <c r="I9" s="92">
        <f>('PI23.20_WP_Value_SP'!E7)</f>
        <v/>
      </c>
      <c r="J9" s="92">
        <f>(J3*I9)/100</f>
        <v/>
      </c>
      <c r="K9" s="92" t="n">
        <v>0</v>
      </c>
      <c r="L9" s="92">
        <f>('PI23.20_WP_Value_SP'!F7)</f>
        <v/>
      </c>
      <c r="M9" s="92">
        <f>(M3*L9)/100</f>
        <v/>
      </c>
      <c r="N9" s="92" t="n">
        <v>0</v>
      </c>
      <c r="O9" s="92">
        <f>('PI23.20_WP_Value_SP'!G7)</f>
        <v/>
      </c>
      <c r="P9" s="92">
        <f>(P3*O9)/100</f>
        <v/>
      </c>
      <c r="Q9" s="92" t="n">
        <v>0</v>
      </c>
      <c r="R9" s="92">
        <f>('PI23.20_WP_Value_SP'!H7)</f>
        <v/>
      </c>
      <c r="S9" s="92">
        <f>(S3*R9)/100</f>
        <v/>
      </c>
      <c r="T9" s="92" t="n">
        <v>0</v>
      </c>
      <c r="U9" s="92">
        <f>('PI23.20_WP_Value_SP'!I7)</f>
        <v/>
      </c>
      <c r="V9" s="92" t="n">
        <v>0</v>
      </c>
      <c r="W9" s="92" t="n">
        <v>4</v>
      </c>
      <c r="X9" s="92">
        <f>('PI23.20_WP_Value_SP'!J7)</f>
        <v/>
      </c>
      <c r="Y9" s="92">
        <f>(Y3*X9)/100</f>
        <v/>
      </c>
      <c r="Z9" s="92" t="n">
        <v>5</v>
      </c>
      <c r="AA9" s="92">
        <f>('PI23.20_WP_Value_SP'!K7)</f>
        <v/>
      </c>
      <c r="AB9" s="92">
        <f>(AB3*AA9)/100</f>
        <v/>
      </c>
      <c r="AC9" s="92" t="n">
        <v>0</v>
      </c>
      <c r="AD9" s="92">
        <f>('PI23.20_WP_Value_SP'!L7)</f>
        <v/>
      </c>
      <c r="AE9" s="92">
        <f>(AE3*AD9)/100</f>
        <v/>
      </c>
      <c r="AF9" s="92" t="n">
        <v>0</v>
      </c>
      <c r="AG9" s="92">
        <f>('PI23.20_WP_Value_SP'!M7)</f>
        <v/>
      </c>
      <c r="AH9" s="92">
        <f>(AH3*AG9)/100</f>
        <v/>
      </c>
      <c r="AI9" s="118" t="n">
        <v>0</v>
      </c>
    </row>
    <row customHeight="1" ht="30" r="10">
      <c r="A10" s="117" t="inlineStr">
        <is>
          <t>VWICAS23-162382</t>
        </is>
      </c>
      <c r="B10" s="100" t="inlineStr">
        <is>
          <t>[SPT] Phase 6 | PASTA Integration</t>
        </is>
      </c>
      <c r="C10" s="92">
        <f>('PI23.20_WP_Value_SP'!C8)</f>
        <v/>
      </c>
      <c r="D10" s="92">
        <f>(D3*C10)/100</f>
        <v/>
      </c>
      <c r="E10" s="108" t="n">
        <v>0</v>
      </c>
      <c r="F10" s="92">
        <f>('PI23.20_WP_Value_SP'!D8)</f>
        <v/>
      </c>
      <c r="G10" s="92">
        <f>(G3*F10)/100</f>
        <v/>
      </c>
      <c r="H10" s="92" t="n">
        <v>7.5</v>
      </c>
      <c r="I10" s="92">
        <f>('PI23.20_WP_Value_SP'!E8)</f>
        <v/>
      </c>
      <c r="J10" s="92">
        <f>(J3*I10)/100</f>
        <v/>
      </c>
      <c r="K10" s="92" t="n">
        <v>0</v>
      </c>
      <c r="L10" s="92">
        <f>('PI23.20_WP_Value_SP'!F8)</f>
        <v/>
      </c>
      <c r="M10" s="92">
        <f>(M3*L10)/100</f>
        <v/>
      </c>
      <c r="N10" s="92" t="n">
        <v>4</v>
      </c>
      <c r="O10" s="92">
        <f>('PI23.20_WP_Value_SP'!G8)</f>
        <v/>
      </c>
      <c r="P10" s="92">
        <f>(P3*O10)/100</f>
        <v/>
      </c>
      <c r="Q10" s="92" t="n">
        <v>3</v>
      </c>
      <c r="R10" s="92">
        <f>('PI23.20_WP_Value_SP'!H8)</f>
        <v/>
      </c>
      <c r="S10" s="92">
        <f>(S3*R10)/100</f>
        <v/>
      </c>
      <c r="T10" s="92" t="n">
        <v>0</v>
      </c>
      <c r="U10" s="92">
        <f>('PI23.20_WP_Value_SP'!I8)</f>
        <v/>
      </c>
      <c r="V10" s="92">
        <f>(V3*U10)/100</f>
        <v/>
      </c>
      <c r="W10" s="92" t="n">
        <v>0</v>
      </c>
      <c r="X10" s="92">
        <f>('PI23.20_WP_Value_SP'!J8)</f>
        <v/>
      </c>
      <c r="Y10" s="92">
        <f>(Y3*X10)/100</f>
        <v/>
      </c>
      <c r="Z10" s="92" t="n">
        <v>0</v>
      </c>
      <c r="AA10" s="92">
        <f>('PI23.20_WP_Value_SP'!K8)</f>
        <v/>
      </c>
      <c r="AB10" s="92">
        <f>(AB3*AA10)/100</f>
        <v/>
      </c>
      <c r="AC10" s="92" t="n">
        <v>0</v>
      </c>
      <c r="AD10" s="92">
        <f>('PI23.20_WP_Value_SP'!L8)</f>
        <v/>
      </c>
      <c r="AE10" s="92">
        <f>(AE3*AD10)/100</f>
        <v/>
      </c>
      <c r="AF10" s="92" t="n">
        <v>0</v>
      </c>
      <c r="AG10" s="92">
        <f>('PI23.20_WP_Value_SP'!M8)</f>
        <v/>
      </c>
      <c r="AH10" s="92">
        <f>(AH3*AG10)/100</f>
        <v/>
      </c>
      <c r="AI10" s="118" t="n">
        <v>0</v>
      </c>
    </row>
    <row customHeight="1" ht="30" r="11">
      <c r="A11" s="117" t="inlineStr">
        <is>
          <t>VWICAS23-162381</t>
        </is>
      </c>
      <c r="B11" s="101" t="inlineStr">
        <is>
          <t>[SPT] Phase 5 | Performance Measurement</t>
        </is>
      </c>
      <c r="C11" s="92">
        <f>('PI23.20_WP_Value_SP'!C9)</f>
        <v/>
      </c>
      <c r="D11" s="92">
        <f>(D3*C11)/100</f>
        <v/>
      </c>
      <c r="E11" s="108" t="n">
        <v>0</v>
      </c>
      <c r="F11" s="92">
        <f>('PI23.20_WP_Value_SP'!D9)</f>
        <v/>
      </c>
      <c r="G11" s="92">
        <f>(G3*F11)/100</f>
        <v/>
      </c>
      <c r="H11" s="92" t="n">
        <v>0</v>
      </c>
      <c r="I11" s="92">
        <f>('PI23.20_WP_Value_SP'!E9)</f>
        <v/>
      </c>
      <c r="J11" s="92">
        <f>(J3*I11)/100</f>
        <v/>
      </c>
      <c r="K11" s="92" t="n">
        <v>0</v>
      </c>
      <c r="L11" s="92">
        <f>('PI23.20_WP_Value_SP'!F9)</f>
        <v/>
      </c>
      <c r="M11" s="92">
        <f>(M3*L11)/100</f>
        <v/>
      </c>
      <c r="N11" s="92" t="n">
        <v>4</v>
      </c>
      <c r="O11" s="92">
        <f>('PI23.20_WP_Value_SP'!G9)</f>
        <v/>
      </c>
      <c r="P11" s="92">
        <f>(P3*O11)/100</f>
        <v/>
      </c>
      <c r="Q11" s="92" t="n">
        <v>0</v>
      </c>
      <c r="R11" s="92">
        <f>('PI23.20_WP_Value_SP'!H9)</f>
        <v/>
      </c>
      <c r="S11" s="92">
        <f>(S3*R11)/100</f>
        <v/>
      </c>
      <c r="T11" s="92" t="n">
        <v>0</v>
      </c>
      <c r="U11" s="92">
        <f>('PI23.20_WP_Value_SP'!I9)</f>
        <v/>
      </c>
      <c r="V11" s="92">
        <f>(V3*U11)/100</f>
        <v/>
      </c>
      <c r="W11" s="92" t="n">
        <v>0</v>
      </c>
      <c r="X11" s="92">
        <f>('PI23.20_WP_Value_SP'!J9)</f>
        <v/>
      </c>
      <c r="Y11" s="92">
        <f>(Y3*X11)/100</f>
        <v/>
      </c>
      <c r="Z11" s="92" t="n">
        <v>0</v>
      </c>
      <c r="AA11" s="92">
        <f>('PI23.20_WP_Value_SP'!K9)</f>
        <v/>
      </c>
      <c r="AB11" s="92">
        <f>(AB3*AA11)/100</f>
        <v/>
      </c>
      <c r="AC11" s="92" t="n">
        <v>0</v>
      </c>
      <c r="AD11" s="92">
        <f>('PI23.20_WP_Value_SP'!L9)</f>
        <v/>
      </c>
      <c r="AE11" s="92">
        <f>(AE3*AD11)/100</f>
        <v/>
      </c>
      <c r="AF11" s="92" t="n">
        <v>0</v>
      </c>
      <c r="AG11" s="92">
        <f>('PI23.20_WP_Value_SP'!M9)</f>
        <v/>
      </c>
      <c r="AH11" s="92">
        <f>(AH3*AG11)/100</f>
        <v/>
      </c>
      <c r="AI11" s="118" t="n">
        <v>0</v>
      </c>
    </row>
    <row customHeight="1" ht="30" r="12">
      <c r="A12" s="117" t="inlineStr">
        <is>
          <t>VWICAS23-162379</t>
        </is>
      </c>
      <c r="B12" s="100" t="inlineStr">
        <is>
          <t>Collector Epic</t>
        </is>
      </c>
      <c r="C12" s="92">
        <f>('PI23.20_WP_Value_SP'!C10)</f>
        <v/>
      </c>
      <c r="D12" s="92">
        <f>(D3*C12)/100</f>
        <v/>
      </c>
      <c r="E12" s="108" t="n">
        <v>0</v>
      </c>
      <c r="F12" s="92">
        <f>('PI23.20_WP_Value_SP'!D10)</f>
        <v/>
      </c>
      <c r="G12" s="92">
        <f>(G3*F12)/100</f>
        <v/>
      </c>
      <c r="H12" s="92" t="n">
        <v>0</v>
      </c>
      <c r="I12" s="92">
        <f>('PI23.20_WP_Value_SP'!E10)</f>
        <v/>
      </c>
      <c r="J12" s="92">
        <f>(J3*I12)/100</f>
        <v/>
      </c>
      <c r="K12" s="92" t="n">
        <v>3</v>
      </c>
      <c r="L12" s="92">
        <f>('PI23.20_WP_Value_SP'!F10)</f>
        <v/>
      </c>
      <c r="M12" s="92">
        <f>(M3*L12)/100</f>
        <v/>
      </c>
      <c r="N12" s="92" t="n">
        <v>0</v>
      </c>
      <c r="O12" s="92">
        <f>('PI23.20_WP_Value_SP'!G10)</f>
        <v/>
      </c>
      <c r="P12" s="92">
        <f>(P3*O12)/100</f>
        <v/>
      </c>
      <c r="Q12" s="92" t="n">
        <v>4.5</v>
      </c>
      <c r="R12" s="92">
        <f>('PI23.20_WP_Value_SP'!H10)</f>
        <v/>
      </c>
      <c r="S12" s="92">
        <f>(S3*R12)/100</f>
        <v/>
      </c>
      <c r="T12" s="92" t="n">
        <v>0</v>
      </c>
      <c r="U12" s="92">
        <f>('PI23.20_WP_Value_SP'!I10)</f>
        <v/>
      </c>
      <c r="V12" s="92">
        <f>(V3*U12)/100</f>
        <v/>
      </c>
      <c r="W12" s="92" t="n">
        <v>3</v>
      </c>
      <c r="X12" s="92">
        <f>('PI23.20_WP_Value_SP'!J10)</f>
        <v/>
      </c>
      <c r="Y12" s="92">
        <f>(Y3*X12)/100</f>
        <v/>
      </c>
      <c r="Z12" s="92" t="n">
        <v>0</v>
      </c>
      <c r="AA12" s="92">
        <f>('PI23.20_WP_Value_SP'!K10)</f>
        <v/>
      </c>
      <c r="AB12" s="92">
        <f>(AB3*AA12)/100</f>
        <v/>
      </c>
      <c r="AC12" s="92" t="n">
        <v>0</v>
      </c>
      <c r="AD12" s="92">
        <f>('PI23.20_WP_Value_SP'!L10)</f>
        <v/>
      </c>
      <c r="AE12" s="92">
        <f>(AE3*AD12)/100</f>
        <v/>
      </c>
      <c r="AF12" s="92" t="n">
        <v>6</v>
      </c>
      <c r="AG12" s="92">
        <f>('PI23.20_WP_Value_SP'!M10)</f>
        <v/>
      </c>
      <c r="AH12" s="92">
        <f>(AH3*AG12)/100</f>
        <v/>
      </c>
      <c r="AI12" s="118" t="n">
        <v>3</v>
      </c>
    </row>
    <row customHeight="1" ht="30" r="13">
      <c r="A13" s="117" t="inlineStr">
        <is>
          <t>VWICAS23-161862</t>
        </is>
      </c>
      <c r="B13" s="101" t="inlineStr">
        <is>
          <t>Windows 11 | PoC for development tools | Compatibility Check</t>
        </is>
      </c>
      <c r="C13" s="92">
        <f>('PI23.20_WP_Value_SP'!C11)</f>
        <v/>
      </c>
      <c r="D13" s="92">
        <f>(D3*C13)/100</f>
        <v/>
      </c>
      <c r="E13" s="108" t="n">
        <v>3</v>
      </c>
      <c r="F13" s="92">
        <f>('PI23.20_WP_Value_SP'!D11)</f>
        <v/>
      </c>
      <c r="G13" s="92">
        <f>(G3*F13)/100</f>
        <v/>
      </c>
      <c r="H13" s="92" t="n">
        <v>0</v>
      </c>
      <c r="I13" s="92">
        <f>('PI23.20_WP_Value_SP'!E11)</f>
        <v/>
      </c>
      <c r="J13" s="92">
        <f>(J3*I13)/100</f>
        <v/>
      </c>
      <c r="K13" s="92" t="n">
        <v>0</v>
      </c>
      <c r="L13" s="92">
        <f>('PI23.20_WP_Value_SP'!F11)</f>
        <v/>
      </c>
      <c r="M13" s="92">
        <f>(M3*L13)/100</f>
        <v/>
      </c>
      <c r="N13" s="92" t="n">
        <v>0</v>
      </c>
      <c r="O13" s="92">
        <f>('PI23.20_WP_Value_SP'!G11)</f>
        <v/>
      </c>
      <c r="P13" s="92">
        <f>(P3*O13)/100</f>
        <v/>
      </c>
      <c r="Q13" s="92" t="n">
        <v>0</v>
      </c>
      <c r="R13" s="92">
        <f>('PI23.20_WP_Value_SP'!H11)</f>
        <v/>
      </c>
      <c r="S13" s="92">
        <f>(S3*R13)/100</f>
        <v/>
      </c>
      <c r="T13" s="92" t="n">
        <v>0</v>
      </c>
      <c r="U13" s="92">
        <f>('PI23.20_WP_Value_SP'!I11)</f>
        <v/>
      </c>
      <c r="V13" s="92">
        <f>(V3*U13)/100</f>
        <v/>
      </c>
      <c r="W13" s="92" t="n">
        <v>0</v>
      </c>
      <c r="X13" s="92">
        <f>('PI23.20_WP_Value_SP'!J11)</f>
        <v/>
      </c>
      <c r="Y13" s="92">
        <f>(Y3*X13)/100</f>
        <v/>
      </c>
      <c r="Z13" s="92" t="n">
        <v>0</v>
      </c>
      <c r="AA13" s="92">
        <f>('PI23.20_WP_Value_SP'!K11)</f>
        <v/>
      </c>
      <c r="AB13" s="92">
        <f>(AB3*AA13)/100</f>
        <v/>
      </c>
      <c r="AC13" s="92" t="n">
        <v>0</v>
      </c>
      <c r="AD13" s="92">
        <f>('PI23.20_WP_Value_SP'!L11)</f>
        <v/>
      </c>
      <c r="AE13" s="92">
        <f>(AE3*AD13)/100</f>
        <v/>
      </c>
      <c r="AF13" s="92" t="n">
        <v>0</v>
      </c>
      <c r="AG13" s="92">
        <f>('PI23.20_WP_Value_SP'!M11)</f>
        <v/>
      </c>
      <c r="AH13" s="92">
        <f>(AH3*AG13)/100</f>
        <v/>
      </c>
      <c r="AI13" s="118" t="n">
        <v>0</v>
      </c>
    </row>
    <row customHeight="1" ht="15" r="14" thickBot="1">
      <c r="A14" s="119" t="n"/>
      <c r="B14" s="120" t="inlineStr">
        <is>
          <t>Total</t>
        </is>
      </c>
      <c r="C14" s="121">
        <f>SUM(C4:C13)</f>
        <v/>
      </c>
      <c r="D14" s="121" t="n"/>
      <c r="E14" s="121" t="n"/>
      <c r="F14" s="121">
        <f>SUM(F4:F13)</f>
        <v/>
      </c>
      <c r="G14" s="121" t="n"/>
      <c r="H14" s="121" t="n"/>
      <c r="I14" s="121">
        <f>SUM(I4:I13)</f>
        <v/>
      </c>
      <c r="J14" s="121" t="n"/>
      <c r="K14" s="121" t="n"/>
      <c r="L14" s="121">
        <f>SUM(L4:L13)</f>
        <v/>
      </c>
      <c r="M14" s="121" t="n"/>
      <c r="N14" s="121" t="n"/>
      <c r="O14" s="121">
        <f>SUM(O4:O13)</f>
        <v/>
      </c>
      <c r="P14" s="121" t="n"/>
      <c r="Q14" s="121" t="n"/>
      <c r="R14" s="121">
        <f>SUM(R4:R13)</f>
        <v/>
      </c>
      <c r="S14" s="121" t="n"/>
      <c r="T14" s="121" t="n"/>
      <c r="U14" s="121">
        <f>SUM(U4:U13)</f>
        <v/>
      </c>
      <c r="V14" s="121" t="n"/>
      <c r="W14" s="121" t="n"/>
      <c r="X14" s="121">
        <f>SUM(X4:X13)</f>
        <v/>
      </c>
      <c r="Y14" s="121" t="n"/>
      <c r="Z14" s="121" t="n"/>
      <c r="AA14" s="121">
        <f>SUM(AA4:AA13)</f>
        <v/>
      </c>
      <c r="AB14" s="121" t="n"/>
      <c r="AC14" s="121" t="n"/>
      <c r="AD14" s="121">
        <f>SUM(AD4:AD13)</f>
        <v/>
      </c>
      <c r="AE14" s="121" t="n"/>
      <c r="AF14" s="121" t="n"/>
      <c r="AG14" s="121">
        <f>SUM(AG4:AG13)</f>
        <v/>
      </c>
      <c r="AH14" s="121" t="n"/>
      <c r="AI14" s="122" t="n"/>
    </row>
    <row r="15">
      <c r="A15" s="103" t="n"/>
      <c r="B15" s="104" t="n"/>
      <c r="C15" s="109" t="n"/>
      <c r="D15" s="109" t="n"/>
      <c r="E15" s="109" t="n"/>
      <c r="F15" s="109" t="n"/>
      <c r="G15" s="109" t="n"/>
      <c r="H15" s="109" t="n"/>
      <c r="I15" s="109" t="n"/>
      <c r="J15" s="109" t="n"/>
      <c r="K15" s="109" t="n"/>
      <c r="L15" s="109" t="n"/>
      <c r="M15" s="109" t="n"/>
      <c r="N15" s="109" t="n"/>
      <c r="O15" s="109" t="n"/>
      <c r="P15" s="109" t="n"/>
      <c r="Q15" s="109" t="n"/>
      <c r="R15" s="109" t="n"/>
      <c r="S15" s="109" t="n"/>
      <c r="T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  <c r="AG15" s="109" t="n"/>
      <c r="AH15" s="109" t="n"/>
      <c r="AI15" s="109" t="n"/>
    </row>
    <row r="16">
      <c r="A16" s="103" t="n"/>
      <c r="B16" s="104" t="n"/>
      <c r="C16" s="109" t="n"/>
      <c r="D16" s="109" t="n"/>
      <c r="E16" s="109" t="n"/>
      <c r="F16" s="109" t="n"/>
      <c r="G16" s="109" t="n"/>
      <c r="H16" s="109" t="n"/>
      <c r="I16" s="109" t="n"/>
      <c r="J16" s="109" t="n"/>
      <c r="K16" s="109" t="n"/>
      <c r="L16" s="109" t="n"/>
      <c r="M16" s="109" t="n"/>
      <c r="N16" s="109" t="n"/>
      <c r="O16" s="109" t="n"/>
      <c r="P16" s="109" t="n"/>
      <c r="Q16" s="109" t="n"/>
      <c r="R16" s="109" t="n"/>
      <c r="S16" s="109" t="n"/>
      <c r="T16" s="109" t="n"/>
      <c r="U16" s="109" t="n"/>
      <c r="V16" s="109" t="n"/>
      <c r="W16" s="109" t="n"/>
      <c r="X16" s="109" t="n"/>
      <c r="Y16" s="109" t="n"/>
      <c r="Z16" s="109" t="n"/>
      <c r="AA16" s="109" t="n"/>
      <c r="AB16" s="109" t="n"/>
      <c r="AC16" s="109" t="n"/>
      <c r="AD16" s="109" t="n"/>
      <c r="AE16" s="109" t="n"/>
      <c r="AF16" s="109" t="n"/>
      <c r="AG16" s="109" t="n"/>
      <c r="AH16" s="109" t="n"/>
      <c r="AI16" s="109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</row>
  </sheetData>
  <mergeCells count="11">
    <mergeCell ref="U1:W1"/>
    <mergeCell ref="F1:H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13 F4:F13 I4:I13 L4:L13 O4:O13 R4:R13 U4:U13 X4:X13 AA4:AA13 AD4:AD13 AG4:AG13">
    <cfRule dxfId="0" operator="greaterThan" priority="1" type="cellIs">
      <formula>0</formula>
    </cfRule>
  </conditionalFormatting>
  <hyperlinks>
    <hyperlink display="https://jira-ibs.zone2.agileci.conti.de/browse/VWICAS23-162385" ref="A4" r:id="rId1"/>
    <hyperlink display="https://jira-ibs.zone2.agileci.conti.de/browse/VWICAS23-162380" ref="A5" r:id="rId2"/>
    <hyperlink display="https://jira-ibs.zone2.agileci.conti.de/browse/VWICAS23-162384" ref="A6" r:id="rId3"/>
    <hyperlink display="https://jira-ibs.zone2.agileci.conti.de/browse/VWICAS23-169155" ref="A7" r:id="rId4"/>
    <hyperlink display="https://jira-ibs.zone2.agileci.conti.de/browse/VWICAS23-162378" ref="A8" r:id="rId5"/>
    <hyperlink display="https://jira-ibs.zone2.agileci.conti.de/browse/VWICAS23-162383" ref="A9" r:id="rId6"/>
    <hyperlink display="https://jira-ibs.zone2.agileci.conti.de/browse/VWICAS23-162382" ref="A10" r:id="rId7"/>
    <hyperlink display="https://jira-ibs.zone2.agileci.conti.de/browse/VWICAS23-162381" ref="A11" r:id="rId8"/>
    <hyperlink display="https://jira-ibs.zone2.agileci.conti.de/browse/VWICAS23-162379" ref="A12" r:id="rId9"/>
    <hyperlink display="https://jira-ibs.zone2.agileci.conti.de/browse/VWICAS23-161862" ref="A13" r:id="rId10"/>
  </hyperlinks>
  <pageMargins bottom="0.75" footer="0.3" header="0.3" left="0.7" right="0.7" top="0.75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9"/>
  <sheetViews>
    <sheetView workbookViewId="0" zoomScale="83" zoomScaleNormal="83">
      <selection activeCell="AI12" sqref="AI12"/>
    </sheetView>
  </sheetViews>
  <sheetFormatPr baseColWidth="8" defaultRowHeight="14.4"/>
  <cols>
    <col bestFit="1" customWidth="1" max="1" min="1" width="12.44140625"/>
    <col customWidth="1" max="2" min="2" width="30.6640625"/>
    <col customWidth="1" max="3" min="3" style="94" width="4.6640625"/>
    <col customWidth="1" max="4" min="4" style="27" width="4.6640625"/>
    <col customWidth="1" max="5" min="5" style="95" width="4.6640625"/>
    <col customWidth="1" max="6" min="6" style="96" width="4.6640625"/>
    <col customWidth="1" max="7" min="7" style="27" width="4.6640625"/>
    <col customWidth="1" max="8" min="8" style="97" width="4.6640625"/>
    <col customWidth="1" max="9" min="9" style="94" width="4.6640625"/>
    <col customWidth="1" max="10" min="10" style="27" width="4.6640625"/>
    <col customWidth="1" max="11" min="11" style="95" width="4.6640625"/>
    <col customWidth="1" max="12" min="12" style="96" width="4.6640625"/>
    <col customWidth="1" max="13" min="13" style="27" width="4.6640625"/>
    <col customWidth="1" max="14" min="14" style="97" width="4.6640625"/>
    <col customWidth="1" max="15" min="15" style="94" width="4.6640625"/>
    <col customWidth="1" max="16" min="16" style="27" width="4.6640625"/>
    <col customWidth="1" max="17" min="17" style="95" width="4.6640625"/>
    <col customWidth="1" max="18" min="18" style="96" width="4.6640625"/>
    <col customWidth="1" max="19" min="19" style="27" width="4.6640625"/>
    <col customWidth="1" max="20" min="20" style="97" width="4.6640625"/>
    <col customWidth="1" max="21" min="21" style="94" width="4.6640625"/>
    <col customWidth="1" max="22" min="22" style="27" width="4.6640625"/>
    <col customWidth="1" max="23" min="23" style="95" width="4.6640625"/>
    <col customWidth="1" max="24" min="24" style="96" width="4.6640625"/>
    <col customWidth="1" max="25" min="25" style="27" width="4.6640625"/>
    <col customWidth="1" max="26" min="26" style="97" width="4.6640625"/>
    <col customWidth="1" max="27" min="27" style="94" width="4.6640625"/>
    <col customWidth="1" max="28" min="28" style="27" width="4.6640625"/>
    <col customWidth="1" max="29" min="29" style="95" width="4.6640625"/>
    <col customWidth="1" max="30" min="30" style="96" width="4.6640625"/>
    <col customWidth="1" max="31" min="31" style="27" width="4.6640625"/>
    <col customWidth="1" max="32" min="32" style="97" width="4.6640625"/>
    <col customWidth="1" max="33" min="33" style="94" width="4.6640625"/>
    <col customWidth="1" max="34" min="34" style="27" width="4.6640625"/>
    <col customWidth="1" max="35" min="35" style="95" width="4.6640625"/>
  </cols>
  <sheetData>
    <row customHeight="1" ht="28.95" r="1" thickBot="1">
      <c r="A1" s="110" t="inlineStr">
        <is>
          <t>Key</t>
        </is>
      </c>
      <c r="B1" s="110" t="inlineStr">
        <is>
          <t>Summary</t>
        </is>
      </c>
      <c r="C1" s="269" t="inlineStr">
        <is>
          <t>Sandhya</t>
        </is>
      </c>
      <c r="D1" s="270" t="n"/>
      <c r="E1" s="271" t="n"/>
      <c r="F1" s="272" t="inlineStr">
        <is>
          <t>Elango</t>
        </is>
      </c>
      <c r="G1" s="270" t="n"/>
      <c r="H1" s="271" t="n"/>
      <c r="I1" s="269" t="inlineStr">
        <is>
          <t>Rakesh</t>
        </is>
      </c>
      <c r="J1" s="270" t="n"/>
      <c r="K1" s="271" t="n"/>
      <c r="L1" s="272" t="inlineStr">
        <is>
          <t>Giridhar</t>
        </is>
      </c>
      <c r="M1" s="270" t="n"/>
      <c r="N1" s="271" t="n"/>
      <c r="O1" s="269" t="inlineStr">
        <is>
          <t>Vamsi</t>
        </is>
      </c>
      <c r="P1" s="270" t="n"/>
      <c r="Q1" s="271" t="n"/>
      <c r="R1" s="272" t="inlineStr">
        <is>
          <t>Gopika</t>
        </is>
      </c>
      <c r="S1" s="270" t="n"/>
      <c r="T1" s="271" t="n"/>
      <c r="U1" s="269" t="inlineStr">
        <is>
          <t>Srinivas</t>
        </is>
      </c>
      <c r="V1" s="270" t="n"/>
      <c r="W1" s="271" t="n"/>
      <c r="X1" s="272" t="inlineStr">
        <is>
          <t>Shweta</t>
        </is>
      </c>
      <c r="Y1" s="270" t="n"/>
      <c r="Z1" s="271" t="n"/>
      <c r="AA1" s="269" t="inlineStr">
        <is>
          <t>Kiran</t>
        </is>
      </c>
      <c r="AB1" s="270" t="n"/>
      <c r="AC1" s="271" t="n"/>
      <c r="AD1" s="272" t="inlineStr">
        <is>
          <t>Gajanan</t>
        </is>
      </c>
      <c r="AE1" s="270" t="n"/>
      <c r="AF1" s="271" t="n"/>
      <c r="AG1" s="269" t="inlineStr">
        <is>
          <t>Abishek</t>
        </is>
      </c>
      <c r="AH1" s="270" t="n"/>
      <c r="AI1" s="271" t="n"/>
    </row>
    <row customHeight="1" ht="28.95" r="2">
      <c r="A2" s="111" t="n"/>
      <c r="B2" s="112" t="n"/>
      <c r="C2" s="113" t="inlineStr">
        <is>
          <t>%</t>
        </is>
      </c>
      <c r="D2" s="113" t="inlineStr">
        <is>
          <t>SP-A</t>
        </is>
      </c>
      <c r="E2" s="113" t="inlineStr">
        <is>
          <t>SP-P</t>
        </is>
      </c>
      <c r="F2" s="113" t="inlineStr">
        <is>
          <t>%</t>
        </is>
      </c>
      <c r="G2" s="113" t="inlineStr">
        <is>
          <t>SP-A</t>
        </is>
      </c>
      <c r="H2" s="113" t="inlineStr">
        <is>
          <t>SP-P</t>
        </is>
      </c>
      <c r="I2" s="113" t="inlineStr">
        <is>
          <t>%</t>
        </is>
      </c>
      <c r="J2" s="113" t="inlineStr">
        <is>
          <t>SP-A</t>
        </is>
      </c>
      <c r="K2" s="113" t="inlineStr">
        <is>
          <t>SP-P</t>
        </is>
      </c>
      <c r="L2" s="113" t="inlineStr">
        <is>
          <t>%</t>
        </is>
      </c>
      <c r="M2" s="113" t="inlineStr">
        <is>
          <t>SP-A</t>
        </is>
      </c>
      <c r="N2" s="113" t="inlineStr">
        <is>
          <t>SP-P</t>
        </is>
      </c>
      <c r="O2" s="113" t="inlineStr">
        <is>
          <t>%</t>
        </is>
      </c>
      <c r="P2" s="113" t="inlineStr">
        <is>
          <t>SP-A</t>
        </is>
      </c>
      <c r="Q2" s="113" t="inlineStr">
        <is>
          <t>SP-P</t>
        </is>
      </c>
      <c r="R2" s="113" t="inlineStr">
        <is>
          <t>%</t>
        </is>
      </c>
      <c r="S2" s="113" t="inlineStr">
        <is>
          <t>SP-A</t>
        </is>
      </c>
      <c r="T2" s="113" t="inlineStr">
        <is>
          <t>SP-P</t>
        </is>
      </c>
      <c r="U2" s="113" t="inlineStr">
        <is>
          <t>%</t>
        </is>
      </c>
      <c r="V2" s="113" t="inlineStr">
        <is>
          <t>SP-A</t>
        </is>
      </c>
      <c r="W2" s="113" t="inlineStr">
        <is>
          <t>SP-P</t>
        </is>
      </c>
      <c r="X2" s="113" t="inlineStr">
        <is>
          <t>%</t>
        </is>
      </c>
      <c r="Y2" s="113" t="inlineStr">
        <is>
          <t>SP-A</t>
        </is>
      </c>
      <c r="Z2" s="113" t="inlineStr">
        <is>
          <t>SP-P</t>
        </is>
      </c>
      <c r="AA2" s="113" t="inlineStr">
        <is>
          <t>%</t>
        </is>
      </c>
      <c r="AB2" s="113" t="inlineStr">
        <is>
          <t>SP-A</t>
        </is>
      </c>
      <c r="AC2" s="113" t="inlineStr">
        <is>
          <t>SP-P</t>
        </is>
      </c>
      <c r="AD2" s="113" t="inlineStr">
        <is>
          <t>%</t>
        </is>
      </c>
      <c r="AE2" s="113" t="inlineStr">
        <is>
          <t>SP-A</t>
        </is>
      </c>
      <c r="AF2" s="113" t="inlineStr">
        <is>
          <t>SP-P</t>
        </is>
      </c>
      <c r="AG2" s="113" t="inlineStr">
        <is>
          <t>%</t>
        </is>
      </c>
      <c r="AH2" s="113" t="inlineStr">
        <is>
          <t>SP-A</t>
        </is>
      </c>
      <c r="AI2" s="114" t="inlineStr">
        <is>
          <t>SP-P</t>
        </is>
      </c>
    </row>
    <row customHeight="1" ht="28.95" r="3">
      <c r="A3" s="115" t="n"/>
      <c r="B3" s="98" t="inlineStr">
        <is>
          <t>Sprint D</t>
        </is>
      </c>
      <c r="C3" s="91" t="n"/>
      <c r="D3" s="123" t="n">
        <v>3.9375</v>
      </c>
      <c r="E3" s="124">
        <f>SUM(E4:E13)</f>
        <v/>
      </c>
      <c r="F3" s="125" t="n"/>
      <c r="G3" s="123" t="n">
        <v>3.9375</v>
      </c>
      <c r="H3" s="124">
        <f>SUM(H4:H13)</f>
        <v/>
      </c>
      <c r="I3" s="125" t="n"/>
      <c r="J3" s="123" t="n">
        <v>2.93</v>
      </c>
      <c r="K3" s="124">
        <f>SUM(K4:K13)</f>
        <v/>
      </c>
      <c r="L3" s="125" t="n"/>
      <c r="M3" s="123" t="n">
        <v>3.9375</v>
      </c>
      <c r="N3" s="124">
        <f>SUM(N4:N13)</f>
        <v/>
      </c>
      <c r="O3" s="125" t="n"/>
      <c r="P3" s="123" t="n">
        <v>3.9375</v>
      </c>
      <c r="Q3" s="124">
        <f>SUM(Q4:Q13)</f>
        <v/>
      </c>
      <c r="R3" s="125" t="n"/>
      <c r="S3" s="123" t="n">
        <v>3.9375</v>
      </c>
      <c r="T3" s="124">
        <f>SUM(T4:T13)</f>
        <v/>
      </c>
      <c r="U3" s="125" t="n"/>
      <c r="V3" s="123" t="n">
        <v>3.9375</v>
      </c>
      <c r="W3" s="124">
        <f>SUM(W4:W13)</f>
        <v/>
      </c>
      <c r="X3" s="125" t="n"/>
      <c r="Y3" s="123" t="n">
        <v>3.9375</v>
      </c>
      <c r="Z3" s="124">
        <f>SUM(Z4:Z13)</f>
        <v/>
      </c>
      <c r="AA3" s="125" t="n"/>
      <c r="AB3" s="123" t="n">
        <v>2.93</v>
      </c>
      <c r="AC3" s="124">
        <f>SUM(AC4:AC13)</f>
        <v/>
      </c>
      <c r="AD3" s="125" t="n"/>
      <c r="AE3" s="123" t="n">
        <v>3.9375</v>
      </c>
      <c r="AF3" s="124">
        <f>SUM(AF4:AF13)</f>
        <v/>
      </c>
      <c r="AG3" s="125" t="n"/>
      <c r="AH3" s="123" t="n">
        <v>2.93</v>
      </c>
      <c r="AI3" s="127">
        <f>SUM(AI4:AI13)</f>
        <v/>
      </c>
    </row>
    <row customHeight="1" ht="30" r="4">
      <c r="A4" s="117" t="inlineStr">
        <is>
          <t>VWICAS23-162385</t>
        </is>
      </c>
      <c r="B4" s="100" t="inlineStr">
        <is>
          <t>Maintenance and Support (APCT, IoT, MOD4, Pre-Int, Jira Auto)</t>
        </is>
      </c>
      <c r="C4" s="92">
        <f>('PI23.20_WP_Value_SP'!C2)</f>
        <v/>
      </c>
      <c r="D4" s="92">
        <f>(D3*C4)/100</f>
        <v/>
      </c>
      <c r="E4" s="108" t="n">
        <v>0</v>
      </c>
      <c r="F4" s="92">
        <f>('PI23.20_WP_Value_SP'!D2)</f>
        <v/>
      </c>
      <c r="G4" s="92">
        <f>(G3*F4)/100</f>
        <v/>
      </c>
      <c r="H4" s="92" t="n">
        <v>0</v>
      </c>
      <c r="I4" s="92">
        <f>('PI23.20_WP_Value_SP'!E2)</f>
        <v/>
      </c>
      <c r="J4" s="92">
        <f>(J3*I4)/100</f>
        <v/>
      </c>
      <c r="K4" s="92" t="n">
        <v>2</v>
      </c>
      <c r="L4" s="92">
        <f>('PI23.20_WP_Value_SP'!F2)</f>
        <v/>
      </c>
      <c r="M4" s="92">
        <f>(M3*L4)/100</f>
        <v/>
      </c>
      <c r="N4" s="92" t="n">
        <v>0</v>
      </c>
      <c r="O4" s="92">
        <f>('PI23.20_WP_Value_SP'!G2)</f>
        <v/>
      </c>
      <c r="P4" s="92">
        <f>(P3*O4)/100</f>
        <v/>
      </c>
      <c r="Q4" s="92" t="n">
        <v>0</v>
      </c>
      <c r="R4" s="92">
        <f>('PI23.20_WP_Value_SP'!H2)</f>
        <v/>
      </c>
      <c r="S4" s="92">
        <f>(S3*R4)/100</f>
        <v/>
      </c>
      <c r="T4" s="92" t="n">
        <v>0</v>
      </c>
      <c r="U4" s="92">
        <f>('PI23.20_WP_Value_SP'!I2)</f>
        <v/>
      </c>
      <c r="V4" s="92">
        <f>(V3*U4)/100</f>
        <v/>
      </c>
      <c r="W4" s="92" t="n">
        <v>0</v>
      </c>
      <c r="X4" s="92">
        <f>('PI23.20_WP_Value_SP'!J2)</f>
        <v/>
      </c>
      <c r="Y4" s="92">
        <f>(Y3*X4)/100</f>
        <v/>
      </c>
      <c r="Z4" s="92" t="n">
        <v>0</v>
      </c>
      <c r="AA4" s="92">
        <f>('PI23.20_WP_Value_SP'!K2)</f>
        <v/>
      </c>
      <c r="AB4" s="92">
        <f>(AB3*AA4)/100</f>
        <v/>
      </c>
      <c r="AC4" s="92" t="n">
        <v>0</v>
      </c>
      <c r="AD4" s="92">
        <f>('PI23.20_WP_Value_SP'!L2)</f>
        <v/>
      </c>
      <c r="AE4" s="92">
        <f>(AE3*AD4)/100</f>
        <v/>
      </c>
      <c r="AF4" s="92" t="n">
        <v>0</v>
      </c>
      <c r="AG4" s="92">
        <f>('PI23.20_WP_Value_SP'!M2)</f>
        <v/>
      </c>
      <c r="AH4" s="92">
        <f>(AH3*AG4)/100</f>
        <v/>
      </c>
      <c r="AI4" s="118" t="n">
        <v>0</v>
      </c>
    </row>
    <row customHeight="1" ht="30" r="5">
      <c r="A5" s="117" t="inlineStr">
        <is>
          <t>VWICAS23-162380</t>
        </is>
      </c>
      <c r="B5" s="101" t="inlineStr">
        <is>
          <t>Adaptive Application Pipelines | Handover from A1_CICD</t>
        </is>
      </c>
      <c r="C5" s="92">
        <f>('PI23.20_WP_Value_SP'!C3)</f>
        <v/>
      </c>
      <c r="D5" s="92">
        <f>(D3*C5)/100</f>
        <v/>
      </c>
      <c r="E5" s="108" t="n">
        <v>0</v>
      </c>
      <c r="F5" s="92">
        <f>('PI23.20_WP_Value_SP'!D3)</f>
        <v/>
      </c>
      <c r="G5" s="92">
        <f>(G3*F5)/100</f>
        <v/>
      </c>
      <c r="H5" s="92" t="n">
        <v>0</v>
      </c>
      <c r="I5" s="92">
        <f>('PI23.20_WP_Value_SP'!E3)</f>
        <v/>
      </c>
      <c r="J5" s="92">
        <f>(J3*I5)/100</f>
        <v/>
      </c>
      <c r="K5" s="92" t="n">
        <v>0</v>
      </c>
      <c r="L5" s="92">
        <f>('PI23.20_WP_Value_SP'!F3)</f>
        <v/>
      </c>
      <c r="M5" s="92">
        <f>(M3*L5)/100</f>
        <v/>
      </c>
      <c r="N5" s="92" t="n">
        <v>0</v>
      </c>
      <c r="O5" s="92">
        <f>('PI23.20_WP_Value_SP'!G3)</f>
        <v/>
      </c>
      <c r="P5" s="92">
        <f>(P3*O5)/100</f>
        <v/>
      </c>
      <c r="Q5" s="92" t="n">
        <v>0</v>
      </c>
      <c r="R5" s="92">
        <f>('PI23.20_WP_Value_SP'!H3)</f>
        <v/>
      </c>
      <c r="S5" s="92">
        <f>(S3*R5)/100</f>
        <v/>
      </c>
      <c r="T5" s="92" t="n">
        <v>0</v>
      </c>
      <c r="U5" s="92">
        <f>('PI23.20_WP_Value_SP'!I3)</f>
        <v/>
      </c>
      <c r="V5" s="92">
        <f>(V3*U5)/100</f>
        <v/>
      </c>
      <c r="W5" s="92" t="n">
        <v>0</v>
      </c>
      <c r="X5" s="92">
        <f>('PI23.20_WP_Value_SP'!J3)</f>
        <v/>
      </c>
      <c r="Y5" s="92">
        <f>(Y3*X5)/100</f>
        <v/>
      </c>
      <c r="Z5" s="92" t="n">
        <v>0</v>
      </c>
      <c r="AA5" s="92">
        <f>('PI23.20_WP_Value_SP'!K3)</f>
        <v/>
      </c>
      <c r="AB5" s="92">
        <f>(AB3*AA5)/100</f>
        <v/>
      </c>
      <c r="AC5" s="92" t="n">
        <v>0</v>
      </c>
      <c r="AD5" s="92">
        <f>('PI23.20_WP_Value_SP'!L3)</f>
        <v/>
      </c>
      <c r="AE5" s="92">
        <f>(AE3*AD5)/100</f>
        <v/>
      </c>
      <c r="AF5" s="92" t="n">
        <v>0</v>
      </c>
      <c r="AG5" s="92">
        <f>('PI23.20_WP_Value_SP'!M3)</f>
        <v/>
      </c>
      <c r="AH5" s="92">
        <f>(AH3*AG5)/100</f>
        <v/>
      </c>
      <c r="AI5" s="118" t="n">
        <v>0</v>
      </c>
    </row>
    <row customHeight="1" ht="30" r="6">
      <c r="A6" s="117" t="inlineStr">
        <is>
          <t>VWICAS23-162384</t>
        </is>
      </c>
      <c r="B6" s="100" t="inlineStr">
        <is>
          <t>Adaptive Delivery Pipelines | Handover from A1_CICD</t>
        </is>
      </c>
      <c r="C6" s="92">
        <f>('PI23.20_WP_Value_SP'!C4)</f>
        <v/>
      </c>
      <c r="D6" s="92">
        <f>(D3*C6)/100</f>
        <v/>
      </c>
      <c r="E6" s="108" t="n">
        <v>0</v>
      </c>
      <c r="F6" s="92">
        <f>('PI23.20_WP_Value_SP'!D4)</f>
        <v/>
      </c>
      <c r="G6" s="92">
        <f>(G3*F6)/100</f>
        <v/>
      </c>
      <c r="H6" s="92" t="n">
        <v>0</v>
      </c>
      <c r="I6" s="92">
        <f>('PI23.20_WP_Value_SP'!E4)</f>
        <v/>
      </c>
      <c r="J6" s="92">
        <f>(J3*I6)/100</f>
        <v/>
      </c>
      <c r="K6" s="92" t="n">
        <v>0</v>
      </c>
      <c r="L6" s="92">
        <f>('PI23.20_WP_Value_SP'!F4)</f>
        <v/>
      </c>
      <c r="M6" s="92">
        <f>(M3*L6)/100</f>
        <v/>
      </c>
      <c r="N6" s="92" t="n">
        <v>0</v>
      </c>
      <c r="O6" s="92">
        <f>('PI23.20_WP_Value_SP'!G4)</f>
        <v/>
      </c>
      <c r="P6" s="92">
        <f>(P3*O6)/100</f>
        <v/>
      </c>
      <c r="Q6" s="92" t="n">
        <v>0</v>
      </c>
      <c r="R6" s="92">
        <f>('PI23.20_WP_Value_SP'!H4)</f>
        <v/>
      </c>
      <c r="S6" s="92">
        <f>(S3*R6)/100</f>
        <v/>
      </c>
      <c r="T6" s="92" t="n">
        <v>0</v>
      </c>
      <c r="U6" s="92">
        <f>('PI23.20_WP_Value_SP'!I4)</f>
        <v/>
      </c>
      <c r="V6" s="92">
        <f>(V3*U6)/100</f>
        <v/>
      </c>
      <c r="W6" s="92" t="n">
        <v>0</v>
      </c>
      <c r="X6" s="92">
        <f>('PI23.20_WP_Value_SP'!J4)</f>
        <v/>
      </c>
      <c r="Y6" s="92">
        <f>(Y3*X6)/100</f>
        <v/>
      </c>
      <c r="Z6" s="92" t="n">
        <v>0</v>
      </c>
      <c r="AA6" s="92">
        <f>('PI23.20_WP_Value_SP'!K4)</f>
        <v/>
      </c>
      <c r="AB6" s="92">
        <f>(AB3*AA6)/100</f>
        <v/>
      </c>
      <c r="AC6" s="92" t="n">
        <v>0</v>
      </c>
      <c r="AD6" s="92">
        <f>('PI23.20_WP_Value_SP'!L4)</f>
        <v/>
      </c>
      <c r="AE6" s="92">
        <f>(AE3*AD6)/100</f>
        <v/>
      </c>
      <c r="AF6" s="92" t="n">
        <v>0</v>
      </c>
      <c r="AG6" s="92">
        <f>('PI23.20_WP_Value_SP'!M4)</f>
        <v/>
      </c>
      <c r="AH6" s="92">
        <f>(AH3*AG6)/100</f>
        <v/>
      </c>
      <c r="AI6" s="118" t="n">
        <v>0</v>
      </c>
    </row>
    <row customHeight="1" ht="30" r="7">
      <c r="A7" s="117" t="inlineStr">
        <is>
          <t>VWICAS23-169155</t>
        </is>
      </c>
      <c r="B7" s="101" t="inlineStr">
        <is>
          <t>[PI23.20][AAS][Automaters] Collaboration with PL1_DevOps Teams</t>
        </is>
      </c>
      <c r="C7" s="92">
        <f>('PI23.20_WP_Value_SP'!C5)</f>
        <v/>
      </c>
      <c r="D7" s="92">
        <f>(D3*C7)/100</f>
        <v/>
      </c>
      <c r="E7" s="108" t="n">
        <v>0</v>
      </c>
      <c r="F7" s="92">
        <f>('PI23.20_WP_Value_SP'!D5)</f>
        <v/>
      </c>
      <c r="G7" s="92">
        <f>(G3*F7)/100</f>
        <v/>
      </c>
      <c r="H7" s="92" t="n">
        <v>0</v>
      </c>
      <c r="I7" s="92">
        <f>('PI23.20_WP_Value_SP'!E5)</f>
        <v/>
      </c>
      <c r="J7" s="92">
        <f>(J3*I7)/100</f>
        <v/>
      </c>
      <c r="K7" s="92" t="n">
        <v>0</v>
      </c>
      <c r="L7" s="92">
        <f>('PI23.20_WP_Value_SP'!F5)</f>
        <v/>
      </c>
      <c r="M7" s="92">
        <f>(M3*L7)/100</f>
        <v/>
      </c>
      <c r="N7" s="92" t="n">
        <v>0</v>
      </c>
      <c r="O7" s="92">
        <f>('PI23.20_WP_Value_SP'!G5)</f>
        <v/>
      </c>
      <c r="P7" s="92">
        <f>(P3*O7)/100</f>
        <v/>
      </c>
      <c r="Q7" s="92" t="n">
        <v>0</v>
      </c>
      <c r="R7" s="92">
        <f>('PI23.20_WP_Value_SP'!H5)</f>
        <v/>
      </c>
      <c r="S7" s="92">
        <f>(S3*R7)/100</f>
        <v/>
      </c>
      <c r="T7" s="92" t="n">
        <v>0</v>
      </c>
      <c r="U7" s="92">
        <f>('PI23.20_WP_Value_SP'!I5)</f>
        <v/>
      </c>
      <c r="V7" s="92">
        <f>(V3*U7)/100</f>
        <v/>
      </c>
      <c r="W7" s="92" t="n">
        <v>0</v>
      </c>
      <c r="X7" s="92">
        <f>('PI23.20_WP_Value_SP'!J5)</f>
        <v/>
      </c>
      <c r="Y7" s="92">
        <f>(Y3*X7)/100</f>
        <v/>
      </c>
      <c r="Z7" s="92" t="n">
        <v>0</v>
      </c>
      <c r="AA7" s="92">
        <f>('PI23.20_WP_Value_SP'!K5)</f>
        <v/>
      </c>
      <c r="AB7" s="92">
        <f>(AB3*AA7)/100</f>
        <v/>
      </c>
      <c r="AC7" s="92" t="n">
        <v>0</v>
      </c>
      <c r="AD7" s="92">
        <f>('PI23.20_WP_Value_SP'!L5)</f>
        <v/>
      </c>
      <c r="AE7" s="92">
        <f>(AE3*AD7)/100</f>
        <v/>
      </c>
      <c r="AF7" s="92" t="n">
        <v>0</v>
      </c>
      <c r="AG7" s="92">
        <f>('PI23.20_WP_Value_SP'!M5)</f>
        <v/>
      </c>
      <c r="AH7" s="92">
        <f>(AH3*AG7)/100</f>
        <v/>
      </c>
      <c r="AI7" s="118" t="n">
        <v>0</v>
      </c>
    </row>
    <row customHeight="1" ht="30" r="8">
      <c r="A8" s="117" t="inlineStr">
        <is>
          <t>VWICAS23-162378</t>
        </is>
      </c>
      <c r="B8" s="100" t="inlineStr">
        <is>
          <t>[AIV] | Phase 6 | New Features</t>
        </is>
      </c>
      <c r="C8" s="92">
        <f>('PI23.20_WP_Value_SP'!C6)</f>
        <v/>
      </c>
      <c r="D8" s="92">
        <f>(D3*C8)/100</f>
        <v/>
      </c>
      <c r="E8" s="108" t="n">
        <v>0</v>
      </c>
      <c r="F8" s="92">
        <f>('PI23.20_WP_Value_SP'!D6)</f>
        <v/>
      </c>
      <c r="G8" s="92">
        <f>(G3*F8)/100</f>
        <v/>
      </c>
      <c r="H8" s="92" t="n">
        <v>0</v>
      </c>
      <c r="I8" s="92">
        <f>('PI23.20_WP_Value_SP'!E6)</f>
        <v/>
      </c>
      <c r="J8" s="92">
        <f>(J3*I8)/100</f>
        <v/>
      </c>
      <c r="K8" s="92" t="n">
        <v>0</v>
      </c>
      <c r="L8" s="92">
        <f>('PI23.20_WP_Value_SP'!F6)</f>
        <v/>
      </c>
      <c r="M8" s="92">
        <f>(M3*L8)/100</f>
        <v/>
      </c>
      <c r="N8" s="92" t="n">
        <v>0</v>
      </c>
      <c r="O8" s="92">
        <f>('PI23.20_WP_Value_SP'!G6)</f>
        <v/>
      </c>
      <c r="P8" s="92">
        <f>(P3*O8)/100</f>
        <v/>
      </c>
      <c r="Q8" s="92" t="n">
        <v>0</v>
      </c>
      <c r="R8" s="92">
        <f>('PI23.20_WP_Value_SP'!H6)</f>
        <v/>
      </c>
      <c r="S8" s="92">
        <f>(S3*R8)/100</f>
        <v/>
      </c>
      <c r="T8" s="92" t="n">
        <v>0</v>
      </c>
      <c r="U8" s="92">
        <f>('PI23.20_WP_Value_SP'!I6)</f>
        <v/>
      </c>
      <c r="V8" s="92">
        <f>(V3*U8)/100</f>
        <v/>
      </c>
      <c r="W8" s="92" t="n">
        <v>0</v>
      </c>
      <c r="X8" s="92">
        <f>('PI23.20_WP_Value_SP'!J6)</f>
        <v/>
      </c>
      <c r="Y8" s="92">
        <f>(Y3*X8)/100</f>
        <v/>
      </c>
      <c r="Z8" s="92" t="n">
        <v>0</v>
      </c>
      <c r="AA8" s="92">
        <f>('PI23.20_WP_Value_SP'!K6)</f>
        <v/>
      </c>
      <c r="AB8" s="92">
        <f>(AB3*AA8)/100</f>
        <v/>
      </c>
      <c r="AC8" s="92" t="n">
        <v>0</v>
      </c>
      <c r="AD8" s="92">
        <f>('PI23.20_WP_Value_SP'!L6)</f>
        <v/>
      </c>
      <c r="AE8" s="92">
        <f>(AE3*AD8)/100</f>
        <v/>
      </c>
      <c r="AF8" s="92" t="n">
        <v>0</v>
      </c>
      <c r="AG8" s="92">
        <f>('PI23.20_WP_Value_SP'!M6)</f>
        <v/>
      </c>
      <c r="AH8" s="92">
        <f>(AH3*AG8)/100</f>
        <v/>
      </c>
      <c r="AI8" s="118" t="n">
        <v>0</v>
      </c>
    </row>
    <row customHeight="1" ht="30" r="9">
      <c r="A9" s="117" t="inlineStr">
        <is>
          <t>VWICAS23-162383</t>
        </is>
      </c>
      <c r="B9" s="101" t="inlineStr">
        <is>
          <t>[AIV] | Phase 7 | Stability and Validation</t>
        </is>
      </c>
      <c r="C9" s="92">
        <f>('PI23.20_WP_Value_SP'!C7)</f>
        <v/>
      </c>
      <c r="D9" s="92">
        <f>(D3*C9)/100</f>
        <v/>
      </c>
      <c r="E9" s="108" t="n">
        <v>0</v>
      </c>
      <c r="F9" s="92">
        <f>('PI23.20_WP_Value_SP'!D7)</f>
        <v/>
      </c>
      <c r="G9" s="92">
        <f>(G3*F9)/100</f>
        <v/>
      </c>
      <c r="H9" s="92" t="n">
        <v>0</v>
      </c>
      <c r="I9" s="92">
        <f>('PI23.20_WP_Value_SP'!E7)</f>
        <v/>
      </c>
      <c r="J9" s="92">
        <f>(J3*I9)/100</f>
        <v/>
      </c>
      <c r="K9" s="92" t="n">
        <v>0</v>
      </c>
      <c r="L9" s="92">
        <f>('PI23.20_WP_Value_SP'!F7)</f>
        <v/>
      </c>
      <c r="M9" s="92">
        <f>(M3*L9)/100</f>
        <v/>
      </c>
      <c r="N9" s="92" t="n">
        <v>0</v>
      </c>
      <c r="O9" s="92">
        <f>('PI23.20_WP_Value_SP'!G7)</f>
        <v/>
      </c>
      <c r="P9" s="92">
        <f>(P3*O9)/100</f>
        <v/>
      </c>
      <c r="Q9" s="92" t="n">
        <v>0</v>
      </c>
      <c r="R9" s="92">
        <f>('PI23.20_WP_Value_SP'!H7)</f>
        <v/>
      </c>
      <c r="S9" s="92">
        <f>(S3*R9)/100</f>
        <v/>
      </c>
      <c r="T9" s="92" t="n">
        <v>0</v>
      </c>
      <c r="U9" s="92">
        <f>('PI23.20_WP_Value_SP'!I7)</f>
        <v/>
      </c>
      <c r="V9" s="92" t="n">
        <v>0</v>
      </c>
      <c r="W9" s="92" t="n">
        <v>0</v>
      </c>
      <c r="X9" s="92">
        <f>('PI23.20_WP_Value_SP'!J7)</f>
        <v/>
      </c>
      <c r="Y9" s="92">
        <f>(Y3*X9)/100</f>
        <v/>
      </c>
      <c r="Z9" s="92" t="n">
        <v>0</v>
      </c>
      <c r="AA9" s="92">
        <f>('PI23.20_WP_Value_SP'!K7)</f>
        <v/>
      </c>
      <c r="AB9" s="92">
        <f>(AB3*AA9)/100</f>
        <v/>
      </c>
      <c r="AC9" s="92" t="n">
        <v>0</v>
      </c>
      <c r="AD9" s="92">
        <f>('PI23.20_WP_Value_SP'!L7)</f>
        <v/>
      </c>
      <c r="AE9" s="92">
        <f>(AE3*AD9)/100</f>
        <v/>
      </c>
      <c r="AF9" s="92" t="n">
        <v>0</v>
      </c>
      <c r="AG9" s="92">
        <f>('PI23.20_WP_Value_SP'!M7)</f>
        <v/>
      </c>
      <c r="AH9" s="92">
        <f>(AH3*AG9)/100</f>
        <v/>
      </c>
      <c r="AI9" s="118" t="n">
        <v>0</v>
      </c>
    </row>
    <row customHeight="1" ht="30" r="10">
      <c r="A10" s="117" t="inlineStr">
        <is>
          <t>VWICAS23-162382</t>
        </is>
      </c>
      <c r="B10" s="100" t="inlineStr">
        <is>
          <t>[SPT] Phase 6 | PASTA Integration</t>
        </is>
      </c>
      <c r="C10" s="92">
        <f>('PI23.20_WP_Value_SP'!C8)</f>
        <v/>
      </c>
      <c r="D10" s="92">
        <f>(D3*C10)/100</f>
        <v/>
      </c>
      <c r="E10" s="108" t="n">
        <v>0</v>
      </c>
      <c r="F10" s="92">
        <f>('PI23.20_WP_Value_SP'!D8)</f>
        <v/>
      </c>
      <c r="G10" s="92">
        <f>(G3*F10)/100</f>
        <v/>
      </c>
      <c r="H10" s="92" t="n">
        <v>0</v>
      </c>
      <c r="I10" s="92">
        <f>('PI23.20_WP_Value_SP'!E8)</f>
        <v/>
      </c>
      <c r="J10" s="92">
        <f>(J3*I10)/100</f>
        <v/>
      </c>
      <c r="K10" s="92" t="n">
        <v>0</v>
      </c>
      <c r="L10" s="92">
        <f>('PI23.20_WP_Value_SP'!F8)</f>
        <v/>
      </c>
      <c r="M10" s="92">
        <f>(M3*L10)/100</f>
        <v/>
      </c>
      <c r="N10" s="92" t="n">
        <v>0</v>
      </c>
      <c r="O10" s="92">
        <f>('PI23.20_WP_Value_SP'!G8)</f>
        <v/>
      </c>
      <c r="P10" s="92">
        <f>(P3*O10)/100</f>
        <v/>
      </c>
      <c r="Q10" s="92" t="n">
        <v>0</v>
      </c>
      <c r="R10" s="92">
        <f>('PI23.20_WP_Value_SP'!H8)</f>
        <v/>
      </c>
      <c r="S10" s="92">
        <f>(S3*R10)/100</f>
        <v/>
      </c>
      <c r="T10" s="92" t="n">
        <v>0</v>
      </c>
      <c r="U10" s="92">
        <f>('PI23.20_WP_Value_SP'!I8)</f>
        <v/>
      </c>
      <c r="V10" s="92">
        <f>(V3*U10)/100</f>
        <v/>
      </c>
      <c r="W10" s="92" t="n">
        <v>0</v>
      </c>
      <c r="X10" s="92">
        <f>('PI23.20_WP_Value_SP'!J8)</f>
        <v/>
      </c>
      <c r="Y10" s="92">
        <f>(Y3*X10)/100</f>
        <v/>
      </c>
      <c r="Z10" s="92" t="n">
        <v>0</v>
      </c>
      <c r="AA10" s="92">
        <f>('PI23.20_WP_Value_SP'!K8)</f>
        <v/>
      </c>
      <c r="AB10" s="92">
        <f>(AB3*AA10)/100</f>
        <v/>
      </c>
      <c r="AC10" s="92" t="n">
        <v>0</v>
      </c>
      <c r="AD10" s="92">
        <f>('PI23.20_WP_Value_SP'!L8)</f>
        <v/>
      </c>
      <c r="AE10" s="92">
        <f>(AE3*AD10)/100</f>
        <v/>
      </c>
      <c r="AF10" s="92" t="n">
        <v>0</v>
      </c>
      <c r="AG10" s="92">
        <f>('PI23.20_WP_Value_SP'!M8)</f>
        <v/>
      </c>
      <c r="AH10" s="92">
        <f>(AH3*AG10)/100</f>
        <v/>
      </c>
      <c r="AI10" s="118" t="n">
        <v>0</v>
      </c>
    </row>
    <row customHeight="1" ht="30" r="11">
      <c r="A11" s="117" t="inlineStr">
        <is>
          <t>VWICAS23-162381</t>
        </is>
      </c>
      <c r="B11" s="101" t="inlineStr">
        <is>
          <t>[SPT] Phase 5 | Performance Measurement</t>
        </is>
      </c>
      <c r="C11" s="92">
        <f>('PI23.20_WP_Value_SP'!C9)</f>
        <v/>
      </c>
      <c r="D11" s="92">
        <f>(D3*C11)/100</f>
        <v/>
      </c>
      <c r="E11" s="108" t="n">
        <v>0</v>
      </c>
      <c r="F11" s="92">
        <f>('PI23.20_WP_Value_SP'!D9)</f>
        <v/>
      </c>
      <c r="G11" s="92">
        <f>(G3*F11)/100</f>
        <v/>
      </c>
      <c r="H11" s="92" t="n">
        <v>0</v>
      </c>
      <c r="I11" s="92">
        <f>('PI23.20_WP_Value_SP'!E9)</f>
        <v/>
      </c>
      <c r="J11" s="92">
        <f>(J3*I11)/100</f>
        <v/>
      </c>
      <c r="K11" s="92" t="n">
        <v>0</v>
      </c>
      <c r="L11" s="92">
        <f>('PI23.20_WP_Value_SP'!F9)</f>
        <v/>
      </c>
      <c r="M11" s="92">
        <f>(M3*L11)/100</f>
        <v/>
      </c>
      <c r="N11" s="92" t="n">
        <v>0</v>
      </c>
      <c r="O11" s="92">
        <f>('PI23.20_WP_Value_SP'!G9)</f>
        <v/>
      </c>
      <c r="P11" s="92">
        <f>(P3*O11)/100</f>
        <v/>
      </c>
      <c r="Q11" s="92" t="n">
        <v>0</v>
      </c>
      <c r="R11" s="92">
        <f>('PI23.20_WP_Value_SP'!H9)</f>
        <v/>
      </c>
      <c r="S11" s="92">
        <f>(S3*R11)/100</f>
        <v/>
      </c>
      <c r="T11" s="92" t="n">
        <v>0</v>
      </c>
      <c r="U11" s="92">
        <f>('PI23.20_WP_Value_SP'!I9)</f>
        <v/>
      </c>
      <c r="V11" s="92">
        <f>(V3*U11)/100</f>
        <v/>
      </c>
      <c r="W11" s="92" t="n">
        <v>0</v>
      </c>
      <c r="X11" s="92">
        <f>('PI23.20_WP_Value_SP'!J9)</f>
        <v/>
      </c>
      <c r="Y11" s="92">
        <f>(Y3*X11)/100</f>
        <v/>
      </c>
      <c r="Z11" s="92" t="n">
        <v>0</v>
      </c>
      <c r="AA11" s="92">
        <f>('PI23.20_WP_Value_SP'!K9)</f>
        <v/>
      </c>
      <c r="AB11" s="92">
        <f>(AB3*AA11)/100</f>
        <v/>
      </c>
      <c r="AC11" s="92" t="n">
        <v>0</v>
      </c>
      <c r="AD11" s="92">
        <f>('PI23.20_WP_Value_SP'!L9)</f>
        <v/>
      </c>
      <c r="AE11" s="92">
        <f>(AE3*AD11)/100</f>
        <v/>
      </c>
      <c r="AF11" s="92" t="n">
        <v>0</v>
      </c>
      <c r="AG11" s="92">
        <f>('PI23.20_WP_Value_SP'!M9)</f>
        <v/>
      </c>
      <c r="AH11" s="92">
        <f>(AH3*AG11)/100</f>
        <v/>
      </c>
      <c r="AI11" s="118" t="n">
        <v>0</v>
      </c>
    </row>
    <row customFormat="1" customHeight="1" ht="30" r="12" s="132">
      <c r="A12" s="128" t="inlineStr">
        <is>
          <t>VWICAS23-162379</t>
        </is>
      </c>
      <c r="B12" s="129" t="inlineStr">
        <is>
          <t>Collector Epic</t>
        </is>
      </c>
      <c r="C12" s="130">
        <f>('PI23.20_WP_Value_SP'!C10)</f>
        <v/>
      </c>
      <c r="D12" s="130">
        <f>(D3*C12)/100</f>
        <v/>
      </c>
      <c r="E12" s="131" t="n">
        <v>3</v>
      </c>
      <c r="F12" s="130">
        <f>('PI23.20_WP_Value_SP'!D10)</f>
        <v/>
      </c>
      <c r="G12" s="130">
        <f>(G3*F12)/100</f>
        <v/>
      </c>
      <c r="H12" s="130" t="n">
        <v>3</v>
      </c>
      <c r="I12" s="130">
        <f>('PI23.20_WP_Value_SP'!E10)</f>
        <v/>
      </c>
      <c r="J12" s="130">
        <f>(J3*I12)/100</f>
        <v/>
      </c>
      <c r="K12" s="130" t="n">
        <v>0</v>
      </c>
      <c r="L12" s="130">
        <f>('PI23.20_WP_Value_SP'!F10)</f>
        <v/>
      </c>
      <c r="M12" s="130">
        <f>(M3*L12)/100</f>
        <v/>
      </c>
      <c r="N12" s="130" t="n">
        <v>4</v>
      </c>
      <c r="O12" s="130">
        <f>('PI23.20_WP_Value_SP'!G10)</f>
        <v/>
      </c>
      <c r="P12" s="130">
        <f>(P3*O12)/100</f>
        <v/>
      </c>
      <c r="Q12" s="130" t="n">
        <v>3</v>
      </c>
      <c r="R12" s="130">
        <f>('PI23.20_WP_Value_SP'!H10)</f>
        <v/>
      </c>
      <c r="S12" s="130">
        <f>(S3*R12)/100</f>
        <v/>
      </c>
      <c r="T12" s="130" t="n">
        <v>3</v>
      </c>
      <c r="U12" s="130">
        <f>('PI23.20_WP_Value_SP'!I10)</f>
        <v/>
      </c>
      <c r="V12" s="130">
        <f>(V3*U12)/100</f>
        <v/>
      </c>
      <c r="W12" s="130" t="n">
        <v>3</v>
      </c>
      <c r="X12" s="130">
        <f>('PI23.20_WP_Value_SP'!J10)</f>
        <v/>
      </c>
      <c r="Y12" s="130">
        <f>(Y3*X12)/100</f>
        <v/>
      </c>
      <c r="Z12" s="130" t="n">
        <v>4</v>
      </c>
      <c r="AA12" s="130">
        <f>('PI23.20_WP_Value_SP'!K10)</f>
        <v/>
      </c>
      <c r="AB12" s="130">
        <f>(AB3*AA12)/100</f>
        <v/>
      </c>
      <c r="AC12" s="130" t="n">
        <v>2</v>
      </c>
      <c r="AD12" s="130">
        <f>('PI23.20_WP_Value_SP'!L10)</f>
        <v/>
      </c>
      <c r="AE12" s="130">
        <f>(AE3*AD12)/100</f>
        <v/>
      </c>
      <c r="AF12" s="130" t="n">
        <v>4</v>
      </c>
      <c r="AG12" s="130">
        <f>('PI23.20_WP_Value_SP'!M10)</f>
        <v/>
      </c>
      <c r="AH12" s="130">
        <f>(AH3*AG12)/100</f>
        <v/>
      </c>
      <c r="AI12" s="75" t="n">
        <v>3</v>
      </c>
    </row>
    <row customHeight="1" ht="30" r="13">
      <c r="A13" s="117" t="inlineStr">
        <is>
          <t>VWICAS23-161862</t>
        </is>
      </c>
      <c r="B13" s="101" t="inlineStr">
        <is>
          <t>Windows 11 | PoC for development tools | Compatibility Check</t>
        </is>
      </c>
      <c r="C13" s="92">
        <f>('PI23.20_WP_Value_SP'!C11)</f>
        <v/>
      </c>
      <c r="D13" s="92">
        <f>(D3*C13)/100</f>
        <v/>
      </c>
      <c r="E13" s="108" t="n">
        <v>0</v>
      </c>
      <c r="F13" s="92">
        <f>('PI23.20_WP_Value_SP'!D11)</f>
        <v/>
      </c>
      <c r="G13" s="92">
        <f>(G3*F13)/100</f>
        <v/>
      </c>
      <c r="H13" s="92" t="n">
        <v>0</v>
      </c>
      <c r="I13" s="92">
        <f>('PI23.20_WP_Value_SP'!E11)</f>
        <v/>
      </c>
      <c r="J13" s="92">
        <f>(J3*I13)/100</f>
        <v/>
      </c>
      <c r="K13" s="92" t="n">
        <v>0</v>
      </c>
      <c r="L13" s="92">
        <f>('PI23.20_WP_Value_SP'!F11)</f>
        <v/>
      </c>
      <c r="M13" s="92">
        <f>(M3*L13)/100</f>
        <v/>
      </c>
      <c r="N13" s="92" t="n">
        <v>0</v>
      </c>
      <c r="O13" s="92">
        <f>('PI23.20_WP_Value_SP'!G11)</f>
        <v/>
      </c>
      <c r="P13" s="92">
        <f>(P3*O13)/100</f>
        <v/>
      </c>
      <c r="Q13" s="92" t="n">
        <v>0</v>
      </c>
      <c r="R13" s="92">
        <f>('PI23.20_WP_Value_SP'!H11)</f>
        <v/>
      </c>
      <c r="S13" s="92">
        <f>(S3*R13)/100</f>
        <v/>
      </c>
      <c r="T13" s="92" t="n">
        <v>0</v>
      </c>
      <c r="U13" s="92">
        <f>('PI23.20_WP_Value_SP'!I11)</f>
        <v/>
      </c>
      <c r="V13" s="92">
        <f>(V3*U13)/100</f>
        <v/>
      </c>
      <c r="W13" s="92" t="n">
        <v>0</v>
      </c>
      <c r="X13" s="92">
        <f>('PI23.20_WP_Value_SP'!J11)</f>
        <v/>
      </c>
      <c r="Y13" s="92">
        <f>(Y3*X13)/100</f>
        <v/>
      </c>
      <c r="Z13" s="92" t="n">
        <v>0</v>
      </c>
      <c r="AA13" s="92">
        <f>('PI23.20_WP_Value_SP'!K11)</f>
        <v/>
      </c>
      <c r="AB13" s="92">
        <f>(AB3*AA13)/100</f>
        <v/>
      </c>
      <c r="AC13" s="92" t="n">
        <v>0</v>
      </c>
      <c r="AD13" s="92">
        <f>('PI23.20_WP_Value_SP'!L11)</f>
        <v/>
      </c>
      <c r="AE13" s="92">
        <f>(AE3*AD13)/100</f>
        <v/>
      </c>
      <c r="AF13" s="92" t="n">
        <v>0</v>
      </c>
      <c r="AG13" s="92">
        <f>('PI23.20_WP_Value_SP'!M11)</f>
        <v/>
      </c>
      <c r="AH13" s="92">
        <f>(AH3*AG13)/100</f>
        <v/>
      </c>
      <c r="AI13" s="118" t="n">
        <v>0</v>
      </c>
    </row>
    <row customHeight="1" ht="15" r="14" thickBot="1">
      <c r="A14" s="119" t="n"/>
      <c r="B14" s="120" t="inlineStr">
        <is>
          <t>Total</t>
        </is>
      </c>
      <c r="C14" s="121">
        <f>SUM(C4:C13)</f>
        <v/>
      </c>
      <c r="D14" s="121" t="n"/>
      <c r="E14" s="121" t="n"/>
      <c r="F14" s="121">
        <f>SUM(F4:F13)</f>
        <v/>
      </c>
      <c r="G14" s="121" t="n"/>
      <c r="H14" s="121" t="n"/>
      <c r="I14" s="121">
        <f>SUM(I4:I13)</f>
        <v/>
      </c>
      <c r="J14" s="121" t="n"/>
      <c r="K14" s="121" t="n"/>
      <c r="L14" s="121">
        <f>SUM(L4:L13)</f>
        <v/>
      </c>
      <c r="M14" s="121" t="n"/>
      <c r="N14" s="121" t="n"/>
      <c r="O14" s="121">
        <f>SUM(O4:O13)</f>
        <v/>
      </c>
      <c r="P14" s="121" t="n"/>
      <c r="Q14" s="121" t="n"/>
      <c r="R14" s="121">
        <f>SUM(R4:R13)</f>
        <v/>
      </c>
      <c r="S14" s="121" t="n"/>
      <c r="T14" s="121" t="n"/>
      <c r="U14" s="121">
        <f>SUM(U4:U13)</f>
        <v/>
      </c>
      <c r="V14" s="121" t="n"/>
      <c r="W14" s="121" t="n"/>
      <c r="X14" s="121">
        <f>SUM(X4:X13)</f>
        <v/>
      </c>
      <c r="Y14" s="121" t="n"/>
      <c r="Z14" s="121" t="n"/>
      <c r="AA14" s="121">
        <f>SUM(AA4:AA13)</f>
        <v/>
      </c>
      <c r="AB14" s="121" t="n"/>
      <c r="AC14" s="121" t="n"/>
      <c r="AD14" s="121">
        <f>SUM(AD4:AD13)</f>
        <v/>
      </c>
      <c r="AE14" s="121" t="n"/>
      <c r="AF14" s="121" t="n"/>
      <c r="AG14" s="121">
        <f>SUM(AG4:AG13)</f>
        <v/>
      </c>
      <c r="AH14" s="121" t="n"/>
      <c r="AI14" s="122" t="n"/>
    </row>
    <row r="15">
      <c r="A15" s="103" t="n"/>
      <c r="B15" s="104" t="n"/>
      <c r="C15" s="109" t="n"/>
      <c r="D15" s="109" t="n"/>
      <c r="E15" s="109" t="n"/>
      <c r="F15" s="109" t="n"/>
      <c r="G15" s="109" t="n"/>
      <c r="H15" s="109" t="n"/>
      <c r="I15" s="109" t="n"/>
      <c r="J15" s="109" t="n"/>
      <c r="K15" s="109" t="n"/>
      <c r="L15" s="109" t="n"/>
      <c r="M15" s="109" t="n"/>
      <c r="N15" s="109" t="n"/>
      <c r="O15" s="109" t="n"/>
      <c r="P15" s="109" t="n"/>
      <c r="Q15" s="109" t="n"/>
      <c r="R15" s="109" t="n"/>
      <c r="S15" s="109" t="n"/>
      <c r="T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  <c r="AG15" s="109" t="n"/>
      <c r="AH15" s="109" t="n"/>
      <c r="AI15" s="109" t="n"/>
    </row>
    <row r="16">
      <c r="A16" s="103" t="n"/>
      <c r="B16" s="104" t="n"/>
      <c r="C16" s="109" t="n"/>
      <c r="D16" s="109" t="n"/>
      <c r="E16" s="109" t="n"/>
      <c r="F16" s="109" t="n"/>
      <c r="G16" s="109" t="n"/>
      <c r="H16" s="109" t="n"/>
      <c r="I16" s="109" t="n"/>
      <c r="J16" s="109" t="n"/>
      <c r="K16" s="109" t="n"/>
      <c r="L16" s="109" t="n"/>
      <c r="M16" s="109" t="n"/>
      <c r="N16" s="109" t="n"/>
      <c r="O16" s="109" t="n"/>
      <c r="P16" s="109" t="n"/>
      <c r="Q16" s="109" t="n"/>
      <c r="R16" s="109" t="n"/>
      <c r="S16" s="109" t="n"/>
      <c r="T16" s="109" t="n"/>
      <c r="U16" s="109" t="n"/>
      <c r="V16" s="109" t="n"/>
      <c r="W16" s="109" t="n"/>
      <c r="X16" s="109" t="n"/>
      <c r="Y16" s="109" t="n"/>
      <c r="Z16" s="109" t="n"/>
      <c r="AA16" s="109" t="n"/>
      <c r="AB16" s="109" t="n"/>
      <c r="AC16" s="109" t="n"/>
      <c r="AD16" s="109" t="n"/>
      <c r="AE16" s="109" t="n"/>
      <c r="AF16" s="109" t="n"/>
      <c r="AG16" s="109" t="n"/>
      <c r="AH16" s="109" t="n"/>
      <c r="AI16" s="109" t="n"/>
    </row>
    <row r="17"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</row>
    <row r="18"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</row>
    <row r="19"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</row>
  </sheetData>
  <mergeCells count="11">
    <mergeCell ref="F1:H1"/>
    <mergeCell ref="U1:W1"/>
    <mergeCell ref="C1:E1"/>
    <mergeCell ref="AG1:AI1"/>
    <mergeCell ref="X1:Z1"/>
    <mergeCell ref="AA1:AC1"/>
    <mergeCell ref="O1:Q1"/>
    <mergeCell ref="R1:T1"/>
    <mergeCell ref="AD1:AF1"/>
    <mergeCell ref="L1:N1"/>
    <mergeCell ref="I1:K1"/>
  </mergeCells>
  <conditionalFormatting sqref="C4:C13 F4:F13 I4:I13 L4:L13 O4:O13 R4:R13 U4:U13 X4:X13 AA4:AA13 AD4:AD13 AG4:AG13">
    <cfRule dxfId="0" operator="greaterThan" priority="1" type="cellIs">
      <formula>0</formula>
    </cfRule>
  </conditionalFormatting>
  <hyperlinks>
    <hyperlink display="https://jira-ibs.zone2.agileci.conti.de/browse/VWICAS23-162385" ref="A4" r:id="rId1"/>
    <hyperlink display="https://jira-ibs.zone2.agileci.conti.de/browse/VWICAS23-162380" ref="A5" r:id="rId2"/>
    <hyperlink display="https://jira-ibs.zone2.agileci.conti.de/browse/VWICAS23-162384" ref="A6" r:id="rId3"/>
    <hyperlink display="https://jira-ibs.zone2.agileci.conti.de/browse/VWICAS23-169155" ref="A7" r:id="rId4"/>
    <hyperlink display="https://jira-ibs.zone2.agileci.conti.de/browse/VWICAS23-162378" ref="A8" r:id="rId5"/>
    <hyperlink display="https://jira-ibs.zone2.agileci.conti.de/browse/VWICAS23-162383" ref="A9" r:id="rId6"/>
    <hyperlink display="https://jira-ibs.zone2.agileci.conti.de/browse/VWICAS23-162382" ref="A10" r:id="rId7"/>
    <hyperlink display="https://jira-ibs.zone2.agileci.conti.de/browse/VWICAS23-162381" ref="A11" r:id="rId8"/>
    <hyperlink display="https://jira-ibs.zone2.agileci.conti.de/browse/VWICAS23-162379" ref="A12" r:id="rId9"/>
    <hyperlink display="https://jira-ibs.zone2.agileci.conti.de/browse/VWICAS23-161862" ref="A13" r:id="rId10"/>
  </hyperlinks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C25"/>
  <sheetViews>
    <sheetView workbookViewId="0">
      <selection activeCell="C4" sqref="C4"/>
    </sheetView>
  </sheetViews>
  <sheetFormatPr baseColWidth="8" defaultRowHeight="14.4"/>
  <cols>
    <col customWidth="1" max="1" min="1" width="22.33203125"/>
    <col customWidth="1" max="8" min="2" width="6.6640625"/>
    <col customWidth="1" max="10" min="9" width="5.6640625"/>
    <col customWidth="1" max="16" min="11" style="26" width="7.6640625"/>
    <col bestFit="1" customWidth="1" max="17" min="17" width="20.6640625"/>
    <col customWidth="1" max="19" min="18" width="5.6640625"/>
    <col customWidth="1" max="29" min="20" style="41" width="5.6640625"/>
  </cols>
  <sheetData>
    <row customHeight="1" ht="102.6" r="1">
      <c r="A1" s="25" t="inlineStr">
        <is>
          <t>Iteration</t>
        </is>
      </c>
      <c r="B1" s="25" t="inlineStr">
        <is>
          <t>A</t>
        </is>
      </c>
      <c r="C1" s="25" t="inlineStr">
        <is>
          <t>B</t>
        </is>
      </c>
      <c r="D1" s="25" t="inlineStr">
        <is>
          <t>C</t>
        </is>
      </c>
      <c r="E1" s="25" t="inlineStr">
        <is>
          <t>D</t>
        </is>
      </c>
      <c r="F1" s="25" t="inlineStr">
        <is>
          <t>E</t>
        </is>
      </c>
      <c r="G1" s="25" t="inlineStr">
        <is>
          <t>IP</t>
        </is>
      </c>
      <c r="H1" s="25" t="inlineStr">
        <is>
          <t>Total</t>
        </is>
      </c>
      <c r="I1" s="45" t="n"/>
      <c r="J1" s="26" t="n"/>
      <c r="K1" s="25" t="inlineStr">
        <is>
          <t>Pre-Integration
(IoT, MOD4, Jira Auto)</t>
        </is>
      </c>
      <c r="L1" s="25" t="inlineStr">
        <is>
          <t>PC Tester</t>
        </is>
      </c>
      <c r="M1" s="25" t="inlineStr">
        <is>
          <t>AIV</t>
        </is>
      </c>
      <c r="N1" s="25" t="inlineStr">
        <is>
          <t>Perf &amp; pasta</t>
        </is>
      </c>
      <c r="O1" s="25" t="inlineStr">
        <is>
          <t>Collector/ Windows 11</t>
        </is>
      </c>
      <c r="P1" s="25" t="inlineStr">
        <is>
          <t>App &amp; Del Pipel &amp; Collab</t>
        </is>
      </c>
      <c r="Q1" s="28" t="inlineStr">
        <is>
          <t>Team Member</t>
        </is>
      </c>
      <c r="R1" s="30" t="inlineStr">
        <is>
          <t>SP- A</t>
        </is>
      </c>
      <c r="S1" s="29" t="inlineStr">
        <is>
          <t>Allocated</t>
        </is>
      </c>
      <c r="T1" s="39" t="inlineStr">
        <is>
          <t>SP - B</t>
        </is>
      </c>
      <c r="U1" s="39" t="inlineStr">
        <is>
          <t>Allocted</t>
        </is>
      </c>
      <c r="V1" s="39" t="inlineStr">
        <is>
          <t>SP - C</t>
        </is>
      </c>
      <c r="W1" s="39" t="inlineStr">
        <is>
          <t>Allocated</t>
        </is>
      </c>
      <c r="X1" s="39" t="inlineStr">
        <is>
          <t>SP - D</t>
        </is>
      </c>
      <c r="Y1" s="39" t="inlineStr">
        <is>
          <t>Allocated</t>
        </is>
      </c>
      <c r="Z1" s="39" t="inlineStr">
        <is>
          <t>SP - E</t>
        </is>
      </c>
      <c r="AA1" s="39" t="inlineStr">
        <is>
          <t>Allocated</t>
        </is>
      </c>
      <c r="AB1" s="39" t="inlineStr">
        <is>
          <t>SP -IP</t>
        </is>
      </c>
      <c r="AC1" s="39" t="inlineStr">
        <is>
          <t>Allocated</t>
        </is>
      </c>
    </row>
    <row r="2">
      <c r="A2" s="24" t="inlineStr">
        <is>
          <t>Capacity in SP incl. Buffer¹</t>
        </is>
      </c>
      <c r="B2" s="31">
        <f>R24</f>
        <v/>
      </c>
      <c r="C2" s="31">
        <f>T24</f>
        <v/>
      </c>
      <c r="D2" s="31">
        <f>V24</f>
        <v/>
      </c>
      <c r="E2" s="31">
        <f>X24</f>
        <v/>
      </c>
      <c r="F2" s="31">
        <f>Z24</f>
        <v/>
      </c>
      <c r="G2" s="31">
        <f>AB24</f>
        <v/>
      </c>
      <c r="H2" s="31">
        <f>(B2+C2+D2+E2+F2)</f>
        <v/>
      </c>
      <c r="I2" s="45" t="n"/>
      <c r="K2" s="27" t="n">
        <v>1</v>
      </c>
      <c r="L2" s="27" t="n">
        <v>0</v>
      </c>
      <c r="M2" s="27" t="n">
        <v>0</v>
      </c>
      <c r="N2" s="27">
        <f>1.5+3</f>
        <v/>
      </c>
      <c r="O2" s="27" t="n">
        <v>0</v>
      </c>
      <c r="P2" s="27" t="n">
        <v>0.5</v>
      </c>
      <c r="Q2" s="291" t="inlineStr">
        <is>
          <t>Kiran</t>
        </is>
      </c>
      <c r="R2" s="36" t="n">
        <v>5.9625</v>
      </c>
      <c r="S2" s="35">
        <f>SUM(K2:P2)</f>
        <v/>
      </c>
      <c r="T2" s="46" t="n">
        <v>9</v>
      </c>
      <c r="U2" s="40" t="n">
        <v>87</v>
      </c>
      <c r="V2" s="40" t="n">
        <v>6.75</v>
      </c>
      <c r="W2" s="40" t="n">
        <v>63</v>
      </c>
      <c r="X2" s="40" t="n">
        <v>7.875</v>
      </c>
      <c r="Y2" s="40" t="n">
        <v>69.5</v>
      </c>
      <c r="Z2" s="40" t="n">
        <v>9</v>
      </c>
      <c r="AA2" s="40" t="n">
        <v>88</v>
      </c>
      <c r="AB2" s="40" t="n">
        <v>4.5</v>
      </c>
      <c r="AC2" s="40" t="n">
        <v>45</v>
      </c>
    </row>
    <row r="3">
      <c r="A3" s="24" t="inlineStr">
        <is>
          <t>Load in SP without Buffer</t>
        </is>
      </c>
      <c r="B3" s="32">
        <f>S24</f>
        <v/>
      </c>
      <c r="C3" s="32">
        <f>U24</f>
        <v/>
      </c>
      <c r="D3" s="32">
        <f>W24</f>
        <v/>
      </c>
      <c r="E3" s="32">
        <f>Y24</f>
        <v/>
      </c>
      <c r="F3" s="32">
        <f>AA24</f>
        <v/>
      </c>
      <c r="G3" s="32">
        <f>AC24</f>
        <v/>
      </c>
      <c r="H3" s="32">
        <f>(B3+C3+D3+E3+F3)</f>
        <v/>
      </c>
      <c r="I3" s="45" t="n"/>
      <c r="K3" s="47">
        <f>(K2/S2)*100</f>
        <v/>
      </c>
      <c r="L3" s="47">
        <f>(L2/S2)*100</f>
        <v/>
      </c>
      <c r="M3" s="47">
        <f>(M2/S2)*100</f>
        <v/>
      </c>
      <c r="N3" s="47">
        <f>(N2/S2)*100</f>
        <v/>
      </c>
      <c r="O3" s="47">
        <f>(O2/S2)*100</f>
        <v/>
      </c>
      <c r="P3" s="47">
        <f>(P2/S2)*100</f>
        <v/>
      </c>
      <c r="Q3" s="48" t="inlineStr">
        <is>
          <t>Kiran (%)</t>
        </is>
      </c>
      <c r="R3" s="36" t="n"/>
      <c r="S3" s="35" t="n"/>
      <c r="T3" s="46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</row>
    <row r="4">
      <c r="A4" s="24" t="inlineStr">
        <is>
          <t>Buffer in SP</t>
        </is>
      </c>
      <c r="B4" s="33">
        <f>(B2-B3)</f>
        <v/>
      </c>
      <c r="C4" s="33">
        <f>(C2-C3)</f>
        <v/>
      </c>
      <c r="D4" s="33">
        <f>(D2-D3)</f>
        <v/>
      </c>
      <c r="E4" s="33">
        <f>(E2-E3)</f>
        <v/>
      </c>
      <c r="F4" s="33">
        <f>(F2-F3)</f>
        <v/>
      </c>
      <c r="G4" s="33">
        <f>(G2-G3)</f>
        <v/>
      </c>
      <c r="H4" s="33">
        <f>(B4+C4+D4+E4+F4)</f>
        <v/>
      </c>
      <c r="I4" s="45" t="n"/>
      <c r="K4" s="27" t="n">
        <v>1</v>
      </c>
      <c r="L4" s="27" t="n">
        <v>0</v>
      </c>
      <c r="M4" s="27">
        <f>2+1+1</f>
        <v/>
      </c>
      <c r="N4" s="27" t="n">
        <v>0.5</v>
      </c>
      <c r="O4" s="27" t="n">
        <v>0</v>
      </c>
      <c r="P4" s="27" t="n">
        <v>0</v>
      </c>
      <c r="Q4" s="291" t="inlineStr">
        <is>
          <t>Srinivas s</t>
        </is>
      </c>
      <c r="R4" s="36" t="n">
        <v>5.9625</v>
      </c>
      <c r="S4" s="35">
        <f>SUM(K4:P4)</f>
        <v/>
      </c>
      <c r="T4" s="46" t="n">
        <v>10.125</v>
      </c>
      <c r="U4" s="40" t="n"/>
      <c r="V4" s="40" t="n">
        <v>5.625</v>
      </c>
      <c r="W4" s="40" t="n"/>
      <c r="X4" s="40" t="n">
        <v>6.75</v>
      </c>
      <c r="Y4" s="40" t="n"/>
      <c r="Z4" s="40" t="n">
        <v>10.125</v>
      </c>
      <c r="AA4" s="40" t="n"/>
      <c r="AB4" s="40" t="n">
        <v>4.5</v>
      </c>
      <c r="AC4" s="40" t="n">
        <v>0</v>
      </c>
    </row>
    <row r="5">
      <c r="A5" s="24" t="inlineStr">
        <is>
          <t>Buffer %</t>
        </is>
      </c>
      <c r="B5" s="34">
        <f>(100-((B3/B2)*100))</f>
        <v/>
      </c>
      <c r="C5" s="34">
        <f>(100-((C3/C2)*100))</f>
        <v/>
      </c>
      <c r="D5" s="34">
        <f>(100-((D3/D2)*100))</f>
        <v/>
      </c>
      <c r="E5" s="34">
        <f>(100-((E3/E2)*100))</f>
        <v/>
      </c>
      <c r="F5" s="34">
        <f>(100-((F3/F2)*100))</f>
        <v/>
      </c>
      <c r="G5" s="34">
        <f>(100-((G3/G2)*100))</f>
        <v/>
      </c>
      <c r="H5" s="34">
        <f>(B5+C5+D5+E5+F5)/5</f>
        <v/>
      </c>
      <c r="I5" s="45" t="n"/>
      <c r="K5" s="47">
        <f>(K4/S4)*100</f>
        <v/>
      </c>
      <c r="L5" s="47">
        <f>(L4/S4)*100</f>
        <v/>
      </c>
      <c r="M5" s="47">
        <f>(M4/S4)*100</f>
        <v/>
      </c>
      <c r="N5" s="47">
        <f>(N4/S4)*100</f>
        <v/>
      </c>
      <c r="O5" s="47">
        <f>(O4/S4)*100</f>
        <v/>
      </c>
      <c r="P5" s="47">
        <f>(P4/S4)*100</f>
        <v/>
      </c>
      <c r="Q5" s="48" t="inlineStr">
        <is>
          <t>Srinivas s (%)</t>
        </is>
      </c>
      <c r="R5" s="36" t="n"/>
      <c r="S5" s="35" t="n"/>
      <c r="T5" s="46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</row>
    <row r="6">
      <c r="I6" s="45" t="n"/>
      <c r="K6" s="27" t="n">
        <v>1</v>
      </c>
      <c r="L6" s="27" t="n">
        <v>6.5</v>
      </c>
      <c r="M6" s="27" t="n">
        <v>0</v>
      </c>
      <c r="N6" s="27" t="n">
        <v>0</v>
      </c>
      <c r="O6" s="27" t="n">
        <v>0</v>
      </c>
      <c r="P6" s="27" t="n">
        <v>0</v>
      </c>
      <c r="Q6" s="291" t="inlineStr">
        <is>
          <t>Rakesh Itagi</t>
        </is>
      </c>
      <c r="R6" s="36" t="n">
        <v>7.9875</v>
      </c>
      <c r="S6" s="35">
        <f>SUM(K6:P6)</f>
        <v/>
      </c>
      <c r="T6" s="46" t="n">
        <v>10.125</v>
      </c>
      <c r="U6" s="40" t="n"/>
      <c r="V6" s="40" t="n">
        <v>7.875</v>
      </c>
      <c r="W6" s="40" t="n"/>
      <c r="X6" s="40" t="n">
        <v>6.75</v>
      </c>
      <c r="Y6" s="40" t="n"/>
      <c r="Z6" s="40" t="n">
        <v>9</v>
      </c>
      <c r="AA6" s="40" t="n"/>
      <c r="AB6" s="40" t="n">
        <v>4.5</v>
      </c>
      <c r="AC6" s="40" t="n"/>
    </row>
    <row r="7">
      <c r="I7" s="45" t="n"/>
      <c r="K7" s="47">
        <f>(K6/S6)*100</f>
        <v/>
      </c>
      <c r="L7" s="47">
        <f>(L6/S6)*100</f>
        <v/>
      </c>
      <c r="M7" s="47">
        <f>(M6/S6)*100</f>
        <v/>
      </c>
      <c r="N7" s="47">
        <f>(N6/S6)*100</f>
        <v/>
      </c>
      <c r="O7" s="47">
        <f>(O6/S6)*100</f>
        <v/>
      </c>
      <c r="P7" s="47">
        <f>(P6/S6)*100</f>
        <v/>
      </c>
      <c r="Q7" s="48" t="inlineStr">
        <is>
          <t>Rakesh Itagi (%)</t>
        </is>
      </c>
      <c r="R7" s="36" t="n"/>
      <c r="S7" s="35" t="n"/>
      <c r="T7" s="46" t="n"/>
      <c r="U7" s="40" t="n"/>
      <c r="V7" s="40" t="n"/>
      <c r="W7" s="40" t="n"/>
      <c r="X7" s="40" t="n"/>
      <c r="Y7" s="40" t="n"/>
      <c r="Z7" s="40" t="n"/>
      <c r="AA7" s="40" t="n"/>
      <c r="AB7" s="40" t="n"/>
      <c r="AC7" s="40" t="n"/>
    </row>
    <row r="8">
      <c r="I8" s="45" t="n"/>
      <c r="K8" s="27" t="n">
        <v>0</v>
      </c>
      <c r="L8" s="27" t="n">
        <v>0</v>
      </c>
      <c r="M8" s="27" t="n">
        <v>0</v>
      </c>
      <c r="N8" s="27" t="n">
        <v>2</v>
      </c>
      <c r="O8" s="27" t="n">
        <v>4</v>
      </c>
      <c r="P8" s="27" t="n">
        <v>0</v>
      </c>
      <c r="Q8" s="291" t="inlineStr">
        <is>
          <t>Sandhya Adari</t>
        </is>
      </c>
      <c r="R8" s="36" t="n">
        <v>5.9625</v>
      </c>
      <c r="S8" s="35">
        <f>SUM(K8:P8)</f>
        <v/>
      </c>
      <c r="T8" s="46" t="n">
        <v>10.125</v>
      </c>
      <c r="U8" s="40" t="n"/>
      <c r="V8" s="40" t="n">
        <v>5.625</v>
      </c>
      <c r="W8" s="40" t="n"/>
      <c r="X8" s="40" t="n">
        <v>9</v>
      </c>
      <c r="Y8" s="40" t="n"/>
      <c r="Z8" s="40" t="n">
        <v>10.125</v>
      </c>
      <c r="AA8" s="40" t="n"/>
      <c r="AB8" s="40" t="n">
        <v>4.5</v>
      </c>
      <c r="AC8" s="40" t="n"/>
    </row>
    <row r="9">
      <c r="I9" s="45" t="n"/>
      <c r="K9" s="53">
        <f>(K8/S8)*100</f>
        <v/>
      </c>
      <c r="L9" s="53">
        <f>(L8/S8)*100</f>
        <v/>
      </c>
      <c r="M9" s="53">
        <f>(M8/S8)*100</f>
        <v/>
      </c>
      <c r="N9" s="53">
        <f>(N8/S8)*100</f>
        <v/>
      </c>
      <c r="O9" s="53">
        <f>(O8/S8)*100</f>
        <v/>
      </c>
      <c r="P9" s="53">
        <f>(P8/S8)*100</f>
        <v/>
      </c>
      <c r="Q9" s="54" t="inlineStr">
        <is>
          <t>Sandhya Adari (%)</t>
        </is>
      </c>
      <c r="R9" s="55" t="n"/>
      <c r="S9" s="56" t="n"/>
      <c r="T9" s="46" t="n"/>
      <c r="U9" s="40" t="n"/>
      <c r="V9" s="40" t="n"/>
      <c r="W9" s="40" t="n"/>
      <c r="X9" s="40" t="n"/>
      <c r="Y9" s="40" t="n"/>
      <c r="Z9" s="40" t="n"/>
      <c r="AA9" s="40" t="n"/>
      <c r="AB9" s="40" t="n"/>
      <c r="AC9" s="40" t="n"/>
    </row>
    <row r="10">
      <c r="I10" s="45" t="n"/>
      <c r="K10" s="27" t="n">
        <v>0</v>
      </c>
      <c r="L10" s="27" t="n">
        <v>0</v>
      </c>
      <c r="M10" s="27" t="n">
        <v>0</v>
      </c>
      <c r="N10" s="27" t="n">
        <v>4.5</v>
      </c>
      <c r="O10" s="27" t="n">
        <v>0</v>
      </c>
      <c r="P10" s="27" t="n">
        <v>0</v>
      </c>
      <c r="Q10" s="291" t="inlineStr">
        <is>
          <t>Giridhar</t>
        </is>
      </c>
      <c r="R10" s="36" t="n">
        <v>4.95</v>
      </c>
      <c r="S10" s="35">
        <f>SUM(K10:P10)</f>
        <v/>
      </c>
      <c r="T10" s="46" t="n">
        <v>9</v>
      </c>
      <c r="U10" s="40" t="n"/>
      <c r="V10" s="40" t="n">
        <v>6.75</v>
      </c>
      <c r="W10" s="40" t="n"/>
      <c r="X10" s="40" t="n">
        <v>6.75</v>
      </c>
      <c r="Y10" s="40" t="n"/>
      <c r="Z10" s="40" t="n">
        <v>7.875</v>
      </c>
      <c r="AA10" s="40" t="n"/>
      <c r="AB10" s="40" t="n">
        <v>4.5</v>
      </c>
      <c r="AC10" s="40" t="n"/>
    </row>
    <row r="11">
      <c r="I11" s="45" t="n"/>
      <c r="K11" s="47">
        <f>(K10/S10)*100</f>
        <v/>
      </c>
      <c r="L11" s="47">
        <f>(L10/S10)*100</f>
        <v/>
      </c>
      <c r="M11" s="47">
        <f>(M10/S10)*100</f>
        <v/>
      </c>
      <c r="N11" s="47">
        <f>(N10/S10)*100</f>
        <v/>
      </c>
      <c r="O11" s="47">
        <f>(O10/S10)*100</f>
        <v/>
      </c>
      <c r="P11" s="47">
        <f>(P10/S10)*100</f>
        <v/>
      </c>
      <c r="Q11" s="48" t="inlineStr">
        <is>
          <t>Giridhar (%)</t>
        </is>
      </c>
      <c r="R11" s="36" t="n"/>
      <c r="S11" s="35" t="n"/>
      <c r="T11" s="46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</row>
    <row r="12">
      <c r="I12" s="45" t="n"/>
      <c r="K12" s="27" t="n">
        <v>0</v>
      </c>
      <c r="L12" s="27" t="n">
        <v>0</v>
      </c>
      <c r="M12" s="27" t="n">
        <v>7</v>
      </c>
      <c r="N12" s="27" t="n">
        <v>0</v>
      </c>
      <c r="O12" s="27" t="n">
        <v>0</v>
      </c>
      <c r="P12" s="27" t="n">
        <v>0</v>
      </c>
      <c r="Q12" s="291" t="inlineStr">
        <is>
          <t>Shwetha</t>
        </is>
      </c>
      <c r="R12" s="36" t="n">
        <v>7.9875</v>
      </c>
      <c r="S12" s="35">
        <f>SUM(K12:P12)</f>
        <v/>
      </c>
      <c r="T12" s="46" t="n">
        <v>9</v>
      </c>
      <c r="U12" s="40" t="n"/>
      <c r="V12" s="40" t="n">
        <v>7.875</v>
      </c>
      <c r="W12" s="40" t="n"/>
      <c r="X12" s="40" t="n">
        <v>7.875</v>
      </c>
      <c r="Y12" s="40" t="n"/>
      <c r="Z12" s="40" t="n">
        <v>10.125</v>
      </c>
      <c r="AA12" s="40" t="n"/>
      <c r="AB12" s="40" t="n">
        <v>4.5</v>
      </c>
      <c r="AC12" s="40" t="n"/>
    </row>
    <row r="13">
      <c r="I13" s="45" t="n"/>
      <c r="K13" s="47">
        <f>(K12/S12)*100</f>
        <v/>
      </c>
      <c r="L13" s="47">
        <f>(L12/S12)*100</f>
        <v/>
      </c>
      <c r="M13" s="47">
        <f>(M12/S12)*100</f>
        <v/>
      </c>
      <c r="N13" s="47">
        <f>(N12/S12)*100</f>
        <v/>
      </c>
      <c r="O13" s="47">
        <f>(O12/S12)*100</f>
        <v/>
      </c>
      <c r="P13" s="47">
        <f>(P12/S12)*100</f>
        <v/>
      </c>
      <c r="Q13" s="48" t="inlineStr">
        <is>
          <t>Shwetha (%)</t>
        </is>
      </c>
      <c r="R13" s="36" t="n"/>
      <c r="S13" s="35" t="n"/>
      <c r="T13" s="46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</row>
    <row r="14">
      <c r="I14" s="45" t="n"/>
      <c r="K14" s="27" t="n">
        <v>0</v>
      </c>
      <c r="L14" s="27" t="n">
        <v>0</v>
      </c>
      <c r="M14" s="27" t="n">
        <v>0</v>
      </c>
      <c r="N14" s="27" t="n">
        <v>0</v>
      </c>
      <c r="O14" s="27" t="n">
        <v>1</v>
      </c>
      <c r="P14" s="27" t="n">
        <v>0</v>
      </c>
      <c r="Q14" s="291" t="inlineStr">
        <is>
          <t>Abishek</t>
        </is>
      </c>
      <c r="R14" s="36" t="n">
        <v>0.9</v>
      </c>
      <c r="S14" s="35">
        <f>SUM(K14:P14)</f>
        <v/>
      </c>
      <c r="T14" s="46" t="n">
        <v>6.46875</v>
      </c>
      <c r="U14" s="40" t="n"/>
      <c r="V14" s="40" t="n">
        <v>4.78125</v>
      </c>
      <c r="W14" s="40" t="n"/>
      <c r="X14" s="40" t="n">
        <v>7.875</v>
      </c>
      <c r="Y14" s="40" t="n"/>
      <c r="Z14" s="40" t="n">
        <v>9</v>
      </c>
      <c r="AA14" s="40" t="n"/>
      <c r="AB14" s="40" t="n">
        <v>4.5</v>
      </c>
      <c r="AC14" s="40" t="n"/>
    </row>
    <row r="15">
      <c r="K15" s="53">
        <f>(K14/S14)*100</f>
        <v/>
      </c>
      <c r="L15" s="53">
        <f>(L14/S14)*100</f>
        <v/>
      </c>
      <c r="M15" s="53">
        <f>(M14/S14)*100</f>
        <v/>
      </c>
      <c r="N15" s="53">
        <f>(N14/S14)*100</f>
        <v/>
      </c>
      <c r="O15" s="53">
        <f>(O14/S14)*100</f>
        <v/>
      </c>
      <c r="P15" s="53">
        <f>(P14/S14)*100</f>
        <v/>
      </c>
      <c r="Q15" s="54" t="inlineStr">
        <is>
          <t>Abishek (%)</t>
        </is>
      </c>
      <c r="R15" s="36" t="n"/>
      <c r="S15" s="35" t="n"/>
      <c r="T15" s="46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</row>
    <row r="16">
      <c r="K16" s="27" t="n">
        <v>0</v>
      </c>
      <c r="L16" s="27" t="n">
        <v>0</v>
      </c>
      <c r="M16" s="27">
        <f>1</f>
        <v/>
      </c>
      <c r="N16" s="27">
        <f>1+2+3</f>
        <v/>
      </c>
      <c r="O16" s="27" t="n">
        <v>0</v>
      </c>
      <c r="P16" s="27" t="n">
        <v>0.5</v>
      </c>
      <c r="Q16" s="291" t="inlineStr">
        <is>
          <t>Gajananan S</t>
        </is>
      </c>
      <c r="R16" s="36" t="n">
        <v>6.975</v>
      </c>
      <c r="S16" s="35">
        <f>SUM(K16:P16)</f>
        <v/>
      </c>
      <c r="T16" s="46" t="n">
        <v>10.125</v>
      </c>
      <c r="U16" s="40" t="n"/>
      <c r="V16" s="40" t="n">
        <v>4.5</v>
      </c>
      <c r="W16" s="40" t="n"/>
      <c r="X16" s="40" t="n">
        <v>6.75</v>
      </c>
      <c r="Y16" s="40" t="n"/>
      <c r="Z16" s="40" t="n">
        <v>10.125</v>
      </c>
      <c r="AA16" s="40" t="n"/>
      <c r="AB16" s="40" t="n">
        <v>4.5</v>
      </c>
      <c r="AC16" s="40" t="n"/>
    </row>
    <row r="17">
      <c r="K17" s="47">
        <f>(K16/S16)*100</f>
        <v/>
      </c>
      <c r="L17" s="47">
        <f>(L16/S16)*100</f>
        <v/>
      </c>
      <c r="M17" s="47">
        <f>(M16/S16)*100</f>
        <v/>
      </c>
      <c r="N17" s="47">
        <f>(N16/S16)*100</f>
        <v/>
      </c>
      <c r="O17" s="47">
        <f>(O16/S16)*100</f>
        <v/>
      </c>
      <c r="P17" s="47">
        <f>(P16/S16)*100</f>
        <v/>
      </c>
      <c r="Q17" s="48" t="inlineStr">
        <is>
          <t>Gajananan S (%)</t>
        </is>
      </c>
      <c r="R17" s="36" t="n"/>
      <c r="S17" s="35" t="n"/>
      <c r="T17" s="46" t="n"/>
      <c r="U17" s="40" t="n"/>
      <c r="V17" s="40" t="n"/>
      <c r="W17" s="40" t="n"/>
      <c r="X17" s="40" t="n"/>
      <c r="Y17" s="40" t="n"/>
      <c r="Z17" s="40" t="n"/>
      <c r="AA17" s="40" t="n"/>
      <c r="AB17" s="40" t="n"/>
      <c r="AC17" s="40" t="n"/>
    </row>
    <row r="18">
      <c r="K18" s="27" t="n">
        <v>0</v>
      </c>
      <c r="L18" s="27" t="n">
        <v>0</v>
      </c>
      <c r="M18" s="27" t="n">
        <v>6</v>
      </c>
      <c r="N18" s="27" t="n">
        <v>0</v>
      </c>
      <c r="O18" s="27" t="n">
        <v>0</v>
      </c>
      <c r="P18" s="27" t="n">
        <v>0</v>
      </c>
      <c r="Q18" s="291" t="inlineStr">
        <is>
          <t xml:space="preserve">Gopika </t>
        </is>
      </c>
      <c r="R18" s="36" t="n">
        <v>5.9625</v>
      </c>
      <c r="S18" s="35">
        <f>SUM(K18:P18)</f>
        <v/>
      </c>
      <c r="T18" s="46" t="n">
        <v>10.125</v>
      </c>
      <c r="U18" s="40" t="n"/>
      <c r="V18" s="40" t="n">
        <v>6.75</v>
      </c>
      <c r="W18" s="40" t="n"/>
      <c r="X18" s="40" t="n">
        <v>6.75</v>
      </c>
      <c r="Y18" s="40" t="n"/>
      <c r="Z18" s="40" t="n">
        <v>10.125</v>
      </c>
      <c r="AA18" s="40" t="n"/>
      <c r="AB18" s="40" t="n">
        <v>4.5</v>
      </c>
      <c r="AC18" s="40" t="n"/>
    </row>
    <row r="19">
      <c r="K19" s="47">
        <f>(K18/S18)*100</f>
        <v/>
      </c>
      <c r="L19" s="47">
        <f>(L18/S18)*100</f>
        <v/>
      </c>
      <c r="M19" s="47">
        <f>(M18/S18)*100</f>
        <v/>
      </c>
      <c r="N19" s="47">
        <f>(N18/S18)*100</f>
        <v/>
      </c>
      <c r="O19" s="47">
        <f>(O18/S18)*100</f>
        <v/>
      </c>
      <c r="P19" s="47">
        <f>(P18/S18)*100</f>
        <v/>
      </c>
      <c r="Q19" s="48" t="inlineStr">
        <is>
          <t>Gopika (%)</t>
        </is>
      </c>
      <c r="R19" s="36" t="n"/>
      <c r="S19" s="35" t="n"/>
      <c r="T19" s="46" t="n"/>
      <c r="U19" s="40" t="n"/>
      <c r="V19" s="40" t="n"/>
      <c r="W19" s="40" t="n"/>
      <c r="X19" s="40" t="n"/>
      <c r="Y19" s="40" t="n"/>
      <c r="Z19" s="40" t="n"/>
      <c r="AA19" s="40" t="n"/>
      <c r="AB19" s="40" t="n"/>
      <c r="AC19" s="40" t="n"/>
    </row>
    <row r="20">
      <c r="K20" s="27" t="n">
        <v>0</v>
      </c>
      <c r="L20" s="27" t="n">
        <v>0</v>
      </c>
      <c r="M20" s="27" t="n">
        <v>0</v>
      </c>
      <c r="N20" s="27" t="n">
        <v>6.5</v>
      </c>
      <c r="O20" s="27" t="n">
        <v>0</v>
      </c>
      <c r="P20" s="27" t="n">
        <v>0</v>
      </c>
      <c r="Q20" s="291" t="inlineStr">
        <is>
          <t>Elango</t>
        </is>
      </c>
      <c r="R20" s="36" t="n">
        <v>5.9625</v>
      </c>
      <c r="S20" s="35">
        <f>SUM(K20:P20)</f>
        <v/>
      </c>
      <c r="T20" s="46" t="n">
        <v>10.125</v>
      </c>
      <c r="U20" s="40" t="n"/>
      <c r="V20" s="40" t="n">
        <v>6.75</v>
      </c>
      <c r="W20" s="40" t="n"/>
      <c r="X20" s="40" t="n">
        <v>6.75</v>
      </c>
      <c r="Y20" s="40" t="n"/>
      <c r="Z20" s="40" t="n">
        <v>10.125</v>
      </c>
      <c r="AA20" s="40" t="n"/>
      <c r="AB20" s="40" t="n">
        <v>4.5</v>
      </c>
      <c r="AC20" s="40" t="n"/>
    </row>
    <row r="21">
      <c r="K21" s="47">
        <f>(K20/S20)*100</f>
        <v/>
      </c>
      <c r="L21" s="47">
        <f>(L20/S20)*100</f>
        <v/>
      </c>
      <c r="M21" s="47">
        <f>(M20/S20)*100</f>
        <v/>
      </c>
      <c r="N21" s="47">
        <f>(N20/S20)*100</f>
        <v/>
      </c>
      <c r="O21" s="47">
        <f>(O20/S20)*100</f>
        <v/>
      </c>
      <c r="P21" s="47">
        <f>(P20/S20)*100</f>
        <v/>
      </c>
      <c r="Q21" s="48" t="inlineStr">
        <is>
          <t>Elango (%)</t>
        </is>
      </c>
      <c r="R21" s="36" t="n"/>
      <c r="S21" s="35" t="n"/>
      <c r="T21" s="46" t="n"/>
      <c r="U21" s="40" t="n"/>
      <c r="V21" s="40" t="n"/>
      <c r="W21" s="40" t="n"/>
      <c r="X21" s="40" t="n"/>
      <c r="Y21" s="40" t="n"/>
      <c r="Z21" s="40" t="n"/>
      <c r="AA21" s="40" t="n"/>
      <c r="AB21" s="40" t="n"/>
      <c r="AC21" s="40" t="n"/>
    </row>
    <row r="22">
      <c r="K22" s="27" t="n">
        <v>0</v>
      </c>
      <c r="L22" s="27" t="n">
        <v>0</v>
      </c>
      <c r="M22" s="27">
        <f>2</f>
        <v/>
      </c>
      <c r="N22" s="27">
        <f>3+2</f>
        <v/>
      </c>
      <c r="O22" s="27" t="n">
        <v>0</v>
      </c>
      <c r="P22" s="27" t="n">
        <v>0.5</v>
      </c>
      <c r="Q22" s="291" t="inlineStr">
        <is>
          <t>Vamsi</t>
        </is>
      </c>
      <c r="R22" s="36" t="n">
        <v>5.9625</v>
      </c>
      <c r="S22" s="35">
        <f>SUM(K22:P22)</f>
        <v/>
      </c>
      <c r="T22" s="46" t="n">
        <v>9</v>
      </c>
      <c r="U22" s="40" t="n"/>
      <c r="V22" s="40" t="n">
        <v>6.75</v>
      </c>
      <c r="W22" s="40" t="n"/>
      <c r="X22" s="40" t="n">
        <v>7.875</v>
      </c>
      <c r="Y22" s="40" t="n"/>
      <c r="Z22" s="40" t="n">
        <v>9</v>
      </c>
      <c r="AA22" s="40" t="n"/>
      <c r="AB22" s="40" t="n">
        <v>4.5</v>
      </c>
      <c r="AC22" s="40" t="n"/>
    </row>
    <row r="23">
      <c r="K23" s="47">
        <f>(K22/S22)*100</f>
        <v/>
      </c>
      <c r="L23" s="47">
        <f>(L22/S22)*100</f>
        <v/>
      </c>
      <c r="M23" s="47">
        <f>(M22/S22)*100</f>
        <v/>
      </c>
      <c r="N23" s="47">
        <f>(N22/S22)*100</f>
        <v/>
      </c>
      <c r="O23" s="47">
        <f>(O22/S22)*100</f>
        <v/>
      </c>
      <c r="P23" s="47">
        <f>(P22/S22)*100</f>
        <v/>
      </c>
      <c r="Q23" s="48" t="inlineStr">
        <is>
          <t>Vamsi (%)</t>
        </is>
      </c>
      <c r="R23" s="36" t="n"/>
      <c r="S23" s="35" t="n"/>
      <c r="T23" s="46" t="n"/>
      <c r="U23" s="40" t="n"/>
      <c r="V23" s="40" t="n"/>
      <c r="W23" s="40" t="n"/>
      <c r="X23" s="40" t="n"/>
      <c r="Y23" s="40" t="n"/>
      <c r="Z23" s="40" t="n"/>
      <c r="AA23" s="40" t="n"/>
      <c r="AB23" s="40" t="n"/>
      <c r="AC23" s="40" t="n"/>
    </row>
    <row r="24">
      <c r="K24" s="28">
        <f>K2+K4+K6+K8+K10+K12+K14+K16+K18+K20+K22</f>
        <v/>
      </c>
      <c r="L24" s="28">
        <f>L2+L4+L6+L8+L10+L12+L14+L16+L18+L20+L22</f>
        <v/>
      </c>
      <c r="M24" s="28">
        <f>M2+M4+M6+M8+M10+M12+M14+M16+M18+M20+M22</f>
        <v/>
      </c>
      <c r="N24" s="28">
        <f>N2+N4+N6+N8+N10+N12+N14+N16+N18+N20+N22</f>
        <v/>
      </c>
      <c r="O24" s="28">
        <f>O2+O4+O6+O8+O10+O12+O14+O16+O18+O20+O22</f>
        <v/>
      </c>
      <c r="P24" s="28">
        <f>P2+P4+P6+P8+P10+P12+P14+P16+P18+P20+P22</f>
        <v/>
      </c>
      <c r="Q24" s="42" t="inlineStr">
        <is>
          <t>Total capacity available</t>
        </is>
      </c>
      <c r="R24" s="43">
        <f>SUM(R2:R22)</f>
        <v/>
      </c>
      <c r="S24" s="44">
        <f>SUM(S2:S22)</f>
        <v/>
      </c>
      <c r="T24" s="46">
        <f>SUM(T2:T22)</f>
        <v/>
      </c>
      <c r="U24" s="40">
        <f>SUM(U2:U22)</f>
        <v/>
      </c>
      <c r="V24" s="40">
        <f>SUM(V2:V22)</f>
        <v/>
      </c>
      <c r="W24" s="40">
        <f>SUM(W2:W22)</f>
        <v/>
      </c>
      <c r="X24" s="40">
        <f>SUM(X2:X22)</f>
        <v/>
      </c>
      <c r="Y24" s="40">
        <f>SUM(Y2:Y22)</f>
        <v/>
      </c>
      <c r="Z24" s="40">
        <f>SUM(Z2:Z22)</f>
        <v/>
      </c>
      <c r="AA24" s="40">
        <f>SUM(AA2:AA22)</f>
        <v/>
      </c>
      <c r="AB24" s="40">
        <f>SUM(AB2:AB22)</f>
        <v/>
      </c>
      <c r="AC24" s="40">
        <f>SUM(AC2:AC22)</f>
        <v/>
      </c>
    </row>
    <row r="25">
      <c r="K25" s="28">
        <f>(K24/S24)*100</f>
        <v/>
      </c>
      <c r="L25" s="28">
        <f>(L24/T24)*100</f>
        <v/>
      </c>
      <c r="M25" s="28">
        <f>(M24/U24)*100</f>
        <v/>
      </c>
      <c r="N25" s="28">
        <f>(N24/V24)*100</f>
        <v/>
      </c>
      <c r="O25" s="28">
        <f>(O24/W24)*100</f>
        <v/>
      </c>
      <c r="P25" s="28">
        <f>(P24/X24)*100</f>
        <v/>
      </c>
      <c r="Q25" s="42" t="inlineStr">
        <is>
          <t>Percentage</t>
        </is>
      </c>
      <c r="R25" s="291" t="n"/>
      <c r="S25" s="291" t="n"/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6" sqref="A6"/>
    </sheetView>
  </sheetViews>
  <sheetFormatPr baseColWidth="8" defaultRowHeight="14.4"/>
  <cols>
    <col customWidth="1" max="1" min="1" width="47.33203125"/>
    <col customWidth="1" max="2" min="2" width="19.6640625"/>
    <col customWidth="1" max="4" min="3" width="30.5546875"/>
    <col customWidth="1" max="5" min="5" width="31"/>
  </cols>
  <sheetData>
    <row r="1">
      <c r="B1" t="inlineStr">
        <is>
          <t>Value Distribution %</t>
        </is>
      </c>
      <c r="C1" t="inlineStr">
        <is>
          <t>Responsible</t>
        </is>
      </c>
      <c r="D1" t="inlineStr">
        <is>
          <t>Proxy</t>
        </is>
      </c>
      <c r="E1" t="inlineStr">
        <is>
          <t>Support</t>
        </is>
      </c>
    </row>
    <row r="2">
      <c r="A2" t="inlineStr">
        <is>
          <t>WP01_PreIntegration_Pipeline_Development</t>
        </is>
      </c>
      <c r="B2" t="n">
        <v>2.5</v>
      </c>
      <c r="C2" t="inlineStr">
        <is>
          <t>Srinivas S</t>
        </is>
      </c>
      <c r="D2" t="inlineStr">
        <is>
          <t>Abishek YL</t>
        </is>
      </c>
      <c r="E2" t="inlineStr">
        <is>
          <t>Kiran</t>
        </is>
      </c>
    </row>
    <row r="3">
      <c r="A3" t="inlineStr">
        <is>
          <t>WP02_Adaptive_PC_Tester</t>
        </is>
      </c>
      <c r="B3" t="n">
        <v>2.5</v>
      </c>
      <c r="C3" t="inlineStr">
        <is>
          <t>Srinivas S</t>
        </is>
      </c>
      <c r="D3" t="inlineStr">
        <is>
          <t>Itagi, Rakesh</t>
        </is>
      </c>
      <c r="E3" t="inlineStr">
        <is>
          <t>Raghavendra</t>
        </is>
      </c>
    </row>
    <row r="4">
      <c r="A4" t="inlineStr">
        <is>
          <t>WP03_Adaptive_Image_Verification</t>
        </is>
      </c>
      <c r="B4" t="n">
        <v>30</v>
      </c>
      <c r="C4" t="inlineStr">
        <is>
          <t>Gopika</t>
        </is>
      </c>
      <c r="D4" t="inlineStr">
        <is>
          <t>Shwetha and Abishek YL</t>
        </is>
      </c>
      <c r="E4" t="inlineStr">
        <is>
          <t>Gajanan</t>
        </is>
      </c>
    </row>
    <row r="5">
      <c r="A5" t="inlineStr">
        <is>
          <t>WP04_Startup_Performance_Test</t>
        </is>
      </c>
      <c r="B5" t="n">
        <v>20</v>
      </c>
      <c r="C5" t="inlineStr">
        <is>
          <t>Jay Kanani</t>
        </is>
      </c>
      <c r="D5" t="inlineStr">
        <is>
          <t>Kini, Giridhar</t>
        </is>
      </c>
      <c r="E5" t="inlineStr">
        <is>
          <t>Jay Kanani</t>
        </is>
      </c>
    </row>
    <row r="6">
      <c r="A6" t="inlineStr">
        <is>
          <t>WP04_1_Startup_Performance_Measurement</t>
        </is>
      </c>
      <c r="B6" t="n">
        <v>0</v>
      </c>
      <c r="C6" t="inlineStr">
        <is>
          <t>Kini, Giridhar</t>
        </is>
      </c>
      <c r="D6" t="inlineStr">
        <is>
          <t>Kiran</t>
        </is>
      </c>
      <c r="E6" t="inlineStr">
        <is>
          <t>Jay Kanani</t>
        </is>
      </c>
    </row>
    <row r="7">
      <c r="A7" t="inlineStr">
        <is>
          <t>WP04_2_PASTA_Reporting</t>
        </is>
      </c>
      <c r="B7" t="n">
        <v>0</v>
      </c>
      <c r="C7" t="inlineStr">
        <is>
          <t>Jay Kanani</t>
        </is>
      </c>
      <c r="D7" t="inlineStr">
        <is>
          <t>Srinivas S</t>
        </is>
      </c>
      <c r="E7" t="inlineStr">
        <is>
          <t>Jay Kanani</t>
        </is>
      </c>
    </row>
    <row r="8">
      <c r="A8" t="inlineStr">
        <is>
          <t>WP05_Collector</t>
        </is>
      </c>
      <c r="B8" t="n">
        <v>10</v>
      </c>
      <c r="C8" t="inlineStr">
        <is>
          <t>Vignesh</t>
        </is>
      </c>
      <c r="D8" t="inlineStr">
        <is>
          <t>Gajanan</t>
        </is>
      </c>
    </row>
    <row r="9">
      <c r="A9" t="inlineStr">
        <is>
          <t>WP06_Application_Pipeline_Development</t>
        </is>
      </c>
      <c r="B9" t="n">
        <v>2.5</v>
      </c>
      <c r="C9" t="inlineStr">
        <is>
          <t>Srinivas S</t>
        </is>
      </c>
      <c r="D9" t="inlineStr">
        <is>
          <t>Gopika</t>
        </is>
      </c>
      <c r="E9" t="inlineStr">
        <is>
          <t>Jay Kanani</t>
        </is>
      </c>
    </row>
    <row r="10">
      <c r="A10" t="inlineStr">
        <is>
          <t>WP07_Delivery_Pipeline_Development</t>
        </is>
      </c>
      <c r="B10" t="n">
        <v>2.5</v>
      </c>
      <c r="C10" t="inlineStr">
        <is>
          <t>Srinivas S</t>
        </is>
      </c>
      <c r="D10" t="inlineStr">
        <is>
          <t>Jay Kanani</t>
        </is>
      </c>
      <c r="E10" t="inlineStr">
        <is>
          <t>Jay Kanani</t>
        </is>
      </c>
    </row>
    <row r="11">
      <c r="A11" t="inlineStr">
        <is>
          <t>WP08_SWA_Compliance_Checker</t>
        </is>
      </c>
      <c r="B11" t="n">
        <v>10</v>
      </c>
      <c r="C11" t="inlineStr">
        <is>
          <t>Kiran</t>
        </is>
      </c>
      <c r="D11" t="inlineStr">
        <is>
          <t>Srinivas S</t>
        </is>
      </c>
      <c r="E11" t="inlineStr">
        <is>
          <t>Gajanan</t>
        </is>
      </c>
    </row>
    <row r="12">
      <c r="A12" t="inlineStr">
        <is>
          <t>WP09_Test_Farm</t>
        </is>
      </c>
      <c r="B12" t="n">
        <v>10</v>
      </c>
      <c r="C12" t="inlineStr">
        <is>
          <t>Gajanan</t>
        </is>
      </c>
      <c r="D12" t="inlineStr">
        <is>
          <t>Jay Kanani</t>
        </is>
      </c>
      <c r="E12" t="inlineStr">
        <is>
          <t>Gajanan</t>
        </is>
      </c>
    </row>
    <row r="13">
      <c r="A13" t="inlineStr">
        <is>
          <t>WP10_Verification_Gate_Standardization</t>
        </is>
      </c>
      <c r="B13" t="n">
        <v>5</v>
      </c>
      <c r="C13" t="inlineStr">
        <is>
          <t>Elango</t>
        </is>
      </c>
      <c r="D13" t="inlineStr">
        <is>
          <t>Abishek YL</t>
        </is>
      </c>
      <c r="E13" t="inlineStr">
        <is>
          <t>Gajanan</t>
        </is>
      </c>
    </row>
    <row r="14">
      <c r="A14" t="inlineStr">
        <is>
          <t>WP11_Performance_Benchmark</t>
        </is>
      </c>
      <c r="B14" t="n">
        <v>5</v>
      </c>
      <c r="C14" t="inlineStr">
        <is>
          <t>Itagi, Rakesh</t>
        </is>
      </c>
      <c r="D14" t="inlineStr">
        <is>
          <t>Jay Kanani</t>
        </is>
      </c>
      <c r="E14" t="inlineStr">
        <is>
          <t>Gajanan</t>
        </is>
      </c>
    </row>
    <row r="15">
      <c r="B15">
        <f>SUM(B2:B14)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S, Kanagavel (uic49760)</dc:creator>
  <dcterms:created xsi:type="dcterms:W3CDTF">2023-09-19T11:33:39Z</dcterms:created>
  <dcterms:modified xsi:type="dcterms:W3CDTF">2024-11-14T13:10:35Z</dcterms:modified>
  <cp:lastModifiedBy>Vinod Kumar Reddem Reddy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MediaServiceImageTags" pid="2">
    <vt:lpwstr/>
  </property>
  <property fmtid="{D5CDD505-2E9C-101B-9397-08002B2CF9AE}" name="ContentTypeId" pid="3">
    <vt:lpwstr>0x01010083D436431BA73E4DBE92B0411CB4BFF8</vt:lpwstr>
  </property>
</Properties>
</file>