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not\Documents\KFIN\WAG FIFO\WAG &amp; FIFO test results\"/>
    </mc:Choice>
  </mc:AlternateContent>
  <xr:revisionPtr revIDLastSave="0" documentId="13_ncr:1_{978A1788-76C4-4E96-94F1-772D4B1AFC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 WAG" sheetId="2" r:id="rId1"/>
    <sheet name="Upload WAG" sheetId="3" r:id="rId2"/>
    <sheet name="Manual FIFO" sheetId="5" r:id="rId3"/>
    <sheet name="Upload FI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7" i="5" l="1"/>
  <c r="AC303" i="5"/>
  <c r="AA303" i="5"/>
  <c r="AB131" i="5"/>
  <c r="M318" i="5"/>
  <c r="AB301" i="5"/>
  <c r="AA301" i="5"/>
  <c r="Z301" i="5"/>
  <c r="Y301" i="5"/>
  <c r="P301" i="5"/>
  <c r="O301" i="5"/>
  <c r="M301" i="5"/>
  <c r="L301" i="5"/>
  <c r="T212" i="5"/>
  <c r="AC203" i="5"/>
  <c r="AB203" i="5"/>
  <c r="AB303" i="5" s="1"/>
  <c r="AA203" i="5"/>
  <c r="Z203" i="5"/>
  <c r="Y203" i="5"/>
  <c r="P203" i="5"/>
  <c r="O203" i="5"/>
  <c r="M203" i="5"/>
  <c r="L203" i="5"/>
  <c r="AC131" i="5"/>
  <c r="AA131" i="5"/>
  <c r="AA205" i="5" s="1"/>
  <c r="Z131" i="5"/>
  <c r="Y131" i="5"/>
  <c r="P131" i="5"/>
  <c r="O131" i="5"/>
  <c r="M131" i="5"/>
  <c r="L131" i="5"/>
  <c r="T98" i="5"/>
  <c r="T97" i="5"/>
  <c r="T96" i="5"/>
  <c r="T95" i="5"/>
  <c r="P90" i="5"/>
  <c r="O90" i="5"/>
  <c r="M90" i="5"/>
  <c r="L90" i="5"/>
  <c r="AC273" i="4"/>
  <c r="P265" i="4"/>
  <c r="AC250" i="4"/>
  <c r="AB250" i="4"/>
  <c r="AA250" i="4"/>
  <c r="Z250" i="4"/>
  <c r="Y250" i="4"/>
  <c r="P250" i="4"/>
  <c r="O250" i="4"/>
  <c r="M250" i="4"/>
  <c r="J250" i="4"/>
  <c r="P264" i="4" s="1"/>
  <c r="P266" i="4" s="1"/>
  <c r="R193" i="4"/>
  <c r="Q193" i="4"/>
  <c r="P193" i="4"/>
  <c r="AC178" i="4"/>
  <c r="AB178" i="4"/>
  <c r="AA178" i="4"/>
  <c r="Z178" i="4"/>
  <c r="Y178" i="4"/>
  <c r="P178" i="4"/>
  <c r="O178" i="4"/>
  <c r="M178" i="4"/>
  <c r="L178" i="4"/>
  <c r="AC101" i="4"/>
  <c r="AB101" i="4"/>
  <c r="AA101" i="4"/>
  <c r="Z101" i="4"/>
  <c r="Y101" i="4"/>
  <c r="P101" i="4"/>
  <c r="O101" i="4"/>
  <c r="M101" i="4"/>
  <c r="L101" i="4"/>
  <c r="AC74" i="4"/>
  <c r="P66" i="4"/>
  <c r="T64" i="4"/>
  <c r="T63" i="4"/>
  <c r="T62" i="4"/>
  <c r="T61" i="4"/>
  <c r="Z57" i="4"/>
  <c r="Y57" i="4"/>
  <c r="P57" i="4"/>
  <c r="O57" i="4"/>
  <c r="M57" i="4"/>
  <c r="L57" i="4"/>
  <c r="P305" i="3"/>
  <c r="P306" i="3" s="1"/>
  <c r="P304" i="3"/>
  <c r="T300" i="3"/>
  <c r="Q305" i="3" s="1"/>
  <c r="T299" i="3"/>
  <c r="T298" i="3"/>
  <c r="T297" i="3"/>
  <c r="T296" i="3"/>
  <c r="T295" i="3"/>
  <c r="T294" i="3"/>
  <c r="T293" i="3"/>
  <c r="AB287" i="3"/>
  <c r="AA287" i="3"/>
  <c r="Z287" i="3"/>
  <c r="Y287" i="3"/>
  <c r="X287" i="3"/>
  <c r="N287" i="3"/>
  <c r="O287" i="3" s="1"/>
  <c r="K287" i="3"/>
  <c r="L287" i="3" s="1"/>
  <c r="Z208" i="3"/>
  <c r="N205" i="3"/>
  <c r="O204" i="3"/>
  <c r="Y204" i="3" s="1"/>
  <c r="N204" i="3"/>
  <c r="X204" i="3" s="1"/>
  <c r="K204" i="3"/>
  <c r="Z204" i="3" s="1"/>
  <c r="AA204" i="3" s="1"/>
  <c r="AA98" i="3"/>
  <c r="Z98" i="3"/>
  <c r="Y98" i="3"/>
  <c r="N98" i="3"/>
  <c r="X98" i="3" s="1"/>
  <c r="K98" i="3"/>
  <c r="L98" i="3" s="1"/>
  <c r="AK72" i="3"/>
  <c r="AC72" i="3"/>
  <c r="Q64" i="3"/>
  <c r="P64" i="3"/>
  <c r="N50" i="3"/>
  <c r="X50" i="3" s="1"/>
  <c r="Y50" i="3" s="1"/>
  <c r="L50" i="3"/>
  <c r="K50" i="3"/>
  <c r="F428" i="2"/>
  <c r="E428" i="2"/>
  <c r="J427" i="2"/>
  <c r="E427" i="2"/>
  <c r="E429" i="2" s="1"/>
  <c r="J426" i="2"/>
  <c r="J428" i="2" s="1"/>
  <c r="V420" i="2"/>
  <c r="P412" i="2"/>
  <c r="P411" i="2"/>
  <c r="P413" i="2" s="1"/>
  <c r="AA399" i="2"/>
  <c r="Z399" i="2"/>
  <c r="Y399" i="2"/>
  <c r="X399" i="2"/>
  <c r="O399" i="2"/>
  <c r="N399" i="2"/>
  <c r="L396" i="2"/>
  <c r="K396" i="2"/>
  <c r="X393" i="2"/>
  <c r="Y393" i="2" s="1"/>
  <c r="J331" i="2"/>
  <c r="J330" i="2"/>
  <c r="M304" i="2"/>
  <c r="Q299" i="2"/>
  <c r="Q301" i="2" s="1"/>
  <c r="P296" i="2"/>
  <c r="T295" i="2"/>
  <c r="T298" i="2" s="1"/>
  <c r="T294" i="2"/>
  <c r="AA278" i="2"/>
  <c r="Z278" i="2"/>
  <c r="Y278" i="2"/>
  <c r="N278" i="2"/>
  <c r="X278" i="2" s="1"/>
  <c r="K277" i="2"/>
  <c r="P205" i="2"/>
  <c r="P204" i="2"/>
  <c r="T203" i="2"/>
  <c r="T202" i="2"/>
  <c r="T201" i="2"/>
  <c r="T200" i="2"/>
  <c r="T199" i="2"/>
  <c r="T198" i="2"/>
  <c r="T197" i="2"/>
  <c r="T196" i="2"/>
  <c r="N192" i="2"/>
  <c r="O192" i="2" s="1"/>
  <c r="K192" i="2"/>
  <c r="L192" i="2" s="1"/>
  <c r="K132" i="2"/>
  <c r="K133" i="2" s="1"/>
  <c r="M305" i="2" s="1"/>
  <c r="N99" i="2"/>
  <c r="L99" i="2"/>
  <c r="K99" i="2"/>
  <c r="J54" i="2"/>
  <c r="K53" i="2"/>
  <c r="J49" i="2"/>
  <c r="AB205" i="5" l="1"/>
  <c r="AC301" i="5"/>
  <c r="M319" i="5"/>
  <c r="L250" i="4"/>
  <c r="AB204" i="3"/>
  <c r="O50" i="3"/>
  <c r="O205" i="3"/>
  <c r="O98" i="3"/>
  <c r="O278" i="2"/>
</calcChain>
</file>

<file path=xl/sharedStrings.xml><?xml version="1.0" encoding="utf-8"?>
<sst xmlns="http://schemas.openxmlformats.org/spreadsheetml/2006/main" count="4847" uniqueCount="518">
  <si>
    <t>BUY- EQU</t>
  </si>
  <si>
    <t>Holding Statement</t>
  </si>
  <si>
    <t>Symbol</t>
  </si>
  <si>
    <t>Security</t>
  </si>
  <si>
    <t xml:space="preserve">Security Name </t>
  </si>
  <si>
    <t xml:space="preserve">Security Listed </t>
  </si>
  <si>
    <t>TCY</t>
  </si>
  <si>
    <t>ISIN Code</t>
  </si>
  <si>
    <t>Maturity Date</t>
  </si>
  <si>
    <t>Quantity</t>
  </si>
  <si>
    <t>Average Price</t>
  </si>
  <si>
    <t>Strike Price</t>
  </si>
  <si>
    <t>Book Cost in TCY</t>
  </si>
  <si>
    <t>Book Cost in PCY</t>
  </si>
  <si>
    <t>Market Price</t>
  </si>
  <si>
    <t>Market Value in TCY</t>
  </si>
  <si>
    <t>Market Value in PCY</t>
  </si>
  <si>
    <t>% of NAV</t>
  </si>
  <si>
    <t>Interest Accruals in TCY</t>
  </si>
  <si>
    <t>Interest Accruals in PCY</t>
  </si>
  <si>
    <t>Accrued AOD TCY</t>
  </si>
  <si>
    <t>Accrued AOD PCY</t>
  </si>
  <si>
    <t>Amortised Cost PCY</t>
  </si>
  <si>
    <t>Amortised Cost Per Unit</t>
  </si>
  <si>
    <t>Exchange</t>
  </si>
  <si>
    <t>App/Dep in TCY</t>
  </si>
  <si>
    <t>App/Dep in PCY</t>
  </si>
  <si>
    <t>Unrel GL TCY</t>
  </si>
  <si>
    <t>Unrel GL PCY</t>
  </si>
  <si>
    <t>Unrel GL FX PCY</t>
  </si>
  <si>
    <t>Variable Margin TCY</t>
  </si>
  <si>
    <t>Variable Margin PCY</t>
  </si>
  <si>
    <t>Market Price Date</t>
  </si>
  <si>
    <t>IN9155A01020</t>
  </si>
  <si>
    <t>Tata Motors Ltd Differential Voting Rights</t>
  </si>
  <si>
    <t>Y</t>
  </si>
  <si>
    <t>INR</t>
  </si>
  <si>
    <t>Accounting Enquiry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</si>
  <si>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</si>
  <si>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</si>
  <si>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</si>
  <si>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</si>
  <si>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</si>
  <si>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</si>
  <si>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</si>
  <si>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</si>
  <si>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</si>
  <si>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</si>
  <si>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</si>
  <si>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</si>
  <si>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</si>
  <si>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</si>
  <si>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</si>
  <si>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</si>
  <si>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</si>
  <si>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</si>
  <si>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</si>
  <si>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</si>
  <si>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</si>
  <si>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</si>
  <si>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</si>
  <si>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</si>
  <si>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</si>
  <si>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</si>
  <si>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</si>
  <si>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</si>
  <si>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</si>
  <si>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>GFIF</t>
  </si>
  <si>
    <t/>
  </si>
  <si>
    <t>01-Nov-2024</t>
  </si>
  <si>
    <t>CF244101623000001204</t>
  </si>
  <si>
    <t>CF2441016230000012</t>
  </si>
  <si>
    <t>ORDCONFIRM</t>
  </si>
  <si>
    <t>LIA</t>
  </si>
  <si>
    <t>212024</t>
  </si>
  <si>
    <t>STT Payable</t>
  </si>
  <si>
    <t>STTAMOUNTPAY</t>
  </si>
  <si>
    <t>212024-INR</t>
  </si>
  <si>
    <t>Cr</t>
  </si>
  <si>
    <t>01</t>
  </si>
  <si>
    <t>INV</t>
  </si>
  <si>
    <t>BUY</t>
  </si>
  <si>
    <t>ZERODHA</t>
  </si>
  <si>
    <t>A2590</t>
  </si>
  <si>
    <t>STT Charges Payable on Purchase of 4000 quantity of IN9155A01020 Tata Motors Ltd Differential Voting Rights</t>
  </si>
  <si>
    <t>N</t>
  </si>
  <si>
    <t>USD</t>
  </si>
  <si>
    <t>PL2441016230000013</t>
  </si>
  <si>
    <t>CF244101623000001203</t>
  </si>
  <si>
    <t>EXP</t>
  </si>
  <si>
    <t>810324</t>
  </si>
  <si>
    <t>STT Fee</t>
  </si>
  <si>
    <t>STTAMOUNTEXP</t>
  </si>
  <si>
    <t>810324-INR</t>
  </si>
  <si>
    <t>Dr</t>
  </si>
  <si>
    <t>STT Charges Expense on Purchase of 4000 quantity of IN9155A01020 Tata Motors Ltd Differential Voting Rights</t>
  </si>
  <si>
    <t>CF244101623000001202</t>
  </si>
  <si>
    <t>AST</t>
  </si>
  <si>
    <t>110100</t>
  </si>
  <si>
    <t>Current Bank Account</t>
  </si>
  <si>
    <t>CURRENTBACCOUNT</t>
  </si>
  <si>
    <t>110100-AAEAINR-INR</t>
  </si>
  <si>
    <t>Purchase Trade settlement 4000 quantity of IN9155A01020 Tata Motors Ltd Differential Voting Rights</t>
  </si>
  <si>
    <t>CF244101623000001201</t>
  </si>
  <si>
    <t>010101</t>
  </si>
  <si>
    <t>Investments</t>
  </si>
  <si>
    <t>INVESTMENT</t>
  </si>
  <si>
    <t>010101-01-INR</t>
  </si>
  <si>
    <t>Purchase of 4000 quantity of IN9155A01020 Tata Motors Ltd Differential Voting Rights</t>
  </si>
  <si>
    <t>CF244101623000001104</t>
  </si>
  <si>
    <t>CF2441016230000011</t>
  </si>
  <si>
    <t>STT Charges Payable on Purchase of 2000 quantity of IN9155A01020 Tata Motors Ltd Differential Voting Rights</t>
  </si>
  <si>
    <t>PL2441016230000012</t>
  </si>
  <si>
    <t>CF244101623000001103</t>
  </si>
  <si>
    <t>STT Charges Expense on Purchase of 2000 quantity of IN9155A01020 Tata Motors Ltd Differential Voting Rights</t>
  </si>
  <si>
    <t>CF244101623000001102</t>
  </si>
  <si>
    <t>Purchase Trade settlement 2000 quantity of IN9155A01020 Tata Motors Ltd Differential Voting Rights</t>
  </si>
  <si>
    <t>CF244101623000001101</t>
  </si>
  <si>
    <t>Purchase of 2000 quantity of IN9155A01020 Tata Motors Ltd Differential Voting Rights</t>
  </si>
  <si>
    <t xml:space="preserve">Purchase Sale 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</si>
  <si>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</si>
  <si>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</si>
  <si>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</si>
  <si>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</si>
  <si>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</si>
  <si>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</si>
  <si>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</si>
  <si>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Asset Name</t>
  </si>
  <si>
    <t>Issuer</t>
  </si>
  <si>
    <t>Broker Name</t>
  </si>
  <si>
    <t>CounterParty</t>
  </si>
  <si>
    <t>CounterParty Name</t>
  </si>
  <si>
    <t>Custodian Name</t>
  </si>
  <si>
    <t>Rate</t>
  </si>
  <si>
    <t>Gross Value</t>
  </si>
  <si>
    <t>Yield</t>
  </si>
  <si>
    <t>Brokerage</t>
  </si>
  <si>
    <t>Brokerage %</t>
  </si>
  <si>
    <t>Stt Amount</t>
  </si>
  <si>
    <t>Clearing Fees</t>
  </si>
  <si>
    <t>Stamp Duty</t>
  </si>
  <si>
    <t>Net Amount TCY</t>
  </si>
  <si>
    <t>Net Amount PCY</t>
  </si>
  <si>
    <t>Acquisition Cost TCY</t>
  </si>
  <si>
    <t>Acquisition Cost PCY</t>
  </si>
  <si>
    <t>Cost Adjustment
PCY</t>
  </si>
  <si>
    <t>Cost Adjustment
TCY</t>
  </si>
  <si>
    <t>Gain Loss TCY</t>
  </si>
  <si>
    <t>Gross Interest PCY</t>
  </si>
  <si>
    <t>Gross Interest TCY</t>
  </si>
  <si>
    <t>ALPHA ALTERNATIVES GLOBAL FUND I</t>
  </si>
  <si>
    <t>IN020101</t>
  </si>
  <si>
    <t>Auto Dealer</t>
  </si>
  <si>
    <t>Equity Shares</t>
  </si>
  <si>
    <t>NSE</t>
  </si>
  <si>
    <t>TATAMOT</t>
  </si>
  <si>
    <t>Zerodha Broking Limited</t>
  </si>
  <si>
    <t>0.0000%</t>
  </si>
  <si>
    <t>Trial Balance</t>
  </si>
  <si>
    <t>Portfolio Currency :</t>
  </si>
  <si>
    <t>Transaction Currency</t>
  </si>
  <si>
    <t>Account</t>
  </si>
  <si>
    <t>Account Name</t>
  </si>
  <si>
    <t>Debit</t>
  </si>
  <si>
    <t>Credit</t>
  </si>
  <si>
    <t>Net Cumulative
Balance</t>
  </si>
  <si>
    <t>Exchange Rate</t>
  </si>
  <si>
    <t>EQU</t>
  </si>
  <si>
    <t>DR</t>
  </si>
  <si>
    <t>CR</t>
  </si>
  <si>
    <t>Upload Manual Market price file</t>
  </si>
  <si>
    <t>SECURITYCODE</t>
  </si>
  <si>
    <t>ISIN_CODE</t>
  </si>
  <si>
    <t>SECURITYNAME</t>
  </si>
  <si>
    <t>VALUATIONDATE</t>
  </si>
  <si>
    <t>EXCHANGE</t>
  </si>
  <si>
    <t>FINALPRICE</t>
  </si>
  <si>
    <t>STRIKEPRICE</t>
  </si>
  <si>
    <t>Bank transaction</t>
  </si>
  <si>
    <t>Date</t>
  </si>
  <si>
    <t>Voucher No</t>
  </si>
  <si>
    <t>------------------Details-------------------</t>
  </si>
  <si>
    <t>Amount Cr/Dr in Transaction Currency</t>
  </si>
  <si>
    <t>Amount Cr/Dr in Fund Currency</t>
  </si>
  <si>
    <t>Balance in Fund Currency</t>
  </si>
  <si>
    <t>Broker / Cparty</t>
  </si>
  <si>
    <t>Payment Mode</t>
  </si>
  <si>
    <t>Type</t>
  </si>
  <si>
    <t>Purchase Trade settlement 2000 quantity of IN9155A01020</t>
  </si>
  <si>
    <t>0.06321</t>
  </si>
  <si>
    <t>Purchase Trade settlement 4000 quantity of IN9155A01020</t>
  </si>
  <si>
    <t>UG244101623000048102</t>
  </si>
  <si>
    <t>UG2441016230000481</t>
  </si>
  <si>
    <t>UNREAL_GAINLOSS</t>
  </si>
  <si>
    <t>INC</t>
  </si>
  <si>
    <t>510000</t>
  </si>
  <si>
    <t>Unrealised Gain/Loss On INVESTMENT</t>
  </si>
  <si>
    <t>UNREALGLINVEST</t>
  </si>
  <si>
    <t>510000-01-INR</t>
  </si>
  <si>
    <t>UPRFLS</t>
  </si>
  <si>
    <t>Unrealised Gain/Loss on Security IN9155A01020 on the Price change - Strike Price 0 Tata Motors Ltd Differential Voting Rights</t>
  </si>
  <si>
    <t>UG244101623000048101</t>
  </si>
  <si>
    <t>010110</t>
  </si>
  <si>
    <t>Investments - App/(Dep)</t>
  </si>
  <si>
    <t>INVESTAPPDEP</t>
  </si>
  <si>
    <t>010110-01-INR</t>
  </si>
  <si>
    <t>SELL - EQU</t>
  </si>
  <si>
    <t>CF244101623000001408</t>
  </si>
  <si>
    <t>CF2441016230000014</t>
  </si>
  <si>
    <t>SELL</t>
  </si>
  <si>
    <t>Unrel Appr/depr  Reversal for sale transaction Tata Motors Ltd Differential Voting Rights</t>
  </si>
  <si>
    <t>PL2441016230000018</t>
  </si>
  <si>
    <t>CF244101623000001407</t>
  </si>
  <si>
    <t>CF244101623000001406</t>
  </si>
  <si>
    <t>611001</t>
  </si>
  <si>
    <t>Gain/(Loss) On Foreign Exchange</t>
  </si>
  <si>
    <t>REALGLFOREX</t>
  </si>
  <si>
    <t>611001-INR-INR</t>
  </si>
  <si>
    <t>Gain/Loss Forex on Sale of 3000 quantity of IN9155A01020 Tata Motors Ltd Differential Voting Rights</t>
  </si>
  <si>
    <t>CF244101623000001405</t>
  </si>
  <si>
    <t>810010</t>
  </si>
  <si>
    <t>Loss on Sale of Investments - Market</t>
  </si>
  <si>
    <t>MARKETLOSS</t>
  </si>
  <si>
    <t>810010-01-INR</t>
  </si>
  <si>
    <t>Market Loss on Sale of 3000 quantity of IN9155A01020 Tata Motors Ltd Differential Voting Rights</t>
  </si>
  <si>
    <t>CF244101623000001404</t>
  </si>
  <si>
    <t>STT Charges Payable on Sale of 3000 quantity of IN9155A01020 Tata Motors Ltd Differential Voting Rights</t>
  </si>
  <si>
    <t>CF244101623000001403</t>
  </si>
  <si>
    <t>STT Charges Expense on Sale of 3000 quantity of IN9155A01020 Tata Motors Ltd Differential Voting Rights</t>
  </si>
  <si>
    <t>CF244101623000001402</t>
  </si>
  <si>
    <t>110100-AAEAINR-USD</t>
  </si>
  <si>
    <t>Sale Trade Settlement of 3000 quantity of IN9155A01020 Tata Motors Ltd Differential Voting Rights</t>
  </si>
  <si>
    <t>CF244101623000001401</t>
  </si>
  <si>
    <t>Cost of Sale on 3000 quantity of IN9155A01020 Tata Motors Ltd Differential Voting Rights</t>
  </si>
  <si>
    <t>Others Fees</t>
  </si>
  <si>
    <t>Gain Loss PCY</t>
  </si>
  <si>
    <t>qty</t>
  </si>
  <si>
    <t>price</t>
  </si>
  <si>
    <t>PORTFOLIO</t>
  </si>
  <si>
    <t>SECURITY</t>
  </si>
  <si>
    <t>BROKER</t>
  </si>
  <si>
    <t>QUANTITY</t>
  </si>
  <si>
    <t>PRICE</t>
  </si>
  <si>
    <t>SEGMENT</t>
  </si>
  <si>
    <t>TRANS_CODE</t>
  </si>
  <si>
    <t>TRADE_DATE</t>
  </si>
  <si>
    <t>SETL_DATE</t>
  </si>
  <si>
    <t>Deal SliP No</t>
  </si>
  <si>
    <t>DELIVERY_TYPE</t>
  </si>
  <si>
    <t>BANK_ACC_CODE</t>
  </si>
  <si>
    <t>BANK_TXN_MODE</t>
  </si>
  <si>
    <t>BANK_ACC_AMT_ACY</t>
  </si>
  <si>
    <t>YIELD</t>
  </si>
  <si>
    <t>COUNTERPARTY</t>
  </si>
  <si>
    <t>IS_COMPUTE_FEE</t>
  </si>
  <si>
    <t>CUM_EX_BEN_TYPE</t>
  </si>
  <si>
    <t>GROSS_INT_TCY</t>
  </si>
  <si>
    <t>EX_INT_TCY</t>
  </si>
  <si>
    <t>NET_AMOUNT_TCY</t>
  </si>
  <si>
    <t>STT Amount</t>
  </si>
  <si>
    <t>CCIl Charges</t>
  </si>
  <si>
    <t>REC_REMARKS</t>
  </si>
  <si>
    <t>Stamp duty</t>
  </si>
  <si>
    <t>TESTEQSEC2</t>
  </si>
  <si>
    <t>INCRED</t>
  </si>
  <si>
    <t>CM</t>
  </si>
  <si>
    <t>CH</t>
  </si>
  <si>
    <t>AAEAINR</t>
  </si>
  <si>
    <t>TRF</t>
  </si>
  <si>
    <t>NA</t>
  </si>
  <si>
    <t>DealUpload</t>
  </si>
  <si>
    <t>CF244101623000002604</t>
  </si>
  <si>
    <t>CF2441016230000026</t>
  </si>
  <si>
    <t>STT Charges Payable on Purchase of 106500 quantity of TESTEQSEC2 TESTEQSEC2</t>
  </si>
  <si>
    <t>CF2441016230000024</t>
  </si>
  <si>
    <t>CF244101623000002603</t>
  </si>
  <si>
    <t>STT Charges Expense on Purchase of 106500 quantity of TESTEQSEC2 TESTEQSEC2</t>
  </si>
  <si>
    <t>CF244101623000002602</t>
  </si>
  <si>
    <t>210100</t>
  </si>
  <si>
    <t>CONTRACT FOR PURCHASE OF INVESTMENT</t>
  </si>
  <si>
    <t>BROKERPAY</t>
  </si>
  <si>
    <t>210100-01-INR</t>
  </si>
  <si>
    <t>Broker Payable on Purchase of 106500 quantity of TESTEQSEC2 TESTEQSEC2</t>
  </si>
  <si>
    <t>CF244101623000002601</t>
  </si>
  <si>
    <t>Purchase of 106500 quantity of TESTEQSEC2 TESTEQSEC2</t>
  </si>
  <si>
    <t>CF244101623000002504</t>
  </si>
  <si>
    <t>CF2441016230000025</t>
  </si>
  <si>
    <t>CF2441016230000023</t>
  </si>
  <si>
    <t>CF244101623000002503</t>
  </si>
  <si>
    <t>CF244101623000002502</t>
  </si>
  <si>
    <t>CF244101623000002501</t>
  </si>
  <si>
    <t>avg price</t>
  </si>
  <si>
    <t>amt tcy=qty*avg price</t>
  </si>
  <si>
    <t>amt pcy=amt tcy* exch rate</t>
  </si>
  <si>
    <t>Others</t>
  </si>
  <si>
    <t>Household Appliances</t>
  </si>
  <si>
    <t>INCRED CAPITAL WEALTH PORTFOLIO MANAGERS PVT. LTD</t>
  </si>
  <si>
    <t>Gross value=amt pcy- brk</t>
  </si>
  <si>
    <t>Net amt pcy=gross value + brk</t>
  </si>
  <si>
    <t xml:space="preserve">Upload Manual Market price </t>
  </si>
  <si>
    <t>UG244101623000055702</t>
  </si>
  <si>
    <t>UG2441016230000557</t>
  </si>
  <si>
    <t>Unrealised Gain/Loss on Security TESTEQSEC2 on the Price change - Strike Price 0 TESTEQSEC2</t>
  </si>
  <si>
    <t>UG244101623000055701</t>
  </si>
  <si>
    <t>Freeze NAV  is Done</t>
  </si>
  <si>
    <t>Trade settlement</t>
  </si>
  <si>
    <t>Intraday Finished</t>
  </si>
  <si>
    <t>02-Nov-2024</t>
  </si>
  <si>
    <t>UG244101623000061304</t>
  </si>
  <si>
    <t>UG2441016230000613</t>
  </si>
  <si>
    <t>UG244101623000061303</t>
  </si>
  <si>
    <t>510980</t>
  </si>
  <si>
    <t>Investment fx gain/loss</t>
  </si>
  <si>
    <t>UNREALGLFOREX</t>
  </si>
  <si>
    <t>510980-01-INR</t>
  </si>
  <si>
    <t>Unrealised Gain/Loss on Security TESTEQSEC2 on the FX change - Strike Price 0 TESTEQSEC2</t>
  </si>
  <si>
    <t>UG244101623000061302</t>
  </si>
  <si>
    <t>010122</t>
  </si>
  <si>
    <t>F/X GAIN LOSS ON INVESTMENT</t>
  </si>
  <si>
    <t>INVFXAPPDEP</t>
  </si>
  <si>
    <t>010122-01-INR</t>
  </si>
  <si>
    <t>UG244101623000061301</t>
  </si>
  <si>
    <t>620000-INR</t>
  </si>
  <si>
    <t>Realised gain/loss on Forex</t>
  </si>
  <si>
    <t>510988-INR</t>
  </si>
  <si>
    <t>fx gain/loss on pay/rec</t>
  </si>
  <si>
    <t>CF244101623000002810</t>
  </si>
  <si>
    <t>CF2441016230000028</t>
  </si>
  <si>
    <t>Unrel Forex reversal on Sale of 106500 quantity of TESTEQSEC2 TESTEQSEC2</t>
  </si>
  <si>
    <t>CF2441016230000027</t>
  </si>
  <si>
    <t>CF244101623000002809</t>
  </si>
  <si>
    <t>CF244101623000002808</t>
  </si>
  <si>
    <t>Unrel Appr/depr  Reversal for sale transaction TESTEQSEC2</t>
  </si>
  <si>
    <t>CF244101623000002807</t>
  </si>
  <si>
    <t>CF244101623000002806</t>
  </si>
  <si>
    <t>Gain/Loss Forex on Sale of 106500 quantity of TESTEQSEC2 TESTEQSEC2</t>
  </si>
  <si>
    <t>CF244101623000002805</t>
  </si>
  <si>
    <t>Market Loss on Sale of 106500 quantity of TESTEQSEC2 TESTEQSEC2</t>
  </si>
  <si>
    <t>CF244101623000002804</t>
  </si>
  <si>
    <t>STT Charges Payable on Sale of 106500 quantity of TESTEQSEC2 TESTEQSEC2</t>
  </si>
  <si>
    <t>CF244101623000002803</t>
  </si>
  <si>
    <t>STT Charges Expense on Sale of 106500 quantity of TESTEQSEC2 TESTEQSEC2</t>
  </si>
  <si>
    <t>CF244101623000002802</t>
  </si>
  <si>
    <t>Sale Trade Settlement of 106500 quantity of TESTEQSEC2 TESTEQSEC2</t>
  </si>
  <si>
    <t>CF244101623000002801</t>
  </si>
  <si>
    <t>Cost of Sale on 106500 quantity of TESTEQSEC2 TESTEQSEC2</t>
  </si>
  <si>
    <t>AGTFR</t>
  </si>
  <si>
    <t>SECEQ2</t>
  </si>
  <si>
    <t>INTRANSITINR</t>
  </si>
  <si>
    <t xml:space="preserve">Holding Statement by lot </t>
  </si>
  <si>
    <t>Security Code</t>
  </si>
  <si>
    <t>Security Short Name</t>
  </si>
  <si>
    <t>Security Description</t>
  </si>
  <si>
    <t>Security Currency</t>
  </si>
  <si>
    <t>Investment Category</t>
  </si>
  <si>
    <t>Holding Lot No</t>
  </si>
  <si>
    <t>TaxLot Reference</t>
  </si>
  <si>
    <t>Purchase Date</t>
  </si>
  <si>
    <t xml:space="preserve">
Settlement Date</t>
  </si>
  <si>
    <t>No of Days</t>
  </si>
  <si>
    <t>Deemed Maturity Date</t>
  </si>
  <si>
    <t>Quantity / Nominal</t>
  </si>
  <si>
    <t>Book Cost in Security
Currency</t>
  </si>
  <si>
    <t>Book Cost in Fund
Currency</t>
  </si>
  <si>
    <t>Book Cost at current FX</t>
  </si>
  <si>
    <t>Market Value in Security
Currency</t>
  </si>
  <si>
    <t>Market Value in Fund
Currency</t>
  </si>
  <si>
    <t>Accrued 
Interest in Security Currency</t>
  </si>
  <si>
    <t>Accrued 
Interest in Fund Currency</t>
  </si>
  <si>
    <t>Accrued AOD in Security Currency</t>
  </si>
  <si>
    <t>Accrued AOD in Fund Currency</t>
  </si>
  <si>
    <t>Amortised Cost in Security Currency</t>
  </si>
  <si>
    <t>App/Dep in
Security Currency</t>
  </si>
  <si>
    <t>App/Dep in
Fund
Currency</t>
  </si>
  <si>
    <t>FX Gain</t>
  </si>
  <si>
    <t>App/Dep in Fund CCY without FX</t>
  </si>
  <si>
    <t>Forex Rate</t>
  </si>
  <si>
    <t>INRNSEJAN2025FUT</t>
  </si>
  <si>
    <t xml:space="preserve">INRNSEJAN2025FUT-JAN Series </t>
  </si>
  <si>
    <t>INVEST</t>
  </si>
  <si>
    <t>DT2442116260000015</t>
  </si>
  <si>
    <t>1</t>
  </si>
  <si>
    <t>DT2442116260000016</t>
  </si>
  <si>
    <t>07-Dec-2024</t>
  </si>
  <si>
    <t>CF244211626000014402</t>
  </si>
  <si>
    <t>CF2442116260000144</t>
  </si>
  <si>
    <t>Broker Payable on Purchase of 106500 quantity of SECEQ2 SECEQ2</t>
  </si>
  <si>
    <t>CF2442116260000142</t>
  </si>
  <si>
    <t>CF244211626000014401</t>
  </si>
  <si>
    <t>Purchase of 106500 quantity of SECEQ2 SECEQ2</t>
  </si>
  <si>
    <t>CF244211626000014302</t>
  </si>
  <si>
    <t>CF2442116260000143</t>
  </si>
  <si>
    <t>110100-INTRANSITINR-INR</t>
  </si>
  <si>
    <t>Purchase Trade settlement 106500 quantity of SECEQ2 SECEQ2</t>
  </si>
  <si>
    <t>CF2442116260000141</t>
  </si>
  <si>
    <t>CF244211626000014301</t>
  </si>
  <si>
    <t>Purchase Sale</t>
  </si>
  <si>
    <t>Asset Class:01 - Equity Shares</t>
  </si>
  <si>
    <t>AIRAVAT GLOBAL TECHNOLOGY FUND R</t>
  </si>
  <si>
    <t>HEALTH CARE</t>
  </si>
  <si>
    <t>Pharmaceuticals &amp; Biotechnology</t>
  </si>
  <si>
    <t xml:space="preserve">Upload Manual Marker Price </t>
  </si>
  <si>
    <t>Intraday Done</t>
  </si>
  <si>
    <t>UG244211626006605604</t>
  </si>
  <si>
    <t>UG2442116260066056</t>
  </si>
  <si>
    <t>Unrealised Gain/Loss on Security SECEQ2 on the Price change - Strike Price 0 SECEQ2</t>
  </si>
  <si>
    <t>UG244211626006605603</t>
  </si>
  <si>
    <t>FX Gain / Loss on Investment</t>
  </si>
  <si>
    <t>Unrealised Gain/Loss on Security SECEQ2 on the FX change - Strike Price 0 SECEQ2</t>
  </si>
  <si>
    <t>UG244211626006605602</t>
  </si>
  <si>
    <t>UG244211626006605601</t>
  </si>
  <si>
    <t>Freeze NAV</t>
  </si>
  <si>
    <t>Trade/Benefit Settlement</t>
  </si>
  <si>
    <t>08-Dec-2024</t>
  </si>
  <si>
    <t>UG244211626006617304</t>
  </si>
  <si>
    <t>UG2442116260066173</t>
  </si>
  <si>
    <t>UG244211626006617303</t>
  </si>
  <si>
    <t>UG244211626006617302</t>
  </si>
  <si>
    <t>UG244211626006617301</t>
  </si>
  <si>
    <t>PR244211626000017603</t>
  </si>
  <si>
    <t>PR2442116260000176</t>
  </si>
  <si>
    <t>PAYREC_SETTLE</t>
  </si>
  <si>
    <t>620000</t>
  </si>
  <si>
    <t>FX Gain/Loss on Bank</t>
  </si>
  <si>
    <t>FXPROFITLOSS</t>
  </si>
  <si>
    <t>TSTBRP</t>
  </si>
  <si>
    <t>Forex Realised Gain / Loss - Trade Settlement SECEQ2</t>
  </si>
  <si>
    <t>PR244211626000017602</t>
  </si>
  <si>
    <t>Broker Purchase Settlement of 106500 quantity of SECEQ2 SECEQ2</t>
  </si>
  <si>
    <t>PR244211626000017601</t>
  </si>
  <si>
    <t>1st unrealized</t>
  </si>
  <si>
    <t>2nd unrealized</t>
  </si>
  <si>
    <t>EQU- SELL</t>
  </si>
  <si>
    <t>2</t>
  </si>
  <si>
    <t>CF244211626000014609</t>
  </si>
  <si>
    <t>CF2442116260000146</t>
  </si>
  <si>
    <t>999999</t>
  </si>
  <si>
    <t>Currency round off</t>
  </si>
  <si>
    <t>CCYROUNDDIFF</t>
  </si>
  <si>
    <t>999999-USD</t>
  </si>
  <si>
    <t>Currency Rounding difference Adjustments SECEQ2</t>
  </si>
  <si>
    <t>CF2442116260000145</t>
  </si>
  <si>
    <t>CF244211626000014608</t>
  </si>
  <si>
    <t>Unrel Forex reversal on Sale of 106500 quantity of SECEQ2 SECEQ2</t>
  </si>
  <si>
    <t>CF244211626000014607</t>
  </si>
  <si>
    <t>CF244211626000014606</t>
  </si>
  <si>
    <t>Unrel Appr/depr  Reversal for sale transaction SECEQ2</t>
  </si>
  <si>
    <t>CF244211626000014605</t>
  </si>
  <si>
    <t>CF244211626000014604</t>
  </si>
  <si>
    <t>Realized FX Gain / Loss on sale of investments</t>
  </si>
  <si>
    <t>Gain/Loss Forex on Sale of 106500 quantity of SECEQ2 SECEQ2</t>
  </si>
  <si>
    <t>CF244211626000014603</t>
  </si>
  <si>
    <t>Market Loss on Sale of 106500 quantity of SECEQ2 SECEQ2</t>
  </si>
  <si>
    <t>CF244211626000014602</t>
  </si>
  <si>
    <t>Sale Trade Settlement of 106500 quantity of SECEQ2 SECEQ2</t>
  </si>
  <si>
    <t>CF244211626000014601</t>
  </si>
  <si>
    <t>Cost of Sale on 106500 quantity of SECEQ2 SECEQ2</t>
  </si>
  <si>
    <t>MOE Confirmation</t>
  </si>
  <si>
    <t>Holding Statement by lot</t>
  </si>
  <si>
    <t>SECEQ3</t>
  </si>
  <si>
    <t>seceq3</t>
  </si>
  <si>
    <t>0</t>
  </si>
  <si>
    <t>25-Dec-2024</t>
  </si>
  <si>
    <t>CF244211626000014202</t>
  </si>
  <si>
    <t>Purchase Trade settlement 4000 quantity of SECEQ3 seceq3</t>
  </si>
  <si>
    <t>PL2442116260000002</t>
  </si>
  <si>
    <t>CF244211626000014201</t>
  </si>
  <si>
    <t>Purchase of 4000 quantity of SECEQ3 seceq3</t>
  </si>
  <si>
    <t>CF244211626000014102</t>
  </si>
  <si>
    <t>210600</t>
  </si>
  <si>
    <t>Due To Financial Institutions</t>
  </si>
  <si>
    <t>COUNTERPARTYPAY</t>
  </si>
  <si>
    <t>210600-INR</t>
  </si>
  <si>
    <t>Counterparty Payable on Purchase of 6000 quantity of SECEQ3 seceq3</t>
  </si>
  <si>
    <t>PL2442116260000001</t>
  </si>
  <si>
    <t>CF244211626000014101</t>
  </si>
  <si>
    <t>Purchase of 6000 quantity of SECEQ3 seceq3</t>
  </si>
  <si>
    <t>UG244211626007000604</t>
  </si>
  <si>
    <t>UG2442116260070006</t>
  </si>
  <si>
    <t>Unrealised Gain/Loss on Security SECEQ3 on the Price change - Strike Price 0 seceq3</t>
  </si>
  <si>
    <t>UG244211626007000603</t>
  </si>
  <si>
    <t>Unrealised Gain/Loss on Security SECEQ3 on the FX change - Strike Price 0 seceq3</t>
  </si>
  <si>
    <t>UG244211626007000602</t>
  </si>
  <si>
    <t>UG244211626007000601</t>
  </si>
  <si>
    <t>Trade Benefit Settlement</t>
  </si>
  <si>
    <t>26-Dec-2024</t>
  </si>
  <si>
    <t>UG244211626007012504</t>
  </si>
  <si>
    <t>UG2442116260070125</t>
  </si>
  <si>
    <t>UG244211626007012503</t>
  </si>
  <si>
    <t>UG244211626007012502</t>
  </si>
  <si>
    <t>UG244211626007012501</t>
  </si>
  <si>
    <t>PR244211626000017903</t>
  </si>
  <si>
    <t>PR2442116260000179</t>
  </si>
  <si>
    <t>TSTCPP</t>
  </si>
  <si>
    <t>Forex Realised Gain / Loss - Trade Settlement seceq3</t>
  </si>
  <si>
    <t>PR244211626000017902</t>
  </si>
  <si>
    <t>Counterparty Purchase Settlement of 6000 quantity of SECEQ3 seceq3</t>
  </si>
  <si>
    <t>PR244211626000017901</t>
  </si>
  <si>
    <t>Equity- SELL</t>
  </si>
  <si>
    <t>CF244211626000014308</t>
  </si>
  <si>
    <t>Unrel Forex reversal on Sale of 8000 quantity of SECEQ3 seceq3</t>
  </si>
  <si>
    <t>PL2442116260000004</t>
  </si>
  <si>
    <t>CF244211626000014307</t>
  </si>
  <si>
    <t>CF244211626000014306</t>
  </si>
  <si>
    <t>Unrel Appr/depr  Reversal for sale transaction seceq3</t>
  </si>
  <si>
    <t>CF244211626000014305</t>
  </si>
  <si>
    <t>CF244211626000014304</t>
  </si>
  <si>
    <t>Gain/Loss Forex on Sale of 8000 quantity of SECEQ3 seceq3</t>
  </si>
  <si>
    <t>CF244211626000014303</t>
  </si>
  <si>
    <t>Market Loss on Sale of 8000 quantity of SECEQ3 seceq3</t>
  </si>
  <si>
    <t>Sale Trade Settlement of 8000 quantity of SECEQ3 seceq3</t>
  </si>
  <si>
    <t>Cost of Sale on 8000 quantity of SECEQ3 seceq3</t>
  </si>
  <si>
    <t>Purchase sale Report</t>
  </si>
  <si>
    <t xml:space="preserve">Upload Manual Market Price </t>
  </si>
  <si>
    <t>calc</t>
  </si>
  <si>
    <t>Acqistion cost</t>
  </si>
  <si>
    <t>sell cost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</si>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</sst>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0;\(#,##0.0000\)"/>
    <numFmt numFmtId="165" formatCode="###,##0.0000;\(###,##0.0000\)"/>
    <numFmt numFmtId="166" formatCode="#,##0.000000"/>
    <numFmt numFmtId="167" formatCode="#,##0.00;\(#,##0.00\)"/>
    <numFmt numFmtId="168" formatCode="#,##0.0000"/>
    <numFmt numFmtId="169" formatCode="dd/mmm/yyyy"/>
    <numFmt numFmtId="170" formatCode="#,#00.00"/>
    <numFmt numFmtId="171" formatCode="#,#00.000000"/>
    <numFmt numFmtId="172" formatCode="#,##0.0"/>
    <numFmt numFmtId="174" formatCode="#,##0.0000000000000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8"/>
      <color indexed="8"/>
      <name val="Roboto Condensed"/>
    </font>
    <font>
      <sz val="10"/>
      <name val="Arial"/>
      <family val="2"/>
    </font>
    <font>
      <sz val="8"/>
      <color indexed="8"/>
      <name val="Roboto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0"/>
      <color indexed="8"/>
      <name val="Roboto Condensed"/>
    </font>
    <font>
      <sz val="11"/>
      <color rgb="FF000000"/>
      <name val="Calibri"/>
      <family val="2"/>
    </font>
    <font>
      <b/>
      <sz val="9"/>
      <color indexed="8"/>
      <name val="Roboto"/>
    </font>
    <font>
      <sz val="11"/>
      <color indexed="8"/>
      <name val="Calibri"/>
      <family val="2"/>
    </font>
    <font>
      <sz val="11"/>
      <color indexed="8"/>
      <name val="Roboto"/>
    </font>
    <font>
      <b/>
      <sz val="10"/>
      <color indexed="8"/>
      <name val="Arial"/>
      <family val="2"/>
    </font>
    <font>
      <b/>
      <sz val="8"/>
      <name val="Book Antiqua"/>
      <family val="1"/>
    </font>
    <font>
      <sz val="8"/>
      <name val="Book Antiqua"/>
      <family val="1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9.75"/>
      <color rgb="FF333333"/>
      <name val="Roboto Regular"/>
      <charset val="134"/>
    </font>
    <font>
      <b/>
      <sz val="6"/>
      <color indexed="8"/>
      <name val="Roboto Condensed"/>
    </font>
    <font>
      <sz val="5"/>
      <color indexed="8"/>
      <name val="Roboto"/>
    </font>
    <font>
      <b/>
      <sz val="10"/>
      <color indexed="8"/>
      <name val="Roboto"/>
    </font>
    <font>
      <sz val="9.75"/>
      <color rgb="FF333333"/>
      <name val="Roboto Regular"/>
      <family val="2"/>
    </font>
    <font>
      <b/>
      <sz val="8"/>
      <color indexed="8"/>
      <name val="Roboto Condensed"/>
      <charset val="134"/>
    </font>
    <font>
      <sz val="8"/>
      <color indexed="8"/>
      <name val="Calibri"/>
      <charset val="134"/>
      <scheme val="minor"/>
    </font>
    <font>
      <sz val="8"/>
      <color indexed="8"/>
      <name val="Roboto"/>
      <charset val="134"/>
    </font>
    <font>
      <sz val="10"/>
      <name val="Arial"/>
    </font>
    <font>
      <b/>
      <sz val="11"/>
      <name val="Calibri"/>
      <charset val="134"/>
    </font>
    <font>
      <sz val="11"/>
      <color indexed="8"/>
      <name val="Calibri"/>
      <charset val="134"/>
      <scheme val="minor"/>
    </font>
    <font>
      <b/>
      <sz val="10"/>
      <color indexed="8"/>
      <name val="Roboto Condensed"/>
      <charset val="134"/>
    </font>
    <font>
      <b/>
      <sz val="10"/>
      <color indexed="8"/>
      <name val="Arial"/>
      <charset val="134"/>
    </font>
    <font>
      <b/>
      <sz val="10"/>
      <color indexed="8"/>
      <name val="Roboto"/>
      <charset val="134"/>
    </font>
    <font>
      <sz val="11"/>
      <color rgb="FF000000"/>
      <name val="Calibri"/>
    </font>
    <font>
      <sz val="5"/>
      <color indexed="8"/>
      <name val="Roboto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hair">
        <color rgb="FFEBEBF6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88">
    <xf numFmtId="0" fontId="0" fillId="0" borderId="0" xfId="0"/>
    <xf numFmtId="0" fontId="2" fillId="2" borderId="0" xfId="1" applyFill="1">
      <alignment vertical="center"/>
    </xf>
    <xf numFmtId="0" fontId="2" fillId="0" borderId="0" xfId="1">
      <alignment vertical="center"/>
    </xf>
    <xf numFmtId="0" fontId="1" fillId="0" borderId="0" xfId="1" applyFont="1">
      <alignment vertical="center"/>
    </xf>
    <xf numFmtId="10" fontId="2" fillId="0" borderId="0" xfId="1" applyNumberFormat="1">
      <alignment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/>
    <xf numFmtId="0" fontId="5" fillId="0" borderId="0" xfId="1" applyFont="1" applyAlignment="1">
      <alignment horizontal="left" vertical="center" wrapText="1"/>
    </xf>
    <xf numFmtId="164" fontId="5" fillId="0" borderId="0" xfId="1" applyNumberFormat="1" applyFont="1" applyAlignment="1">
      <alignment horizontal="right" vertical="center" wrapText="1"/>
    </xf>
    <xf numFmtId="165" fontId="5" fillId="0" borderId="0" xfId="1" applyNumberFormat="1" applyFont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 wrapText="1"/>
    </xf>
    <xf numFmtId="167" fontId="5" fillId="0" borderId="0" xfId="1" applyNumberFormat="1" applyFont="1" applyAlignment="1">
      <alignment horizontal="right" vertical="center" wrapText="1"/>
    </xf>
    <xf numFmtId="168" fontId="5" fillId="0" borderId="0" xfId="1" applyNumberFormat="1" applyFont="1" applyAlignment="1">
      <alignment horizontal="right" vertical="center" wrapText="1"/>
    </xf>
    <xf numFmtId="0" fontId="4" fillId="2" borderId="0" xfId="1" applyFont="1" applyFill="1" applyAlignment="1"/>
    <xf numFmtId="169" fontId="5" fillId="0" borderId="0" xfId="1" applyNumberFormat="1" applyFont="1" applyAlignment="1">
      <alignment horizontal="center" vertical="center" wrapText="1"/>
    </xf>
    <xf numFmtId="164" fontId="2" fillId="0" borderId="0" xfId="1" applyNumberFormat="1">
      <alignment vertical="center"/>
    </xf>
    <xf numFmtId="165" fontId="2" fillId="0" borderId="0" xfId="1" applyNumberFormat="1">
      <alignment vertical="center"/>
    </xf>
    <xf numFmtId="167" fontId="2" fillId="0" borderId="0" xfId="1" applyNumberForma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170" fontId="7" fillId="0" borderId="0" xfId="1" applyNumberFormat="1" applyFont="1" applyAlignment="1"/>
    <xf numFmtId="170" fontId="7" fillId="3" borderId="0" xfId="1" applyNumberFormat="1" applyFont="1" applyFill="1">
      <alignment vertical="center"/>
    </xf>
    <xf numFmtId="0" fontId="8" fillId="4" borderId="0" xfId="1" applyFont="1" applyFill="1" applyAlignment="1">
      <alignment horizontal="left" vertical="center" wrapText="1"/>
    </xf>
    <xf numFmtId="0" fontId="8" fillId="4" borderId="0" xfId="1" applyFont="1" applyFill="1" applyAlignment="1">
      <alignment horizontal="right" vertical="center" wrapText="1"/>
    </xf>
    <xf numFmtId="0" fontId="8" fillId="4" borderId="1" xfId="1" applyFont="1" applyFill="1" applyBorder="1" applyAlignment="1">
      <alignment horizontal="right" vertical="center" wrapText="1"/>
    </xf>
    <xf numFmtId="169" fontId="5" fillId="0" borderId="0" xfId="1" applyNumberFormat="1" applyFont="1" applyAlignment="1">
      <alignment horizontal="left" vertical="center" wrapText="1"/>
    </xf>
    <xf numFmtId="167" fontId="5" fillId="0" borderId="0" xfId="1" applyNumberFormat="1" applyFont="1" applyAlignment="1">
      <alignment horizontal="left" vertical="center" wrapText="1"/>
    </xf>
    <xf numFmtId="0" fontId="5" fillId="4" borderId="0" xfId="1" applyFont="1" applyFill="1" applyAlignment="1">
      <alignment horizontal="left" vertical="center" wrapText="1"/>
    </xf>
    <xf numFmtId="169" fontId="5" fillId="4" borderId="0" xfId="1" applyNumberFormat="1" applyFont="1" applyFill="1" applyAlignment="1">
      <alignment horizontal="left" vertical="center" wrapText="1"/>
    </xf>
    <xf numFmtId="167" fontId="5" fillId="4" borderId="0" xfId="1" applyNumberFormat="1" applyFont="1" applyFill="1" applyAlignment="1">
      <alignment horizontal="right" vertical="center" wrapText="1"/>
    </xf>
    <xf numFmtId="167" fontId="5" fillId="4" borderId="0" xfId="1" applyNumberFormat="1" applyFont="1" applyFill="1" applyAlignment="1">
      <alignment horizontal="left" vertical="center" wrapText="1"/>
    </xf>
    <xf numFmtId="0" fontId="7" fillId="4" borderId="0" xfId="1" applyFont="1" applyFill="1" applyAlignment="1"/>
    <xf numFmtId="166" fontId="5" fillId="4" borderId="0" xfId="1" applyNumberFormat="1" applyFont="1" applyFill="1" applyAlignment="1">
      <alignment horizontal="right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right" vertical="center" wrapText="1"/>
    </xf>
    <xf numFmtId="0" fontId="8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horizontal="right" vertical="center" wrapText="1"/>
    </xf>
    <xf numFmtId="170" fontId="4" fillId="0" borderId="0" xfId="1" applyNumberFormat="1" applyFont="1" applyAlignment="1"/>
    <xf numFmtId="0" fontId="5" fillId="5" borderId="0" xfId="1" applyFont="1" applyFill="1" applyAlignment="1">
      <alignment horizontal="left" vertical="center" wrapText="1"/>
    </xf>
    <xf numFmtId="0" fontId="4" fillId="5" borderId="0" xfId="1" applyFont="1" applyFill="1" applyAlignment="1"/>
    <xf numFmtId="167" fontId="5" fillId="5" borderId="0" xfId="1" applyNumberFormat="1" applyFont="1" applyFill="1" applyAlignment="1">
      <alignment horizontal="right" vertical="center" wrapText="1"/>
    </xf>
    <xf numFmtId="0" fontId="5" fillId="5" borderId="0" xfId="1" applyFont="1" applyFill="1" applyAlignment="1">
      <alignment horizontal="left" vertical="top" wrapText="1"/>
    </xf>
    <xf numFmtId="0" fontId="5" fillId="5" borderId="0" xfId="1" applyFont="1" applyFill="1" applyAlignment="1">
      <alignment horizontal="right" vertical="center" wrapText="1"/>
    </xf>
    <xf numFmtId="0" fontId="2" fillId="6" borderId="0" xfId="1" applyFill="1">
      <alignment vertical="center"/>
    </xf>
    <xf numFmtId="14" fontId="2" fillId="0" borderId="0" xfId="1" applyNumberFormat="1">
      <alignment vertical="center"/>
    </xf>
    <xf numFmtId="0" fontId="9" fillId="0" borderId="0" xfId="1" applyFont="1" applyAlignment="1"/>
    <xf numFmtId="15" fontId="9" fillId="0" borderId="0" xfId="1" applyNumberFormat="1" applyFont="1" applyAlignment="1"/>
    <xf numFmtId="170" fontId="2" fillId="0" borderId="0" xfId="1" applyNumberFormat="1">
      <alignment vertical="center"/>
    </xf>
    <xf numFmtId="0" fontId="10" fillId="5" borderId="0" xfId="1" applyFont="1" applyFill="1" applyAlignment="1">
      <alignment horizontal="left" vertical="center" wrapText="1"/>
    </xf>
    <xf numFmtId="0" fontId="10" fillId="5" borderId="0" xfId="1" applyFont="1" applyFill="1" applyAlignment="1">
      <alignment horizontal="center" vertical="center" wrapText="1"/>
    </xf>
    <xf numFmtId="0" fontId="10" fillId="5" borderId="0" xfId="1" applyFont="1" applyFill="1" applyAlignment="1">
      <alignment horizontal="right" vertical="center" wrapText="1"/>
    </xf>
    <xf numFmtId="169" fontId="10" fillId="0" borderId="0" xfId="1" applyNumberFormat="1" applyFont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167" fontId="10" fillId="0" borderId="0" xfId="1" applyNumberFormat="1" applyFont="1" applyAlignment="1">
      <alignment horizontal="right" vertical="center" wrapText="1"/>
    </xf>
    <xf numFmtId="164" fontId="10" fillId="0" borderId="0" xfId="1" applyNumberFormat="1" applyFont="1" applyAlignment="1">
      <alignment horizontal="right" vertical="center" wrapText="1"/>
    </xf>
    <xf numFmtId="169" fontId="10" fillId="5" borderId="0" xfId="1" applyNumberFormat="1" applyFont="1" applyFill="1" applyAlignment="1">
      <alignment horizontal="left" vertical="center" wrapText="1"/>
    </xf>
    <xf numFmtId="167" fontId="10" fillId="5" borderId="0" xfId="1" applyNumberFormat="1" applyFont="1" applyFill="1" applyAlignment="1">
      <alignment horizontal="right" vertical="center" wrapText="1"/>
    </xf>
    <xf numFmtId="0" fontId="11" fillId="2" borderId="0" xfId="1" applyFont="1" applyFill="1" applyAlignment="1">
      <alignment horizontal="left" vertical="center" wrapText="1"/>
    </xf>
    <xf numFmtId="0" fontId="8" fillId="0" borderId="1" xfId="1" applyFont="1" applyBorder="1" applyAlignment="1">
      <alignment horizontal="right" vertical="center" wrapText="1"/>
    </xf>
    <xf numFmtId="167" fontId="4" fillId="0" borderId="0" xfId="1" applyNumberFormat="1" applyFont="1" applyAlignment="1"/>
    <xf numFmtId="170" fontId="2" fillId="3" borderId="0" xfId="1" applyNumberFormat="1" applyFill="1">
      <alignment vertical="center"/>
    </xf>
    <xf numFmtId="167" fontId="12" fillId="3" borderId="0" xfId="1" applyNumberFormat="1" applyFont="1" applyFill="1" applyAlignment="1">
      <alignment horizontal="right" vertical="center" wrapText="1"/>
    </xf>
    <xf numFmtId="0" fontId="13" fillId="4" borderId="0" xfId="1" applyFont="1" applyFill="1" applyAlignment="1">
      <alignment horizontal="center" vertical="center" wrapText="1"/>
    </xf>
    <xf numFmtId="49" fontId="14" fillId="7" borderId="2" xfId="1" applyNumberFormat="1" applyFont="1" applyFill="1" applyBorder="1" applyAlignment="1"/>
    <xf numFmtId="0" fontId="15" fillId="0" borderId="0" xfId="1" applyFont="1" applyAlignment="1"/>
    <xf numFmtId="4" fontId="16" fillId="0" borderId="0" xfId="1" applyNumberFormat="1" applyFont="1" applyAlignment="1"/>
    <xf numFmtId="15" fontId="15" fillId="0" borderId="0" xfId="1" applyNumberFormat="1" applyFont="1" applyAlignment="1"/>
    <xf numFmtId="164" fontId="5" fillId="5" borderId="0" xfId="1" applyNumberFormat="1" applyFont="1" applyFill="1" applyAlignment="1">
      <alignment horizontal="right" vertical="center" wrapText="1"/>
    </xf>
    <xf numFmtId="165" fontId="5" fillId="5" borderId="0" xfId="1" applyNumberFormat="1" applyFont="1" applyFill="1" applyAlignment="1">
      <alignment horizontal="right" vertical="center" wrapText="1"/>
    </xf>
    <xf numFmtId="166" fontId="5" fillId="5" borderId="0" xfId="1" applyNumberFormat="1" applyFont="1" applyFill="1" applyAlignment="1">
      <alignment horizontal="right" vertical="center" wrapText="1"/>
    </xf>
    <xf numFmtId="168" fontId="5" fillId="5" borderId="0" xfId="1" applyNumberFormat="1" applyFont="1" applyFill="1" applyAlignment="1">
      <alignment horizontal="right" vertical="center" wrapText="1"/>
    </xf>
    <xf numFmtId="169" fontId="5" fillId="5" borderId="0" xfId="1" applyNumberFormat="1" applyFont="1" applyFill="1" applyAlignment="1">
      <alignment horizontal="center" vertical="center" wrapText="1"/>
    </xf>
    <xf numFmtId="0" fontId="3" fillId="8" borderId="0" xfId="1" applyFont="1" applyFill="1" applyAlignment="1">
      <alignment horizontal="left" vertical="center" wrapText="1"/>
    </xf>
    <xf numFmtId="0" fontId="3" fillId="8" borderId="0" xfId="1" applyFont="1" applyFill="1" applyAlignment="1">
      <alignment horizontal="right" vertical="center" wrapText="1"/>
    </xf>
    <xf numFmtId="0" fontId="3" fillId="8" borderId="0" xfId="1" applyFont="1" applyFill="1" applyAlignment="1">
      <alignment horizontal="center" vertical="center" wrapText="1"/>
    </xf>
    <xf numFmtId="170" fontId="7" fillId="0" borderId="0" xfId="1" applyNumberFormat="1" applyFont="1">
      <alignment vertical="center"/>
    </xf>
    <xf numFmtId="0" fontId="7" fillId="0" borderId="0" xfId="1" applyFont="1" applyAlignment="1"/>
    <xf numFmtId="0" fontId="8" fillId="8" borderId="0" xfId="1" applyFont="1" applyFill="1" applyAlignment="1">
      <alignment horizontal="left" vertical="center" wrapText="1"/>
    </xf>
    <xf numFmtId="0" fontId="8" fillId="8" borderId="0" xfId="1" applyFont="1" applyFill="1" applyAlignment="1">
      <alignment horizontal="right" vertical="center" wrapText="1"/>
    </xf>
    <xf numFmtId="0" fontId="4" fillId="8" borderId="0" xfId="1" applyFont="1" applyFill="1" applyAlignment="1"/>
    <xf numFmtId="170" fontId="17" fillId="0" borderId="0" xfId="1" applyNumberFormat="1" applyFont="1" applyAlignment="1"/>
    <xf numFmtId="0" fontId="18" fillId="0" borderId="0" xfId="1" applyFont="1">
      <alignment vertical="center"/>
    </xf>
    <xf numFmtId="0" fontId="19" fillId="4" borderId="0" xfId="1" applyFont="1" applyFill="1" applyAlignment="1">
      <alignment horizontal="left" vertical="center" wrapText="1"/>
    </xf>
    <xf numFmtId="0" fontId="19" fillId="4" borderId="0" xfId="1" applyFont="1" applyFill="1" applyAlignment="1">
      <alignment horizontal="righ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1" applyFont="1" applyAlignment="1">
      <alignment horizontal="center" vertical="center" wrapText="1"/>
    </xf>
    <xf numFmtId="0" fontId="20" fillId="0" borderId="0" xfId="1" applyFont="1" applyAlignment="1">
      <alignment horizontal="right" vertical="center" wrapText="1"/>
    </xf>
    <xf numFmtId="169" fontId="20" fillId="0" borderId="0" xfId="1" applyNumberFormat="1" applyFont="1" applyAlignment="1">
      <alignment horizontal="left" vertical="center" wrapText="1"/>
    </xf>
    <xf numFmtId="164" fontId="20" fillId="0" borderId="0" xfId="1" applyNumberFormat="1" applyFont="1" applyAlignment="1">
      <alignment horizontal="right" vertical="center" wrapText="1"/>
    </xf>
    <xf numFmtId="166" fontId="20" fillId="0" borderId="0" xfId="1" applyNumberFormat="1" applyFont="1" applyAlignment="1">
      <alignment horizontal="right" vertical="center" wrapText="1"/>
    </xf>
    <xf numFmtId="167" fontId="20" fillId="0" borderId="0" xfId="1" applyNumberFormat="1" applyFont="1" applyAlignment="1">
      <alignment horizontal="right" vertical="center" wrapText="1"/>
    </xf>
    <xf numFmtId="168" fontId="20" fillId="0" borderId="0" xfId="1" applyNumberFormat="1" applyFont="1" applyAlignment="1">
      <alignment horizontal="right" vertical="center" wrapText="1"/>
    </xf>
    <xf numFmtId="0" fontId="20" fillId="4" borderId="0" xfId="1" applyFont="1" applyFill="1" applyAlignment="1">
      <alignment horizontal="left" vertical="center" wrapText="1"/>
    </xf>
    <xf numFmtId="0" fontId="20" fillId="4" borderId="0" xfId="1" applyFont="1" applyFill="1" applyAlignment="1">
      <alignment horizontal="center" vertical="center" wrapText="1"/>
    </xf>
    <xf numFmtId="0" fontId="20" fillId="4" borderId="0" xfId="1" applyFont="1" applyFill="1" applyAlignment="1">
      <alignment horizontal="right" vertical="center" wrapText="1"/>
    </xf>
    <xf numFmtId="169" fontId="20" fillId="4" borderId="0" xfId="1" applyNumberFormat="1" applyFont="1" applyFill="1" applyAlignment="1">
      <alignment horizontal="left" vertical="center" wrapText="1"/>
    </xf>
    <xf numFmtId="164" fontId="20" fillId="4" borderId="0" xfId="1" applyNumberFormat="1" applyFont="1" applyFill="1" applyAlignment="1">
      <alignment horizontal="right" vertical="center" wrapText="1"/>
    </xf>
    <xf numFmtId="166" fontId="20" fillId="4" borderId="0" xfId="1" applyNumberFormat="1" applyFont="1" applyFill="1" applyAlignment="1">
      <alignment horizontal="right" vertical="center" wrapText="1"/>
    </xf>
    <xf numFmtId="167" fontId="20" fillId="4" borderId="0" xfId="1" applyNumberFormat="1" applyFont="1" applyFill="1" applyAlignment="1">
      <alignment horizontal="right" vertical="center" wrapText="1"/>
    </xf>
    <xf numFmtId="168" fontId="20" fillId="4" borderId="0" xfId="1" applyNumberFormat="1" applyFont="1" applyFill="1" applyAlignment="1">
      <alignment horizontal="right" vertical="center" wrapText="1"/>
    </xf>
    <xf numFmtId="0" fontId="3" fillId="6" borderId="0" xfId="1" applyFont="1" applyFill="1" applyAlignment="1">
      <alignment horizontal="left" vertical="center" wrapText="1"/>
    </xf>
    <xf numFmtId="0" fontId="3" fillId="6" borderId="0" xfId="1" applyFont="1" applyFill="1" applyAlignment="1">
      <alignment horizontal="right" vertical="center" wrapText="1"/>
    </xf>
    <xf numFmtId="0" fontId="3" fillId="6" borderId="0" xfId="1" applyFont="1" applyFill="1" applyAlignment="1">
      <alignment horizontal="center" vertical="center" wrapText="1"/>
    </xf>
    <xf numFmtId="0" fontId="22" fillId="0" borderId="0" xfId="1" applyFont="1">
      <alignment vertical="center"/>
    </xf>
    <xf numFmtId="4" fontId="2" fillId="0" borderId="0" xfId="1" applyNumberFormat="1">
      <alignment vertical="center"/>
    </xf>
    <xf numFmtId="0" fontId="5" fillId="0" borderId="0" xfId="1" applyFont="1" applyAlignment="1">
      <alignment horizontal="left" vertical="center" wrapText="1"/>
    </xf>
    <xf numFmtId="0" fontId="5" fillId="5" borderId="0" xfId="1" applyFont="1" applyFill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horizontal="right" vertical="center" wrapText="1"/>
    </xf>
    <xf numFmtId="0" fontId="8" fillId="4" borderId="0" xfId="1" applyFont="1" applyFill="1" applyAlignment="1">
      <alignment horizontal="right" vertical="center" wrapText="1"/>
    </xf>
    <xf numFmtId="167" fontId="5" fillId="0" borderId="0" xfId="1" applyNumberFormat="1" applyFont="1" applyAlignment="1">
      <alignment horizontal="right" vertical="center" wrapText="1"/>
    </xf>
    <xf numFmtId="167" fontId="5" fillId="4" borderId="0" xfId="1" applyNumberFormat="1" applyFont="1" applyFill="1" applyAlignment="1">
      <alignment horizontal="right" vertical="center" wrapText="1"/>
    </xf>
    <xf numFmtId="0" fontId="8" fillId="0" borderId="0" xfId="1" applyFont="1" applyAlignment="1">
      <alignment horizontal="center" vertical="center" wrapText="1"/>
    </xf>
    <xf numFmtId="167" fontId="5" fillId="0" borderId="0" xfId="1" applyNumberFormat="1" applyFont="1" applyAlignment="1">
      <alignment horizontal="left" vertical="center" wrapText="1"/>
    </xf>
    <xf numFmtId="166" fontId="5" fillId="0" borderId="0" xfId="1" applyNumberFormat="1" applyFont="1" applyAlignment="1">
      <alignment horizontal="right" vertical="center" wrapText="1"/>
    </xf>
    <xf numFmtId="0" fontId="8" fillId="4" borderId="0" xfId="1" applyFont="1" applyFill="1" applyAlignment="1">
      <alignment horizontal="left" vertical="center" wrapText="1"/>
    </xf>
    <xf numFmtId="0" fontId="8" fillId="8" borderId="0" xfId="1" applyFont="1" applyFill="1" applyAlignment="1">
      <alignment horizontal="left" vertical="center" wrapText="1"/>
    </xf>
    <xf numFmtId="0" fontId="8" fillId="8" borderId="0" xfId="1" applyFont="1" applyFill="1" applyAlignment="1">
      <alignment horizontal="right" vertical="center" wrapText="1"/>
    </xf>
    <xf numFmtId="167" fontId="5" fillId="4" borderId="0" xfId="1" applyNumberFormat="1" applyFont="1" applyFill="1" applyAlignment="1">
      <alignment horizontal="left" vertical="center" wrapText="1"/>
    </xf>
    <xf numFmtId="0" fontId="5" fillId="4" borderId="0" xfId="1" applyFont="1" applyFill="1" applyAlignment="1">
      <alignment horizontal="left" vertical="center" wrapText="1"/>
    </xf>
    <xf numFmtId="166" fontId="5" fillId="4" borderId="0" xfId="1" applyNumberFormat="1" applyFont="1" applyFill="1" applyAlignment="1">
      <alignment horizontal="right" vertical="center" wrapText="1"/>
    </xf>
    <xf numFmtId="0" fontId="21" fillId="0" borderId="0" xfId="1" applyFont="1" applyAlignment="1">
      <alignment horizontal="left" vertical="center" wrapText="1"/>
    </xf>
    <xf numFmtId="0" fontId="3" fillId="6" borderId="0" xfId="1" applyFont="1" applyFill="1" applyAlignment="1">
      <alignment horizontal="left" vertical="center" wrapText="1"/>
    </xf>
    <xf numFmtId="0" fontId="3" fillId="8" borderId="0" xfId="1" applyFont="1" applyFill="1" applyAlignment="1">
      <alignment horizontal="left" vertical="center" wrapText="1"/>
    </xf>
    <xf numFmtId="0" fontId="23" fillId="4" borderId="0" xfId="1" applyFont="1" applyFill="1" applyAlignment="1">
      <alignment horizontal="left" vertical="center" wrapText="1"/>
    </xf>
    <xf numFmtId="0" fontId="23" fillId="4" borderId="0" xfId="1" applyFont="1" applyFill="1" applyAlignment="1">
      <alignment horizontal="right" vertical="center" wrapText="1"/>
    </xf>
    <xf numFmtId="0" fontId="24" fillId="0" borderId="0" xfId="1" applyFont="1">
      <alignment vertical="center"/>
    </xf>
    <xf numFmtId="0" fontId="25" fillId="4" borderId="0" xfId="1" applyFont="1" applyFill="1" applyAlignment="1">
      <alignment horizontal="left" vertical="center" wrapText="1"/>
    </xf>
    <xf numFmtId="0" fontId="25" fillId="4" borderId="0" xfId="1" applyFont="1" applyFill="1" applyAlignment="1">
      <alignment horizontal="center" vertical="center" wrapText="1"/>
    </xf>
    <xf numFmtId="0" fontId="25" fillId="4" borderId="0" xfId="1" applyFont="1" applyFill="1" applyAlignment="1">
      <alignment horizontal="right" vertical="center" wrapText="1"/>
    </xf>
    <xf numFmtId="169" fontId="25" fillId="4" borderId="0" xfId="1" applyNumberFormat="1" applyFont="1" applyFill="1" applyAlignment="1">
      <alignment horizontal="left" vertical="center" wrapText="1"/>
    </xf>
    <xf numFmtId="0" fontId="24" fillId="4" borderId="0" xfId="1" applyFont="1" applyFill="1" applyAlignment="1"/>
    <xf numFmtId="164" fontId="25" fillId="4" borderId="0" xfId="1" applyNumberFormat="1" applyFont="1" applyFill="1" applyAlignment="1">
      <alignment horizontal="right" vertical="center" wrapText="1"/>
    </xf>
    <xf numFmtId="166" fontId="25" fillId="4" borderId="0" xfId="1" applyNumberFormat="1" applyFont="1" applyFill="1" applyAlignment="1">
      <alignment horizontal="right" vertical="center" wrapText="1"/>
    </xf>
    <xf numFmtId="167" fontId="25" fillId="4" borderId="0" xfId="1" applyNumberFormat="1" applyFont="1" applyFill="1" applyAlignment="1">
      <alignment horizontal="right" vertical="center" wrapText="1"/>
    </xf>
    <xf numFmtId="168" fontId="25" fillId="4" borderId="0" xfId="1" applyNumberFormat="1" applyFont="1" applyFill="1" applyAlignment="1">
      <alignment horizontal="right" vertical="center" wrapText="1"/>
    </xf>
    <xf numFmtId="0" fontId="25" fillId="0" borderId="0" xfId="1" applyFont="1" applyAlignment="1">
      <alignment horizontal="left" vertical="center" wrapText="1"/>
    </xf>
    <xf numFmtId="0" fontId="25" fillId="0" borderId="0" xfId="1" applyFont="1" applyAlignment="1">
      <alignment horizontal="center" vertical="center" wrapText="1"/>
    </xf>
    <xf numFmtId="0" fontId="25" fillId="0" borderId="0" xfId="1" applyFont="1" applyAlignment="1">
      <alignment horizontal="right" vertical="center" wrapText="1"/>
    </xf>
    <xf numFmtId="169" fontId="25" fillId="0" borderId="0" xfId="1" applyNumberFormat="1" applyFont="1" applyAlignment="1">
      <alignment horizontal="left" vertical="center" wrapText="1"/>
    </xf>
    <xf numFmtId="164" fontId="25" fillId="0" borderId="0" xfId="1" applyNumberFormat="1" applyFont="1" applyAlignment="1">
      <alignment horizontal="right" vertical="center" wrapText="1"/>
    </xf>
    <xf numFmtId="166" fontId="25" fillId="0" borderId="0" xfId="1" applyNumberFormat="1" applyFont="1" applyAlignment="1">
      <alignment horizontal="right" vertical="center" wrapText="1"/>
    </xf>
    <xf numFmtId="167" fontId="25" fillId="0" borderId="0" xfId="1" applyNumberFormat="1" applyFont="1" applyAlignment="1">
      <alignment horizontal="right" vertical="center" wrapText="1"/>
    </xf>
    <xf numFmtId="168" fontId="25" fillId="0" borderId="0" xfId="1" applyNumberFormat="1" applyFont="1" applyAlignment="1">
      <alignment horizontal="right" vertical="center" wrapText="1"/>
    </xf>
    <xf numFmtId="0" fontId="26" fillId="0" borderId="0" xfId="1" applyFont="1" applyAlignment="1"/>
    <xf numFmtId="0" fontId="27" fillId="0" borderId="0" xfId="1" applyFont="1" applyAlignment="1">
      <alignment horizontal="center" vertical="center"/>
    </xf>
    <xf numFmtId="0" fontId="28" fillId="0" borderId="0" xfId="1" applyFont="1">
      <alignment vertical="center"/>
    </xf>
    <xf numFmtId="171" fontId="28" fillId="0" borderId="0" xfId="1" applyNumberFormat="1" applyFont="1" applyAlignment="1"/>
    <xf numFmtId="171" fontId="28" fillId="0" borderId="0" xfId="1" applyNumberFormat="1" applyFont="1">
      <alignment vertical="center"/>
    </xf>
    <xf numFmtId="0" fontId="29" fillId="4" borderId="0" xfId="1" applyFont="1" applyFill="1" applyAlignment="1">
      <alignment horizontal="left" vertical="center" wrapText="1"/>
    </xf>
    <xf numFmtId="0" fontId="29" fillId="4" borderId="0" xfId="1" applyFont="1" applyFill="1" applyAlignment="1">
      <alignment horizontal="right" vertical="center" wrapText="1"/>
    </xf>
    <xf numFmtId="0" fontId="29" fillId="4" borderId="0" xfId="1" applyFont="1" applyFill="1" applyAlignment="1">
      <alignment horizontal="left" vertical="center" wrapText="1"/>
    </xf>
    <xf numFmtId="0" fontId="29" fillId="4" borderId="0" xfId="1" applyFont="1" applyFill="1" applyAlignment="1">
      <alignment horizontal="right" vertical="center" wrapText="1"/>
    </xf>
    <xf numFmtId="0" fontId="30" fillId="4" borderId="0" xfId="1" applyFont="1" applyFill="1" applyAlignment="1">
      <alignment horizontal="center" vertical="center" wrapText="1"/>
    </xf>
    <xf numFmtId="0" fontId="28" fillId="4" borderId="0" xfId="1" applyFont="1" applyFill="1" applyAlignment="1"/>
    <xf numFmtId="0" fontId="29" fillId="4" borderId="1" xfId="1" applyFont="1" applyFill="1" applyBorder="1" applyAlignment="1">
      <alignment horizontal="right" vertical="center" wrapText="1"/>
    </xf>
    <xf numFmtId="0" fontId="31" fillId="0" borderId="0" xfId="1" applyFont="1" applyAlignment="1">
      <alignment horizontal="left" vertical="center" wrapText="1"/>
    </xf>
    <xf numFmtId="167" fontId="25" fillId="0" borderId="0" xfId="1" applyNumberFormat="1" applyFont="1" applyAlignment="1">
      <alignment horizontal="left" vertical="center" wrapText="1"/>
    </xf>
    <xf numFmtId="167" fontId="25" fillId="0" borderId="0" xfId="1" applyNumberFormat="1" applyFont="1" applyAlignment="1">
      <alignment horizontal="left" vertical="center" wrapText="1"/>
    </xf>
    <xf numFmtId="0" fontId="25" fillId="0" borderId="0" xfId="1" applyFont="1" applyAlignment="1">
      <alignment horizontal="left" vertical="center" wrapText="1"/>
    </xf>
    <xf numFmtId="167" fontId="25" fillId="0" borderId="0" xfId="1" applyNumberFormat="1" applyFont="1" applyAlignment="1">
      <alignment horizontal="right" vertical="center" wrapText="1"/>
    </xf>
    <xf numFmtId="166" fontId="25" fillId="0" borderId="0" xfId="1" applyNumberFormat="1" applyFont="1" applyAlignment="1">
      <alignment horizontal="right" vertical="center" wrapText="1"/>
    </xf>
    <xf numFmtId="167" fontId="25" fillId="4" borderId="0" xfId="1" applyNumberFormat="1" applyFont="1" applyFill="1" applyAlignment="1">
      <alignment horizontal="left" vertical="center" wrapText="1"/>
    </xf>
    <xf numFmtId="167" fontId="25" fillId="4" borderId="0" xfId="1" applyNumberFormat="1" applyFont="1" applyFill="1" applyAlignment="1">
      <alignment horizontal="left" vertical="center" wrapText="1"/>
    </xf>
    <xf numFmtId="0" fontId="25" fillId="4" borderId="0" xfId="1" applyFont="1" applyFill="1" applyAlignment="1">
      <alignment horizontal="left" vertical="center" wrapText="1"/>
    </xf>
    <xf numFmtId="167" fontId="25" fillId="4" borderId="0" xfId="1" applyNumberFormat="1" applyFont="1" applyFill="1" applyAlignment="1">
      <alignment horizontal="right" vertical="center" wrapText="1"/>
    </xf>
    <xf numFmtId="166" fontId="25" fillId="4" borderId="0" xfId="1" applyNumberFormat="1" applyFont="1" applyFill="1" applyAlignment="1">
      <alignment horizontal="right" vertical="center" wrapText="1"/>
    </xf>
    <xf numFmtId="0" fontId="32" fillId="0" borderId="0" xfId="1" applyFont="1" applyAlignment="1"/>
    <xf numFmtId="0" fontId="28" fillId="2" borderId="0" xfId="1" applyFont="1" applyFill="1">
      <alignment vertical="center"/>
    </xf>
    <xf numFmtId="0" fontId="33" fillId="0" borderId="0" xfId="1" applyFont="1" applyAlignment="1">
      <alignment horizontal="left" vertical="center" wrapText="1"/>
    </xf>
    <xf numFmtId="0" fontId="33" fillId="0" borderId="0" xfId="1" applyFont="1" applyAlignment="1">
      <alignment horizontal="center" vertical="center" wrapText="1"/>
    </xf>
    <xf numFmtId="0" fontId="33" fillId="0" borderId="0" xfId="1" applyFont="1" applyAlignment="1">
      <alignment horizontal="right" vertical="center" wrapText="1"/>
    </xf>
    <xf numFmtId="169" fontId="33" fillId="0" borderId="0" xfId="1" applyNumberFormat="1" applyFont="1" applyAlignment="1">
      <alignment horizontal="left" vertical="center" wrapText="1"/>
    </xf>
    <xf numFmtId="164" fontId="33" fillId="0" borderId="0" xfId="1" applyNumberFormat="1" applyFont="1" applyAlignment="1">
      <alignment horizontal="right" vertical="center" wrapText="1"/>
    </xf>
    <xf numFmtId="166" fontId="33" fillId="0" borderId="0" xfId="1" applyNumberFormat="1" applyFont="1" applyAlignment="1">
      <alignment horizontal="right" vertical="center" wrapText="1"/>
    </xf>
    <xf numFmtId="167" fontId="33" fillId="0" borderId="0" xfId="1" applyNumberFormat="1" applyFont="1" applyAlignment="1">
      <alignment horizontal="right" vertical="center" wrapText="1"/>
    </xf>
    <xf numFmtId="168" fontId="33" fillId="0" borderId="0" xfId="1" applyNumberFormat="1" applyFont="1" applyAlignment="1">
      <alignment horizontal="right" vertical="center" wrapText="1"/>
    </xf>
    <xf numFmtId="0" fontId="33" fillId="2" borderId="0" xfId="1" applyFont="1" applyFill="1" applyAlignment="1">
      <alignment horizontal="left" vertical="center" wrapText="1"/>
    </xf>
    <xf numFmtId="0" fontId="3" fillId="0" borderId="0" xfId="1" applyFont="1" applyFill="1" applyAlignment="1">
      <alignment horizontal="left" vertical="center" wrapText="1"/>
    </xf>
    <xf numFmtId="167" fontId="5" fillId="0" borderId="0" xfId="1" applyNumberFormat="1" applyFont="1" applyFill="1" applyAlignment="1">
      <alignment horizontal="right" vertical="center" wrapText="1"/>
    </xf>
    <xf numFmtId="172" fontId="1" fillId="0" borderId="0" xfId="1" applyNumberFormat="1" applyFont="1">
      <alignment vertical="center"/>
    </xf>
    <xf numFmtId="4" fontId="1" fillId="0" borderId="0" xfId="1" applyNumberFormat="1" applyFont="1">
      <alignment vertical="center"/>
    </xf>
    <xf numFmtId="0" fontId="0" fillId="0" borderId="0" xfId="1" applyFont="1">
      <alignment vertical="center"/>
    </xf>
    <xf numFmtId="174" fontId="2" fillId="0" borderId="0" xfId="1" applyNumberFormat="1">
      <alignment vertical="center"/>
    </xf>
    <xf numFmtId="0" fontId="0" fillId="0" borderId="0" xfId="1" applyFont="1" applyFill="1">
      <alignment vertical="center"/>
    </xf>
  </cellXfs>
  <cellStyles count="2">
    <cellStyle name="Normal" xfId="0" builtinId="0"/>
    <cellStyle name="Normal 2" xfId="1" xr:uid="{5F5D8547-2CC8-457E-B2D7-0AC1A7AF7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" Type="http://schemas.openxmlformats.org/officeDocument/2006/relationships/image" Target="../media/image40.png"/><Relationship Id="rId16" Type="http://schemas.openxmlformats.org/officeDocument/2006/relationships/image" Target="../media/image54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13" Type="http://schemas.openxmlformats.org/officeDocument/2006/relationships/image" Target="../media/image70.png"/><Relationship Id="rId3" Type="http://schemas.openxmlformats.org/officeDocument/2006/relationships/image" Target="../media/image60.png"/><Relationship Id="rId7" Type="http://schemas.openxmlformats.org/officeDocument/2006/relationships/image" Target="../media/image64.png"/><Relationship Id="rId12" Type="http://schemas.openxmlformats.org/officeDocument/2006/relationships/image" Target="../media/image69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11" Type="http://schemas.openxmlformats.org/officeDocument/2006/relationships/image" Target="../media/image68.png"/><Relationship Id="rId5" Type="http://schemas.openxmlformats.org/officeDocument/2006/relationships/image" Target="../media/image62.png"/><Relationship Id="rId15" Type="http://schemas.openxmlformats.org/officeDocument/2006/relationships/image" Target="../media/image72.png"/><Relationship Id="rId10" Type="http://schemas.openxmlformats.org/officeDocument/2006/relationships/image" Target="../media/image67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Relationship Id="rId14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</xdr:row>
      <xdr:rowOff>0</xdr:rowOff>
    </xdr:from>
    <xdr:to>
      <xdr:col>8</xdr:col>
      <xdr:colOff>99060</xdr:colOff>
      <xdr:row>28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44944-C54F-4A33-A355-747B73B83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368300"/>
          <a:ext cx="10245725" cy="481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28</xdr:row>
      <xdr:rowOff>0</xdr:rowOff>
    </xdr:from>
    <xdr:to>
      <xdr:col>8</xdr:col>
      <xdr:colOff>99060</xdr:colOff>
      <xdr:row>48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901B6-9A0F-4A19-A960-5A7BFC15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5156200"/>
          <a:ext cx="10245725" cy="369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49</xdr:row>
      <xdr:rowOff>0</xdr:rowOff>
    </xdr:from>
    <xdr:to>
      <xdr:col>8</xdr:col>
      <xdr:colOff>99060</xdr:colOff>
      <xdr:row>60</xdr:row>
      <xdr:rowOff>48895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F59B18-ED50-44E5-A117-B397EEEFA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9023350"/>
          <a:ext cx="10245725" cy="207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62</xdr:row>
      <xdr:rowOff>0</xdr:rowOff>
    </xdr:from>
    <xdr:to>
      <xdr:col>6</xdr:col>
      <xdr:colOff>942975</xdr:colOff>
      <xdr:row>67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84DDF-09C4-4110-A5DC-D5D99F435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11417300"/>
          <a:ext cx="9171940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69</xdr:row>
      <xdr:rowOff>0</xdr:rowOff>
    </xdr:from>
    <xdr:to>
      <xdr:col>8</xdr:col>
      <xdr:colOff>99060</xdr:colOff>
      <xdr:row>86</xdr:row>
      <xdr:rowOff>10160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CD4F60-2E9D-4707-98D3-3C76E22C0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12706350"/>
          <a:ext cx="10245725" cy="314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87</xdr:row>
      <xdr:rowOff>0</xdr:rowOff>
    </xdr:from>
    <xdr:to>
      <xdr:col>8</xdr:col>
      <xdr:colOff>99060</xdr:colOff>
      <xdr:row>91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397D1C-CD9B-475B-9D11-BA408411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6021050"/>
          <a:ext cx="1024572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99</xdr:row>
      <xdr:rowOff>0</xdr:rowOff>
    </xdr:from>
    <xdr:to>
      <xdr:col>8</xdr:col>
      <xdr:colOff>99060</xdr:colOff>
      <xdr:row>125</xdr:row>
      <xdr:rowOff>5715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A3C4DA-FFF8-4E5A-8520-A6E4C6CE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18516600"/>
          <a:ext cx="10245725" cy="479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125</xdr:row>
      <xdr:rowOff>0</xdr:rowOff>
    </xdr:from>
    <xdr:to>
      <xdr:col>8</xdr:col>
      <xdr:colOff>99060</xdr:colOff>
      <xdr:row>145</xdr:row>
      <xdr:rowOff>119380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5B4DED-D234-470B-A8E8-60AB94EF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3304500"/>
          <a:ext cx="10245725" cy="380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146</xdr:row>
      <xdr:rowOff>0</xdr:rowOff>
    </xdr:from>
    <xdr:to>
      <xdr:col>8</xdr:col>
      <xdr:colOff>99060</xdr:colOff>
      <xdr:row>156</xdr:row>
      <xdr:rowOff>111125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2FB5E0-C12B-45F9-9F61-EEFB8551B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27171650"/>
          <a:ext cx="1024572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158</xdr:row>
      <xdr:rowOff>0</xdr:rowOff>
    </xdr:from>
    <xdr:to>
      <xdr:col>8</xdr:col>
      <xdr:colOff>99060</xdr:colOff>
      <xdr:row>162</xdr:row>
      <xdr:rowOff>142240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69CAB2-2076-4313-822B-9AEFBB99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29381450"/>
          <a:ext cx="10245725" cy="87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164</xdr:row>
      <xdr:rowOff>0</xdr:rowOff>
    </xdr:from>
    <xdr:to>
      <xdr:col>8</xdr:col>
      <xdr:colOff>99060</xdr:colOff>
      <xdr:row>180</xdr:row>
      <xdr:rowOff>43815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DB947B-16B2-42AA-B408-A90F1ED3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0486350"/>
          <a:ext cx="10245725" cy="299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181</xdr:row>
      <xdr:rowOff>0</xdr:rowOff>
    </xdr:from>
    <xdr:to>
      <xdr:col>8</xdr:col>
      <xdr:colOff>99060</xdr:colOff>
      <xdr:row>185</xdr:row>
      <xdr:rowOff>144780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07BC48-BA8F-48BD-B13B-9A88AEE6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3616900"/>
          <a:ext cx="10245725" cy="881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226</xdr:row>
      <xdr:rowOff>182245</xdr:rowOff>
    </xdr:from>
    <xdr:to>
      <xdr:col>8</xdr:col>
      <xdr:colOff>96520</xdr:colOff>
      <xdr:row>231</xdr:row>
      <xdr:rowOff>79375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F13EBC-D6E5-46B7-B5E4-36DF432F6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35" y="43559095"/>
          <a:ext cx="1024318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232</xdr:row>
      <xdr:rowOff>182245</xdr:rowOff>
    </xdr:from>
    <xdr:to>
      <xdr:col>8</xdr:col>
      <xdr:colOff>96520</xdr:colOff>
      <xdr:row>241</xdr:row>
      <xdr:rowOff>19685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69F995-CD26-445D-8EF7-D7E99E52E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35" y="44663995"/>
          <a:ext cx="10243185" cy="1494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241</xdr:row>
      <xdr:rowOff>182245</xdr:rowOff>
    </xdr:from>
    <xdr:to>
      <xdr:col>8</xdr:col>
      <xdr:colOff>96520</xdr:colOff>
      <xdr:row>256</xdr:row>
      <xdr:rowOff>45720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C4E559-D03C-4887-AE85-031BE1E6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35" y="46321345"/>
          <a:ext cx="10243185" cy="262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257</xdr:row>
      <xdr:rowOff>0</xdr:rowOff>
    </xdr:from>
    <xdr:to>
      <xdr:col>8</xdr:col>
      <xdr:colOff>96520</xdr:colOff>
      <xdr:row>262</xdr:row>
      <xdr:rowOff>122555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17A158-EF41-4F57-A81E-A7B06B62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35" y="49085500"/>
          <a:ext cx="10243185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306</xdr:row>
      <xdr:rowOff>0</xdr:rowOff>
    </xdr:from>
    <xdr:to>
      <xdr:col>8</xdr:col>
      <xdr:colOff>99695</xdr:colOff>
      <xdr:row>332</xdr:row>
      <xdr:rowOff>27305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82FC84E-8BB3-4ACF-9A56-AB3651DC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35" y="59937650"/>
          <a:ext cx="10246360" cy="481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354</xdr:row>
      <xdr:rowOff>0</xdr:rowOff>
    </xdr:from>
    <xdr:to>
      <xdr:col>8</xdr:col>
      <xdr:colOff>99695</xdr:colOff>
      <xdr:row>364</xdr:row>
      <xdr:rowOff>60960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04A0B08-F5A6-44FD-869B-9C80795DC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35" y="68776850"/>
          <a:ext cx="10246360" cy="190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366</xdr:row>
      <xdr:rowOff>0</xdr:rowOff>
    </xdr:from>
    <xdr:to>
      <xdr:col>8</xdr:col>
      <xdr:colOff>99695</xdr:colOff>
      <xdr:row>370</xdr:row>
      <xdr:rowOff>46990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C3D467-133C-42B8-AE04-FF734514F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35" y="70986650"/>
          <a:ext cx="10246360" cy="78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388</xdr:row>
      <xdr:rowOff>0</xdr:rowOff>
    </xdr:from>
    <xdr:to>
      <xdr:col>8</xdr:col>
      <xdr:colOff>99695</xdr:colOff>
      <xdr:row>391</xdr:row>
      <xdr:rowOff>166370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6500FD-A038-4223-9A1B-ACFE4735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35" y="75037950"/>
          <a:ext cx="10246360" cy="71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332</xdr:row>
      <xdr:rowOff>0</xdr:rowOff>
    </xdr:from>
    <xdr:to>
      <xdr:col>8</xdr:col>
      <xdr:colOff>99695</xdr:colOff>
      <xdr:row>352</xdr:row>
      <xdr:rowOff>58420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0A93868-B453-4B56-8CFC-32F8E06B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35" y="64725550"/>
          <a:ext cx="10246360" cy="374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371</xdr:row>
      <xdr:rowOff>0</xdr:rowOff>
    </xdr:from>
    <xdr:to>
      <xdr:col>8</xdr:col>
      <xdr:colOff>99695</xdr:colOff>
      <xdr:row>387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A146C4E-DA4D-48BD-B8EB-03E046330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35" y="71907400"/>
          <a:ext cx="10246360" cy="294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5</xdr:row>
      <xdr:rowOff>0</xdr:rowOff>
    </xdr:from>
    <xdr:to>
      <xdr:col>9</xdr:col>
      <xdr:colOff>1586230</xdr:colOff>
      <xdr:row>8</xdr:row>
      <xdr:rowOff>46355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A1AD6-F96B-4517-AEA8-207F269D1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838200"/>
          <a:ext cx="10215245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37</xdr:row>
      <xdr:rowOff>0</xdr:rowOff>
    </xdr:from>
    <xdr:to>
      <xdr:col>9</xdr:col>
      <xdr:colOff>1586230</xdr:colOff>
      <xdr:row>41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CA1C4-32F5-4E43-8D84-64DAD07B5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6731000"/>
          <a:ext cx="1021524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86</xdr:row>
      <xdr:rowOff>182245</xdr:rowOff>
    </xdr:from>
    <xdr:to>
      <xdr:col>9</xdr:col>
      <xdr:colOff>1576070</xdr:colOff>
      <xdr:row>90</xdr:row>
      <xdr:rowOff>42545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11157-5305-4E14-8503-A570C512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17181195"/>
          <a:ext cx="1020508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</xdr:row>
      <xdr:rowOff>182245</xdr:rowOff>
    </xdr:from>
    <xdr:to>
      <xdr:col>9</xdr:col>
      <xdr:colOff>1590040</xdr:colOff>
      <xdr:row>16</xdr:row>
      <xdr:rowOff>156210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E04852-087F-41B8-AAC8-938653304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1572895"/>
          <a:ext cx="10219055" cy="1447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</xdr:row>
      <xdr:rowOff>182245</xdr:rowOff>
    </xdr:from>
    <xdr:to>
      <xdr:col>9</xdr:col>
      <xdr:colOff>1590040</xdr:colOff>
      <xdr:row>36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85EBD1-5C09-4665-BB67-1BA9E6F9A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3230245"/>
          <a:ext cx="10219055" cy="348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130</xdr:row>
      <xdr:rowOff>160655</xdr:rowOff>
    </xdr:from>
    <xdr:to>
      <xdr:col>9</xdr:col>
      <xdr:colOff>1587500</xdr:colOff>
      <xdr:row>146</xdr:row>
      <xdr:rowOff>36195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136265-C971-4583-AE2B-D09954B0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270" y="26646505"/>
          <a:ext cx="10215880" cy="282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147</xdr:row>
      <xdr:rowOff>182245</xdr:rowOff>
    </xdr:from>
    <xdr:to>
      <xdr:col>9</xdr:col>
      <xdr:colOff>901065</xdr:colOff>
      <xdr:row>153</xdr:row>
      <xdr:rowOff>62865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B61001-7896-417E-97AD-4101732F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29798645"/>
          <a:ext cx="9530080" cy="98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154</xdr:row>
      <xdr:rowOff>182245</xdr:rowOff>
    </xdr:from>
    <xdr:to>
      <xdr:col>9</xdr:col>
      <xdr:colOff>1586865</xdr:colOff>
      <xdr:row>164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9D7331-D319-40F6-A1D6-49B9556B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31087695"/>
          <a:ext cx="10215880" cy="170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166</xdr:row>
      <xdr:rowOff>0</xdr:rowOff>
    </xdr:from>
    <xdr:to>
      <xdr:col>9</xdr:col>
      <xdr:colOff>1586865</xdr:colOff>
      <xdr:row>170</xdr:row>
      <xdr:rowOff>1270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C5D2B6-94B3-43E9-AD3E-1E7EE976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33115250"/>
          <a:ext cx="1021588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177</xdr:row>
      <xdr:rowOff>182245</xdr:rowOff>
    </xdr:from>
    <xdr:to>
      <xdr:col>9</xdr:col>
      <xdr:colOff>1586865</xdr:colOff>
      <xdr:row>182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C8DBC5-02EF-487B-98CD-E385BC7A6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35323145"/>
          <a:ext cx="1021588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184</xdr:row>
      <xdr:rowOff>0</xdr:rowOff>
    </xdr:from>
    <xdr:to>
      <xdr:col>9</xdr:col>
      <xdr:colOff>1586865</xdr:colOff>
      <xdr:row>190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E0D9D1-2A87-4391-B207-7F999B03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6429950"/>
          <a:ext cx="1021588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192</xdr:row>
      <xdr:rowOff>182245</xdr:rowOff>
    </xdr:from>
    <xdr:to>
      <xdr:col>9</xdr:col>
      <xdr:colOff>1586865</xdr:colOff>
      <xdr:row>198</xdr:row>
      <xdr:rowOff>63500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5189AA-BD7E-4164-8004-545C66D33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8085395"/>
          <a:ext cx="10215880" cy="986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245</xdr:row>
      <xdr:rowOff>0</xdr:rowOff>
    </xdr:from>
    <xdr:to>
      <xdr:col>9</xdr:col>
      <xdr:colOff>1577975</xdr:colOff>
      <xdr:row>249</xdr:row>
      <xdr:rowOff>105410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DC5FF1-F890-4D4B-93B2-39F9340EB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35" y="48990250"/>
          <a:ext cx="10206990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251</xdr:row>
      <xdr:rowOff>0</xdr:rowOff>
    </xdr:from>
    <xdr:to>
      <xdr:col>9</xdr:col>
      <xdr:colOff>1577975</xdr:colOff>
      <xdr:row>257</xdr:row>
      <xdr:rowOff>41275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470B6F-50C0-4431-9336-139A17C5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35" y="50095150"/>
          <a:ext cx="10206990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257</xdr:row>
      <xdr:rowOff>182245</xdr:rowOff>
    </xdr:from>
    <xdr:to>
      <xdr:col>9</xdr:col>
      <xdr:colOff>1577975</xdr:colOff>
      <xdr:row>273</xdr:row>
      <xdr:rowOff>178435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68F7EB-B7A7-49BD-9EE1-D7FA5D2A4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35" y="51382295"/>
          <a:ext cx="10206990" cy="2942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274</xdr:row>
      <xdr:rowOff>182245</xdr:rowOff>
    </xdr:from>
    <xdr:to>
      <xdr:col>9</xdr:col>
      <xdr:colOff>1577975</xdr:colOff>
      <xdr:row>279</xdr:row>
      <xdr:rowOff>49530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F7A00FD-A463-4FDD-A9F5-9E381DAC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35" y="54512845"/>
          <a:ext cx="10206990" cy="788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</xdr:row>
      <xdr:rowOff>635</xdr:rowOff>
    </xdr:from>
    <xdr:to>
      <xdr:col>9</xdr:col>
      <xdr:colOff>1136015</xdr:colOff>
      <xdr:row>26</xdr:row>
      <xdr:rowOff>27940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C7B73-7747-4FBB-9360-02D8C2E4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635"/>
          <a:ext cx="10228580" cy="444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</xdr:row>
      <xdr:rowOff>0</xdr:rowOff>
    </xdr:from>
    <xdr:to>
      <xdr:col>9</xdr:col>
      <xdr:colOff>1136015</xdr:colOff>
      <xdr:row>46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49DFCC-03A5-4D67-B5CC-A795FD3BB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4419600"/>
          <a:ext cx="10228580" cy="377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47</xdr:row>
      <xdr:rowOff>0</xdr:rowOff>
    </xdr:from>
    <xdr:to>
      <xdr:col>9</xdr:col>
      <xdr:colOff>1136015</xdr:colOff>
      <xdr:row>50</xdr:row>
      <xdr:rowOff>59055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D19D37-ACD3-4760-8D62-8FB161A5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8286750"/>
          <a:ext cx="10228580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29</xdr:col>
      <xdr:colOff>381000</xdr:colOff>
      <xdr:row>50</xdr:row>
      <xdr:rowOff>79375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75EC22-E64E-410F-8887-6A878B27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0548600" y="8286750"/>
          <a:ext cx="10160000" cy="63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54</xdr:row>
      <xdr:rowOff>30480</xdr:rowOff>
    </xdr:from>
    <xdr:to>
      <xdr:col>9</xdr:col>
      <xdr:colOff>1136015</xdr:colOff>
      <xdr:row>72</xdr:row>
      <xdr:rowOff>133985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DFD3C74-DB25-415D-AD08-ABC18745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9606280"/>
          <a:ext cx="10228580" cy="341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73</xdr:row>
      <xdr:rowOff>0</xdr:rowOff>
    </xdr:from>
    <xdr:to>
      <xdr:col>9</xdr:col>
      <xdr:colOff>1136015</xdr:colOff>
      <xdr:row>76</xdr:row>
      <xdr:rowOff>52070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0FAC77-7C2A-42D1-A141-AC6FFFCF0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3074650"/>
          <a:ext cx="10228580" cy="60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114</xdr:row>
      <xdr:rowOff>0</xdr:rowOff>
    </xdr:from>
    <xdr:to>
      <xdr:col>9</xdr:col>
      <xdr:colOff>1136015</xdr:colOff>
      <xdr:row>117</xdr:row>
      <xdr:rowOff>69215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D2A7F6-0E9C-463A-9E68-1D4ED336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21729700"/>
          <a:ext cx="10228580" cy="62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118</xdr:row>
      <xdr:rowOff>0</xdr:rowOff>
    </xdr:from>
    <xdr:to>
      <xdr:col>9</xdr:col>
      <xdr:colOff>1136015</xdr:colOff>
      <xdr:row>124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9E102C-0E77-4FBE-AA64-4DAA4153D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2466300"/>
          <a:ext cx="1022858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146</xdr:row>
      <xdr:rowOff>0</xdr:rowOff>
    </xdr:from>
    <xdr:to>
      <xdr:col>9</xdr:col>
      <xdr:colOff>1136015</xdr:colOff>
      <xdr:row>166</xdr:row>
      <xdr:rowOff>11430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F6CC19-EF49-4D68-AA61-FFB526AB6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27990800"/>
          <a:ext cx="10228580" cy="369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167</xdr:row>
      <xdr:rowOff>0</xdr:rowOff>
    </xdr:from>
    <xdr:to>
      <xdr:col>9</xdr:col>
      <xdr:colOff>1136015</xdr:colOff>
      <xdr:row>170</xdr:row>
      <xdr:rowOff>56515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189FAA-C881-4B00-A4E5-694BCAEA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31857950"/>
          <a:ext cx="10228580" cy="60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172</xdr:row>
      <xdr:rowOff>0</xdr:rowOff>
    </xdr:from>
    <xdr:to>
      <xdr:col>9</xdr:col>
      <xdr:colOff>1136015</xdr:colOff>
      <xdr:row>175</xdr:row>
      <xdr:rowOff>40005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AB05B1-A725-448A-819F-3150BD051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2778700"/>
          <a:ext cx="10228580" cy="592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183</xdr:row>
      <xdr:rowOff>0</xdr:rowOff>
    </xdr:from>
    <xdr:to>
      <xdr:col>9</xdr:col>
      <xdr:colOff>1136015</xdr:colOff>
      <xdr:row>186</xdr:row>
      <xdr:rowOff>82550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B740E7-78A2-4E52-92A0-5629B948F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4804350"/>
          <a:ext cx="1022858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188</xdr:row>
      <xdr:rowOff>0</xdr:rowOff>
    </xdr:from>
    <xdr:to>
      <xdr:col>9</xdr:col>
      <xdr:colOff>1136015</xdr:colOff>
      <xdr:row>194</xdr:row>
      <xdr:rowOff>83820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DA3745-6663-492C-A7CE-714F8FD5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35" y="35725100"/>
          <a:ext cx="10228580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12700</xdr:rowOff>
    </xdr:from>
    <xdr:to>
      <xdr:col>9</xdr:col>
      <xdr:colOff>1135380</xdr:colOff>
      <xdr:row>262</xdr:row>
      <xdr:rowOff>102235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48AF16B-6C0D-4728-BFF9-88E292D6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46520100"/>
          <a:ext cx="10228580" cy="358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267</xdr:row>
      <xdr:rowOff>0</xdr:rowOff>
    </xdr:from>
    <xdr:to>
      <xdr:col>9</xdr:col>
      <xdr:colOff>1136015</xdr:colOff>
      <xdr:row>282</xdr:row>
      <xdr:rowOff>169545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1B99930-9575-4449-9620-45B1E5910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35" y="50641250"/>
          <a:ext cx="10228580" cy="2931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284</xdr:row>
      <xdr:rowOff>0</xdr:rowOff>
    </xdr:from>
    <xdr:to>
      <xdr:col>9</xdr:col>
      <xdr:colOff>1136015</xdr:colOff>
      <xdr:row>287</xdr:row>
      <xdr:rowOff>64135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451E0D6-F62C-46BB-BC22-4EC9C142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35" y="53771800"/>
          <a:ext cx="10228580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22</xdr:col>
      <xdr:colOff>374650</xdr:colOff>
      <xdr:row>25</xdr:row>
      <xdr:rowOff>172085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1CBCA09-4D5B-4D77-8696-85785499D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4141450" y="368300"/>
          <a:ext cx="10160000" cy="440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6350</xdr:colOff>
      <xdr:row>25</xdr:row>
      <xdr:rowOff>165100</xdr:rowOff>
    </xdr:from>
    <xdr:to>
      <xdr:col>22</xdr:col>
      <xdr:colOff>381000</xdr:colOff>
      <xdr:row>46</xdr:row>
      <xdr:rowOff>98425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B7A59D3-B0E7-4568-B4CB-E9B29272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4147800" y="4768850"/>
          <a:ext cx="10160000" cy="380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9</xdr:col>
      <xdr:colOff>1157123</xdr:colOff>
      <xdr:row>243</xdr:row>
      <xdr:rowOff>63500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661358A-DBD2-6CBF-B3DB-01FFFEB8A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7800"/>
          <a:ext cx="10250323" cy="448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5</xdr:row>
      <xdr:rowOff>0</xdr:rowOff>
    </xdr:from>
    <xdr:to>
      <xdr:col>12</xdr:col>
      <xdr:colOff>1760855</xdr:colOff>
      <xdr:row>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8EA2B-79F3-4FB8-8550-42BFA9DCD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838200"/>
          <a:ext cx="1021842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</xdr:row>
      <xdr:rowOff>0</xdr:rowOff>
    </xdr:from>
    <xdr:to>
      <xdr:col>12</xdr:col>
      <xdr:colOff>1760855</xdr:colOff>
      <xdr:row>17</xdr:row>
      <xdr:rowOff>41275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7E3C8C-3DDD-4AEF-88C2-B972062A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1943100"/>
          <a:ext cx="10218420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19</xdr:row>
      <xdr:rowOff>0</xdr:rowOff>
    </xdr:from>
    <xdr:to>
      <xdr:col>12</xdr:col>
      <xdr:colOff>1760855</xdr:colOff>
      <xdr:row>38</xdr:row>
      <xdr:rowOff>147955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3CF616-F4C3-4183-8023-021D66B0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3416300"/>
          <a:ext cx="10218420" cy="364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40</xdr:row>
      <xdr:rowOff>0</xdr:rowOff>
    </xdr:from>
    <xdr:to>
      <xdr:col>12</xdr:col>
      <xdr:colOff>1760855</xdr:colOff>
      <xdr:row>44</xdr:row>
      <xdr:rowOff>163830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4909B5-D197-41A0-A6B4-B14031F9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7283450"/>
          <a:ext cx="10218420" cy="900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79</xdr:row>
      <xdr:rowOff>0</xdr:rowOff>
    </xdr:from>
    <xdr:to>
      <xdr:col>12</xdr:col>
      <xdr:colOff>1760855</xdr:colOff>
      <xdr:row>84</xdr:row>
      <xdr:rowOff>154305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E1E441-0366-4DB6-B154-BF0D75DE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15570200"/>
          <a:ext cx="10218420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86</xdr:row>
      <xdr:rowOff>0</xdr:rowOff>
    </xdr:from>
    <xdr:to>
      <xdr:col>12</xdr:col>
      <xdr:colOff>1760855</xdr:colOff>
      <xdr:row>92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8F272E-8D3F-4901-8362-9A4BFFA5B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6859250"/>
          <a:ext cx="10218420" cy="119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116</xdr:row>
      <xdr:rowOff>0</xdr:rowOff>
    </xdr:from>
    <xdr:to>
      <xdr:col>12</xdr:col>
      <xdr:colOff>1760855</xdr:colOff>
      <xdr:row>139</xdr:row>
      <xdr:rowOff>51435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74E91A-3B6E-40CE-965B-EE883C30B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22669500"/>
          <a:ext cx="10218420" cy="428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140</xdr:row>
      <xdr:rowOff>0</xdr:rowOff>
    </xdr:from>
    <xdr:to>
      <xdr:col>12</xdr:col>
      <xdr:colOff>1760855</xdr:colOff>
      <xdr:row>144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C1570C-0823-461D-BFA8-6A5036387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7089100"/>
          <a:ext cx="102184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146</xdr:row>
      <xdr:rowOff>0</xdr:rowOff>
    </xdr:from>
    <xdr:to>
      <xdr:col>12</xdr:col>
      <xdr:colOff>1760855</xdr:colOff>
      <xdr:row>151</xdr:row>
      <xdr:rowOff>6985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37A9E3-F0CD-4A2A-B0A4-E7E2ECEE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28194000"/>
          <a:ext cx="10218420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157</xdr:row>
      <xdr:rowOff>0</xdr:rowOff>
    </xdr:from>
    <xdr:to>
      <xdr:col>12</xdr:col>
      <xdr:colOff>1760855</xdr:colOff>
      <xdr:row>162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068925-A8E9-45E1-9F59-84F5135E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30219650"/>
          <a:ext cx="10218420" cy="100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163</xdr:row>
      <xdr:rowOff>0</xdr:rowOff>
    </xdr:from>
    <xdr:to>
      <xdr:col>12</xdr:col>
      <xdr:colOff>1760855</xdr:colOff>
      <xdr:row>169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22072E-DA67-4B93-BF18-80146A66F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1324550"/>
          <a:ext cx="1021842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201</xdr:row>
      <xdr:rowOff>182245</xdr:rowOff>
    </xdr:from>
    <xdr:to>
      <xdr:col>12</xdr:col>
      <xdr:colOff>1750695</xdr:colOff>
      <xdr:row>206</xdr:row>
      <xdr:rowOff>156845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DAC798-0DCA-4813-A7A0-1380951DE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8726745"/>
          <a:ext cx="1020826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208</xdr:row>
      <xdr:rowOff>0</xdr:rowOff>
    </xdr:from>
    <xdr:to>
      <xdr:col>12</xdr:col>
      <xdr:colOff>1760855</xdr:colOff>
      <xdr:row>214</xdr:row>
      <xdr:rowOff>40005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994461-E1D1-4BA7-AEB4-640D7B5DA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35" y="39833550"/>
          <a:ext cx="10218420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216</xdr:row>
      <xdr:rowOff>0</xdr:rowOff>
    </xdr:from>
    <xdr:to>
      <xdr:col>12</xdr:col>
      <xdr:colOff>1760855</xdr:colOff>
      <xdr:row>231</xdr:row>
      <xdr:rowOff>132080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243F7-CF84-40C0-8871-C681044B9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35" y="41306750"/>
          <a:ext cx="10218420" cy="289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233</xdr:row>
      <xdr:rowOff>0</xdr:rowOff>
    </xdr:from>
    <xdr:to>
      <xdr:col>12</xdr:col>
      <xdr:colOff>1760855</xdr:colOff>
      <xdr:row>237</xdr:row>
      <xdr:rowOff>177165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4FE08D0-F25A-4F94-A9DB-C01E74E39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35" y="44437300"/>
          <a:ext cx="10218420" cy="913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8919-64C5-4B72-9473-DC6551DA027C}">
  <dimension ref="A1:AN429"/>
  <sheetViews>
    <sheetView tabSelected="1" zoomScale="85" zoomScaleNormal="85" workbookViewId="0">
      <selection activeCell="B1" sqref="B1"/>
    </sheetView>
  </sheetViews>
  <sheetFormatPr defaultColWidth="8.90625" defaultRowHeight="14.5"/>
  <cols>
    <col min="1" max="1" width="20.81640625" style="2" customWidth="1"/>
    <col min="2" max="2" width="16.453125" style="2" customWidth="1"/>
    <col min="3" max="3" width="23.90625" style="2" customWidth="1"/>
    <col min="4" max="4" width="12.6328125" style="2" customWidth="1"/>
    <col min="5" max="5" width="23.08984375" style="2" customWidth="1"/>
    <col min="6" max="6" width="20.90625" style="2" customWidth="1"/>
    <col min="7" max="7" width="13.81640625" style="2" customWidth="1"/>
    <col min="8" max="8" width="13.6328125" style="2" customWidth="1"/>
    <col min="9" max="9" width="13.08984375" style="2" customWidth="1"/>
    <col min="10" max="10" width="20.54296875" style="2" customWidth="1"/>
    <col min="11" max="11" width="20.1796875" style="2" customWidth="1"/>
    <col min="12" max="13" width="20.54296875" style="2" customWidth="1"/>
    <col min="14" max="14" width="14.6328125" style="2" customWidth="1"/>
    <col min="15" max="15" width="13.54296875" style="2" customWidth="1"/>
    <col min="16" max="16" width="15.90625" style="2" customWidth="1"/>
    <col min="17" max="17" width="12.1796875" style="2" customWidth="1"/>
    <col min="18" max="18" width="11.6328125" style="2" customWidth="1"/>
    <col min="19" max="19" width="10.81640625" style="2" customWidth="1"/>
    <col min="20" max="20" width="12" style="2" customWidth="1"/>
    <col min="21" max="21" width="14.08984375" style="2" customWidth="1"/>
    <col min="22" max="22" width="13.453125" style="2" customWidth="1"/>
    <col min="23" max="23" width="11.08984375" style="2" customWidth="1"/>
    <col min="24" max="24" width="13.54296875" style="2" customWidth="1"/>
    <col min="25" max="25" width="13.1796875" style="2" customWidth="1"/>
    <col min="26" max="26" width="27.90625" style="2" customWidth="1"/>
    <col min="27" max="27" width="11.1796875" style="2" customWidth="1"/>
    <col min="28" max="28" width="9.36328125" style="2" customWidth="1"/>
    <col min="29" max="29" width="17.90625" style="2" customWidth="1"/>
    <col min="30" max="30" width="20.81640625" style="2" customWidth="1"/>
    <col min="31" max="16384" width="8.90625" style="2"/>
  </cols>
  <sheetData>
    <row r="1" spans="1:1">
      <c r="A1" s="1" t="s">
        <v>0</v>
      </c>
    </row>
    <row r="29" spans="1:1">
      <c r="A29" s="3"/>
    </row>
    <row r="49" spans="10:11">
      <c r="J49" s="2">
        <f>J54*0.12%</f>
        <v>1844.7599999999998</v>
      </c>
    </row>
    <row r="51" spans="10:11">
      <c r="K51" s="4"/>
    </row>
    <row r="53" spans="10:11">
      <c r="J53" s="2">
        <v>9223.7999999999993</v>
      </c>
      <c r="K53" s="2">
        <f>J53*K54/J54</f>
        <v>0.6</v>
      </c>
    </row>
    <row r="54" spans="10:11">
      <c r="J54" s="2">
        <f>2000*768.65</f>
        <v>1537300</v>
      </c>
      <c r="K54" s="2">
        <v>100</v>
      </c>
    </row>
    <row r="94" spans="1:31">
      <c r="A94" s="1" t="s">
        <v>1</v>
      </c>
    </row>
    <row r="96" spans="1:31" s="8" customFormat="1" ht="30" customHeight="1">
      <c r="A96" s="5" t="s">
        <v>2</v>
      </c>
      <c r="B96" s="5" t="s">
        <v>3</v>
      </c>
      <c r="C96" s="5" t="s">
        <v>4</v>
      </c>
      <c r="D96" s="5" t="s">
        <v>5</v>
      </c>
      <c r="E96" s="5" t="s">
        <v>6</v>
      </c>
      <c r="F96" s="5" t="s">
        <v>7</v>
      </c>
      <c r="G96" s="5" t="s">
        <v>8</v>
      </c>
      <c r="H96" s="6" t="s">
        <v>9</v>
      </c>
      <c r="I96" s="6" t="s">
        <v>10</v>
      </c>
      <c r="J96" s="6" t="s">
        <v>11</v>
      </c>
      <c r="K96" s="6" t="s">
        <v>12</v>
      </c>
      <c r="L96" s="6" t="s">
        <v>13</v>
      </c>
      <c r="M96" s="6" t="s">
        <v>14</v>
      </c>
      <c r="N96" s="5" t="s">
        <v>15</v>
      </c>
      <c r="O96" s="6" t="s">
        <v>16</v>
      </c>
      <c r="P96" s="6" t="s">
        <v>17</v>
      </c>
      <c r="Q96" s="5" t="s">
        <v>18</v>
      </c>
      <c r="R96" s="5" t="s">
        <v>19</v>
      </c>
      <c r="S96" s="5" t="s">
        <v>20</v>
      </c>
      <c r="T96" s="5" t="s">
        <v>21</v>
      </c>
      <c r="U96" s="5" t="s">
        <v>22</v>
      </c>
      <c r="V96" s="5" t="s">
        <v>23</v>
      </c>
      <c r="W96" s="6" t="s">
        <v>24</v>
      </c>
      <c r="X96" s="5" t="s">
        <v>25</v>
      </c>
      <c r="Y96" s="5" t="s">
        <v>26</v>
      </c>
      <c r="Z96" s="5" t="s">
        <v>27</v>
      </c>
      <c r="AA96" s="5" t="s">
        <v>28</v>
      </c>
      <c r="AB96" s="5" t="s">
        <v>29</v>
      </c>
      <c r="AC96" s="5" t="s">
        <v>30</v>
      </c>
      <c r="AD96" s="5" t="s">
        <v>31</v>
      </c>
      <c r="AE96" s="7" t="s">
        <v>32</v>
      </c>
    </row>
    <row r="97" spans="2:31" s="8" customFormat="1" ht="21.5" customHeight="1">
      <c r="B97" s="9" t="s">
        <v>33</v>
      </c>
      <c r="C97" s="9" t="s">
        <v>34</v>
      </c>
      <c r="D97" s="9" t="s">
        <v>35</v>
      </c>
      <c r="E97" s="9" t="s">
        <v>36</v>
      </c>
      <c r="F97" s="9" t="s">
        <v>33</v>
      </c>
      <c r="H97" s="10">
        <v>2000</v>
      </c>
      <c r="I97" s="11">
        <v>773.26189999999997</v>
      </c>
      <c r="J97" s="12">
        <v>0</v>
      </c>
      <c r="K97" s="13">
        <v>1546523.8</v>
      </c>
      <c r="L97" s="13">
        <v>97755.77</v>
      </c>
      <c r="M97" s="11">
        <v>768.65</v>
      </c>
      <c r="N97" s="13">
        <v>1537300</v>
      </c>
      <c r="O97" s="13">
        <v>97172.73</v>
      </c>
      <c r="P97" s="14">
        <v>3.74101014406518</v>
      </c>
      <c r="Q97" s="13">
        <v>0</v>
      </c>
      <c r="R97" s="13">
        <v>0</v>
      </c>
      <c r="S97" s="13">
        <v>0</v>
      </c>
      <c r="T97" s="13">
        <v>0</v>
      </c>
      <c r="U97" s="13">
        <v>97755.77</v>
      </c>
      <c r="V97" s="13">
        <v>0</v>
      </c>
      <c r="W97" s="15"/>
      <c r="X97" s="13">
        <v>-9223.7999999999993</v>
      </c>
      <c r="Y97" s="13">
        <v>-583.04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6">
        <v>45533</v>
      </c>
    </row>
    <row r="99" spans="2:31">
      <c r="K99" s="17">
        <f>H97*I97</f>
        <v>1546523.8</v>
      </c>
      <c r="L99" s="17">
        <f>K99*R196</f>
        <v>97755.769398000004</v>
      </c>
      <c r="N99" s="18">
        <f>M97*H97</f>
        <v>1537300</v>
      </c>
    </row>
    <row r="129" spans="11:12">
      <c r="L129" s="4"/>
    </row>
    <row r="132" spans="11:12">
      <c r="K132" s="2">
        <f>4000*768.65</f>
        <v>3074600</v>
      </c>
    </row>
    <row r="133" spans="11:12">
      <c r="K133" s="2">
        <f>10000/K132</f>
        <v>3.2524556039810059E-3</v>
      </c>
    </row>
    <row r="188" spans="1:31">
      <c r="A188" s="1" t="s">
        <v>1</v>
      </c>
      <c r="B188" s="1"/>
    </row>
    <row r="190" spans="1:31" s="8" customFormat="1" ht="30" customHeight="1">
      <c r="A190" s="5" t="s">
        <v>2</v>
      </c>
      <c r="B190" s="5" t="s">
        <v>3</v>
      </c>
      <c r="C190" s="5" t="s">
        <v>4</v>
      </c>
      <c r="D190" s="5" t="s">
        <v>5</v>
      </c>
      <c r="E190" s="5" t="s">
        <v>6</v>
      </c>
      <c r="F190" s="5" t="s">
        <v>7</v>
      </c>
      <c r="G190" s="5" t="s">
        <v>8</v>
      </c>
      <c r="H190" s="6" t="s">
        <v>9</v>
      </c>
      <c r="I190" s="6" t="s">
        <v>10</v>
      </c>
      <c r="J190" s="6" t="s">
        <v>11</v>
      </c>
      <c r="K190" s="6" t="s">
        <v>12</v>
      </c>
      <c r="L190" s="6" t="s">
        <v>13</v>
      </c>
      <c r="M190" s="6" t="s">
        <v>14</v>
      </c>
      <c r="N190" s="5" t="s">
        <v>15</v>
      </c>
      <c r="O190" s="6" t="s">
        <v>16</v>
      </c>
      <c r="P190" s="6" t="s">
        <v>17</v>
      </c>
      <c r="Q190" s="5" t="s">
        <v>18</v>
      </c>
      <c r="R190" s="5" t="s">
        <v>19</v>
      </c>
      <c r="S190" s="5" t="s">
        <v>20</v>
      </c>
      <c r="T190" s="5" t="s">
        <v>21</v>
      </c>
      <c r="U190" s="5" t="s">
        <v>22</v>
      </c>
      <c r="V190" s="5" t="s">
        <v>23</v>
      </c>
      <c r="W190" s="6" t="s">
        <v>24</v>
      </c>
      <c r="X190" s="5" t="s">
        <v>25</v>
      </c>
      <c r="Y190" s="5" t="s">
        <v>26</v>
      </c>
      <c r="Z190" s="5" t="s">
        <v>27</v>
      </c>
      <c r="AA190" s="5" t="s">
        <v>28</v>
      </c>
      <c r="AB190" s="5" t="s">
        <v>29</v>
      </c>
      <c r="AC190" s="5" t="s">
        <v>30</v>
      </c>
      <c r="AD190" s="5" t="s">
        <v>31</v>
      </c>
      <c r="AE190" s="7" t="s">
        <v>32</v>
      </c>
    </row>
    <row r="191" spans="1:31" s="8" customFormat="1" ht="21.5" customHeight="1">
      <c r="B191" s="9" t="s">
        <v>33</v>
      </c>
      <c r="C191" s="9" t="s">
        <v>34</v>
      </c>
      <c r="D191" s="9" t="s">
        <v>35</v>
      </c>
      <c r="E191" s="9" t="s">
        <v>36</v>
      </c>
      <c r="F191" s="9" t="s">
        <v>33</v>
      </c>
      <c r="H191" s="10">
        <v>6000</v>
      </c>
      <c r="I191" s="11">
        <v>770.80219999999997</v>
      </c>
      <c r="J191" s="12">
        <v>0</v>
      </c>
      <c r="K191" s="13">
        <v>4624813.32</v>
      </c>
      <c r="L191" s="13">
        <v>292334.45</v>
      </c>
      <c r="M191" s="11">
        <v>768.65</v>
      </c>
      <c r="N191" s="13">
        <v>4611900</v>
      </c>
      <c r="O191" s="13">
        <v>291518.2</v>
      </c>
      <c r="P191" s="14">
        <v>11.223030817181099</v>
      </c>
      <c r="Q191" s="13">
        <v>0</v>
      </c>
      <c r="R191" s="13">
        <v>0</v>
      </c>
      <c r="S191" s="13">
        <v>0</v>
      </c>
      <c r="T191" s="13">
        <v>0</v>
      </c>
      <c r="U191" s="13">
        <v>292334.45</v>
      </c>
      <c r="V191" s="13">
        <v>0</v>
      </c>
      <c r="X191" s="13">
        <v>-12913.32</v>
      </c>
      <c r="Y191" s="13">
        <v>-816.25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6">
        <v>45533</v>
      </c>
    </row>
    <row r="192" spans="1:31">
      <c r="K192" s="17">
        <f>H191*I191</f>
        <v>4624813.2</v>
      </c>
      <c r="L192" s="17">
        <f>K192*R196</f>
        <v>292334.44237200002</v>
      </c>
      <c r="N192" s="17">
        <f>H191*M191</f>
        <v>4611900</v>
      </c>
      <c r="O192" s="17">
        <f>N192*R196</f>
        <v>291518.19900000002</v>
      </c>
    </row>
    <row r="193" spans="1:40">
      <c r="A193" s="1" t="s">
        <v>37</v>
      </c>
      <c r="B193" s="1"/>
      <c r="O193" s="19"/>
    </row>
    <row r="195" spans="1:40" s="21" customFormat="1">
      <c r="A195" s="20" t="s">
        <v>38</v>
      </c>
      <c r="B195" s="20" t="s">
        <v>39</v>
      </c>
      <c r="C195" s="20" t="s">
        <v>40</v>
      </c>
      <c r="D195" s="20" t="s">
        <v>41</v>
      </c>
      <c r="E195" s="20" t="s">
        <v>42</v>
      </c>
      <c r="F195" s="20" t="s">
        <v>43</v>
      </c>
      <c r="G195" s="20" t="s">
        <v>44</v>
      </c>
      <c r="H195" s="20" t="s">
        <v>45</v>
      </c>
      <c r="I195" s="20" t="s">
        <v>46</v>
      </c>
      <c r="J195" s="20" t="s">
        <v>47</v>
      </c>
      <c r="K195" s="20" t="s">
        <v>48</v>
      </c>
      <c r="L195" s="20" t="s">
        <v>49</v>
      </c>
      <c r="M195" s="20" t="s">
        <v>50</v>
      </c>
      <c r="N195" s="20" t="s">
        <v>51</v>
      </c>
      <c r="O195" s="20" t="s">
        <v>52</v>
      </c>
      <c r="P195" s="20" t="s">
        <v>53</v>
      </c>
      <c r="Q195" s="20" t="s">
        <v>54</v>
      </c>
      <c r="R195" s="20" t="s">
        <v>55</v>
      </c>
      <c r="S195" s="20" t="s">
        <v>56</v>
      </c>
      <c r="T195" s="20" t="s">
        <v>57</v>
      </c>
      <c r="U195" s="20" t="s">
        <v>3</v>
      </c>
      <c r="V195" s="20" t="s">
        <v>58</v>
      </c>
      <c r="W195" s="20" t="s">
        <v>59</v>
      </c>
      <c r="X195" s="20" t="s">
        <v>60</v>
      </c>
      <c r="Y195" s="20" t="s">
        <v>61</v>
      </c>
      <c r="Z195" s="20" t="s">
        <v>62</v>
      </c>
      <c r="AA195" s="20" t="s">
        <v>63</v>
      </c>
      <c r="AB195" s="20" t="s">
        <v>64</v>
      </c>
      <c r="AC195" s="20" t="s">
        <v>65</v>
      </c>
      <c r="AD195" s="20" t="s">
        <v>66</v>
      </c>
    </row>
    <row r="196" spans="1:40" s="21" customFormat="1">
      <c r="A196" s="21" t="s">
        <v>67</v>
      </c>
      <c r="B196" s="21" t="s">
        <v>68</v>
      </c>
      <c r="C196" s="21" t="s">
        <v>69</v>
      </c>
      <c r="D196" s="21" t="s">
        <v>69</v>
      </c>
      <c r="E196" s="21" t="s">
        <v>70</v>
      </c>
      <c r="F196" s="21" t="s">
        <v>71</v>
      </c>
      <c r="G196" s="21" t="s">
        <v>72</v>
      </c>
      <c r="H196" s="21" t="s">
        <v>73</v>
      </c>
      <c r="I196" s="21" t="s">
        <v>74</v>
      </c>
      <c r="J196" s="21" t="s">
        <v>75</v>
      </c>
      <c r="K196" s="21" t="s">
        <v>76</v>
      </c>
      <c r="L196" s="21" t="s">
        <v>77</v>
      </c>
      <c r="M196" s="21" t="s">
        <v>75</v>
      </c>
      <c r="N196" s="21" t="s">
        <v>36</v>
      </c>
      <c r="O196" s="21" t="s">
        <v>78</v>
      </c>
      <c r="P196" s="22">
        <v>10000</v>
      </c>
      <c r="Q196" s="22">
        <v>632.1</v>
      </c>
      <c r="R196" s="21">
        <v>6.3210000000000002E-2</v>
      </c>
      <c r="S196" s="21" t="s">
        <v>79</v>
      </c>
      <c r="T196" s="23">
        <f>P196*R196</f>
        <v>632.1</v>
      </c>
      <c r="U196" s="21" t="s">
        <v>33</v>
      </c>
      <c r="V196" s="21" t="s">
        <v>80</v>
      </c>
      <c r="W196" s="21" t="s">
        <v>81</v>
      </c>
      <c r="X196" s="21" t="s">
        <v>82</v>
      </c>
      <c r="Y196" s="21" t="s">
        <v>83</v>
      </c>
      <c r="Z196" s="21" t="s">
        <v>84</v>
      </c>
      <c r="AA196" s="21" t="s">
        <v>85</v>
      </c>
      <c r="AB196" s="21" t="s">
        <v>85</v>
      </c>
      <c r="AC196" s="21" t="s">
        <v>86</v>
      </c>
      <c r="AD196" s="21" t="s">
        <v>87</v>
      </c>
    </row>
    <row r="197" spans="1:40" s="21" customFormat="1">
      <c r="A197" s="21" t="s">
        <v>67</v>
      </c>
      <c r="B197" s="21" t="s">
        <v>68</v>
      </c>
      <c r="C197" s="21" t="s">
        <v>69</v>
      </c>
      <c r="D197" s="21" t="s">
        <v>69</v>
      </c>
      <c r="E197" s="21" t="s">
        <v>88</v>
      </c>
      <c r="F197" s="21" t="s">
        <v>71</v>
      </c>
      <c r="G197" s="21" t="s">
        <v>72</v>
      </c>
      <c r="H197" s="21" t="s">
        <v>89</v>
      </c>
      <c r="I197" s="21" t="s">
        <v>90</v>
      </c>
      <c r="J197" s="21" t="s">
        <v>91</v>
      </c>
      <c r="K197" s="21" t="s">
        <v>92</v>
      </c>
      <c r="L197" s="21" t="s">
        <v>93</v>
      </c>
      <c r="M197" s="21" t="s">
        <v>91</v>
      </c>
      <c r="N197" s="21" t="s">
        <v>36</v>
      </c>
      <c r="O197" s="21" t="s">
        <v>94</v>
      </c>
      <c r="P197" s="22">
        <v>-10000</v>
      </c>
      <c r="Q197" s="22">
        <v>-632.1</v>
      </c>
      <c r="R197" s="21">
        <v>6.3210000000000002E-2</v>
      </c>
      <c r="S197" s="21" t="s">
        <v>79</v>
      </c>
      <c r="T197" s="23">
        <f t="shared" ref="T197:T203" si="0">P197*R197</f>
        <v>-632.1</v>
      </c>
      <c r="U197" s="21" t="s">
        <v>33</v>
      </c>
      <c r="V197" s="21" t="s">
        <v>80</v>
      </c>
      <c r="W197" s="21" t="s">
        <v>81</v>
      </c>
      <c r="X197" s="21" t="s">
        <v>82</v>
      </c>
      <c r="Y197" s="21" t="s">
        <v>83</v>
      </c>
      <c r="Z197" s="21" t="s">
        <v>95</v>
      </c>
      <c r="AA197" s="21" t="s">
        <v>85</v>
      </c>
      <c r="AB197" s="21" t="s">
        <v>85</v>
      </c>
      <c r="AC197" s="21" t="s">
        <v>86</v>
      </c>
      <c r="AD197" s="21" t="s">
        <v>87</v>
      </c>
    </row>
    <row r="198" spans="1:40" s="21" customFormat="1">
      <c r="A198" s="21" t="s">
        <v>67</v>
      </c>
      <c r="B198" s="21" t="s">
        <v>68</v>
      </c>
      <c r="C198" s="21" t="s">
        <v>69</v>
      </c>
      <c r="D198" s="21" t="s">
        <v>69</v>
      </c>
      <c r="E198" s="21" t="s">
        <v>96</v>
      </c>
      <c r="F198" s="21" t="s">
        <v>71</v>
      </c>
      <c r="G198" s="21" t="s">
        <v>72</v>
      </c>
      <c r="H198" s="21" t="s">
        <v>97</v>
      </c>
      <c r="I198" s="21" t="s">
        <v>98</v>
      </c>
      <c r="J198" s="21" t="s">
        <v>99</v>
      </c>
      <c r="K198" s="21" t="s">
        <v>100</v>
      </c>
      <c r="L198" s="21" t="s">
        <v>101</v>
      </c>
      <c r="M198" s="21" t="s">
        <v>99</v>
      </c>
      <c r="N198" s="21" t="s">
        <v>36</v>
      </c>
      <c r="O198" s="21" t="s">
        <v>78</v>
      </c>
      <c r="P198" s="22">
        <v>3078289.52</v>
      </c>
      <c r="Q198" s="22">
        <v>194578.68</v>
      </c>
      <c r="R198" s="21">
        <v>6.3210000000000002E-2</v>
      </c>
      <c r="S198" s="21" t="s">
        <v>79</v>
      </c>
      <c r="T198" s="23">
        <f t="shared" si="0"/>
        <v>194578.6805592</v>
      </c>
      <c r="U198" s="21" t="s">
        <v>33</v>
      </c>
      <c r="V198" s="21" t="s">
        <v>80</v>
      </c>
      <c r="W198" s="21" t="s">
        <v>81</v>
      </c>
      <c r="X198" s="21" t="s">
        <v>82</v>
      </c>
      <c r="Y198" s="21" t="s">
        <v>83</v>
      </c>
      <c r="Z198" s="21" t="s">
        <v>102</v>
      </c>
      <c r="AA198" s="21" t="s">
        <v>85</v>
      </c>
      <c r="AB198" s="21" t="s">
        <v>85</v>
      </c>
      <c r="AC198" s="21" t="s">
        <v>86</v>
      </c>
      <c r="AD198" s="21" t="s">
        <v>87</v>
      </c>
    </row>
    <row r="199" spans="1:40" s="21" customFormat="1">
      <c r="A199" s="21" t="s">
        <v>67</v>
      </c>
      <c r="B199" s="21" t="s">
        <v>68</v>
      </c>
      <c r="C199" s="21" t="s">
        <v>69</v>
      </c>
      <c r="D199" s="21" t="s">
        <v>69</v>
      </c>
      <c r="E199" s="21" t="s">
        <v>103</v>
      </c>
      <c r="F199" s="21" t="s">
        <v>71</v>
      </c>
      <c r="G199" s="21" t="s">
        <v>72</v>
      </c>
      <c r="H199" s="21" t="s">
        <v>97</v>
      </c>
      <c r="I199" s="21" t="s">
        <v>104</v>
      </c>
      <c r="J199" s="21" t="s">
        <v>105</v>
      </c>
      <c r="K199" s="21" t="s">
        <v>106</v>
      </c>
      <c r="L199" s="21" t="s">
        <v>107</v>
      </c>
      <c r="M199" s="21" t="s">
        <v>105</v>
      </c>
      <c r="N199" s="21" t="s">
        <v>36</v>
      </c>
      <c r="O199" s="21" t="s">
        <v>94</v>
      </c>
      <c r="P199" s="22">
        <v>-3078289.52</v>
      </c>
      <c r="Q199" s="22">
        <v>-194578.68</v>
      </c>
      <c r="R199" s="21">
        <v>6.3210000000000002E-2</v>
      </c>
      <c r="S199" s="21" t="s">
        <v>79</v>
      </c>
      <c r="T199" s="23">
        <f t="shared" si="0"/>
        <v>-194578.6805592</v>
      </c>
      <c r="U199" s="21" t="s">
        <v>33</v>
      </c>
      <c r="V199" s="21" t="s">
        <v>80</v>
      </c>
      <c r="W199" s="21" t="s">
        <v>81</v>
      </c>
      <c r="X199" s="21" t="s">
        <v>82</v>
      </c>
      <c r="Y199" s="21" t="s">
        <v>83</v>
      </c>
      <c r="Z199" s="21" t="s">
        <v>108</v>
      </c>
      <c r="AA199" s="21" t="s">
        <v>85</v>
      </c>
      <c r="AB199" s="21" t="s">
        <v>85</v>
      </c>
      <c r="AC199" s="21" t="s">
        <v>86</v>
      </c>
      <c r="AD199" s="21" t="s">
        <v>87</v>
      </c>
    </row>
    <row r="200" spans="1:40" s="21" customFormat="1">
      <c r="A200" s="21" t="s">
        <v>67</v>
      </c>
      <c r="B200" s="21" t="s">
        <v>68</v>
      </c>
      <c r="C200" s="21" t="s">
        <v>69</v>
      </c>
      <c r="D200" s="21" t="s">
        <v>69</v>
      </c>
      <c r="E200" s="21" t="s">
        <v>109</v>
      </c>
      <c r="F200" s="21" t="s">
        <v>110</v>
      </c>
      <c r="G200" s="21" t="s">
        <v>72</v>
      </c>
      <c r="H200" s="21" t="s">
        <v>73</v>
      </c>
      <c r="I200" s="21" t="s">
        <v>74</v>
      </c>
      <c r="J200" s="21" t="s">
        <v>75</v>
      </c>
      <c r="K200" s="21" t="s">
        <v>76</v>
      </c>
      <c r="L200" s="21" t="s">
        <v>77</v>
      </c>
      <c r="M200" s="21" t="s">
        <v>75</v>
      </c>
      <c r="N200" s="21" t="s">
        <v>36</v>
      </c>
      <c r="O200" s="21" t="s">
        <v>78</v>
      </c>
      <c r="P200" s="22">
        <v>5000</v>
      </c>
      <c r="Q200" s="22">
        <v>316.05</v>
      </c>
      <c r="R200" s="21">
        <v>6.3210000000000002E-2</v>
      </c>
      <c r="S200" s="21" t="s">
        <v>79</v>
      </c>
      <c r="T200" s="23">
        <f t="shared" si="0"/>
        <v>316.05</v>
      </c>
      <c r="U200" s="21" t="s">
        <v>33</v>
      </c>
      <c r="V200" s="21" t="s">
        <v>80</v>
      </c>
      <c r="W200" s="21" t="s">
        <v>81</v>
      </c>
      <c r="X200" s="21" t="s">
        <v>82</v>
      </c>
      <c r="Y200" s="21" t="s">
        <v>83</v>
      </c>
      <c r="Z200" s="21" t="s">
        <v>111</v>
      </c>
      <c r="AA200" s="21" t="s">
        <v>85</v>
      </c>
      <c r="AB200" s="21" t="s">
        <v>85</v>
      </c>
      <c r="AC200" s="21" t="s">
        <v>86</v>
      </c>
      <c r="AD200" s="21" t="s">
        <v>112</v>
      </c>
    </row>
    <row r="201" spans="1:40" s="21" customFormat="1">
      <c r="A201" s="21" t="s">
        <v>67</v>
      </c>
      <c r="B201" s="21" t="s">
        <v>68</v>
      </c>
      <c r="C201" s="21" t="s">
        <v>69</v>
      </c>
      <c r="D201" s="21" t="s">
        <v>69</v>
      </c>
      <c r="E201" s="21" t="s">
        <v>113</v>
      </c>
      <c r="F201" s="21" t="s">
        <v>110</v>
      </c>
      <c r="G201" s="21" t="s">
        <v>72</v>
      </c>
      <c r="H201" s="21" t="s">
        <v>89</v>
      </c>
      <c r="I201" s="21" t="s">
        <v>90</v>
      </c>
      <c r="J201" s="21" t="s">
        <v>91</v>
      </c>
      <c r="K201" s="21" t="s">
        <v>92</v>
      </c>
      <c r="L201" s="21" t="s">
        <v>93</v>
      </c>
      <c r="M201" s="21" t="s">
        <v>91</v>
      </c>
      <c r="N201" s="21" t="s">
        <v>36</v>
      </c>
      <c r="O201" s="21" t="s">
        <v>94</v>
      </c>
      <c r="P201" s="22">
        <v>-5000</v>
      </c>
      <c r="Q201" s="22">
        <v>-316.05</v>
      </c>
      <c r="R201" s="21">
        <v>6.3210000000000002E-2</v>
      </c>
      <c r="S201" s="21" t="s">
        <v>79</v>
      </c>
      <c r="T201" s="23">
        <f t="shared" si="0"/>
        <v>-316.05</v>
      </c>
      <c r="U201" s="21" t="s">
        <v>33</v>
      </c>
      <c r="V201" s="21" t="s">
        <v>80</v>
      </c>
      <c r="W201" s="21" t="s">
        <v>81</v>
      </c>
      <c r="X201" s="21" t="s">
        <v>82</v>
      </c>
      <c r="Y201" s="21" t="s">
        <v>83</v>
      </c>
      <c r="Z201" s="21" t="s">
        <v>114</v>
      </c>
      <c r="AA201" s="21" t="s">
        <v>85</v>
      </c>
      <c r="AB201" s="21" t="s">
        <v>85</v>
      </c>
      <c r="AC201" s="21" t="s">
        <v>86</v>
      </c>
      <c r="AD201" s="21" t="s">
        <v>112</v>
      </c>
    </row>
    <row r="202" spans="1:40" s="21" customFormat="1">
      <c r="A202" s="21" t="s">
        <v>67</v>
      </c>
      <c r="B202" s="21" t="s">
        <v>68</v>
      </c>
      <c r="C202" s="21" t="s">
        <v>69</v>
      </c>
      <c r="D202" s="21" t="s">
        <v>69</v>
      </c>
      <c r="E202" s="21" t="s">
        <v>115</v>
      </c>
      <c r="F202" s="21" t="s">
        <v>110</v>
      </c>
      <c r="G202" s="21" t="s">
        <v>72</v>
      </c>
      <c r="H202" s="21" t="s">
        <v>97</v>
      </c>
      <c r="I202" s="21" t="s">
        <v>98</v>
      </c>
      <c r="J202" s="21" t="s">
        <v>99</v>
      </c>
      <c r="K202" s="21" t="s">
        <v>100</v>
      </c>
      <c r="L202" s="21" t="s">
        <v>101</v>
      </c>
      <c r="M202" s="21" t="s">
        <v>99</v>
      </c>
      <c r="N202" s="21" t="s">
        <v>36</v>
      </c>
      <c r="O202" s="21" t="s">
        <v>78</v>
      </c>
      <c r="P202" s="22">
        <v>1546523.8</v>
      </c>
      <c r="Q202" s="22">
        <v>97755.77</v>
      </c>
      <c r="R202" s="21">
        <v>6.3210000000000002E-2</v>
      </c>
      <c r="S202" s="21" t="s">
        <v>79</v>
      </c>
      <c r="T202" s="23">
        <f t="shared" si="0"/>
        <v>97755.769398000004</v>
      </c>
      <c r="U202" s="21" t="s">
        <v>33</v>
      </c>
      <c r="V202" s="21" t="s">
        <v>80</v>
      </c>
      <c r="W202" s="21" t="s">
        <v>81</v>
      </c>
      <c r="X202" s="21" t="s">
        <v>82</v>
      </c>
      <c r="Y202" s="21" t="s">
        <v>83</v>
      </c>
      <c r="Z202" s="21" t="s">
        <v>116</v>
      </c>
      <c r="AA202" s="21" t="s">
        <v>85</v>
      </c>
      <c r="AB202" s="21" t="s">
        <v>85</v>
      </c>
      <c r="AC202" s="21" t="s">
        <v>86</v>
      </c>
      <c r="AD202" s="21" t="s">
        <v>112</v>
      </c>
    </row>
    <row r="203" spans="1:40" s="21" customFormat="1">
      <c r="A203" s="21" t="s">
        <v>67</v>
      </c>
      <c r="B203" s="21" t="s">
        <v>68</v>
      </c>
      <c r="C203" s="21" t="s">
        <v>69</v>
      </c>
      <c r="D203" s="21" t="s">
        <v>69</v>
      </c>
      <c r="E203" s="21" t="s">
        <v>117</v>
      </c>
      <c r="F203" s="21" t="s">
        <v>110</v>
      </c>
      <c r="G203" s="21" t="s">
        <v>72</v>
      </c>
      <c r="H203" s="21" t="s">
        <v>97</v>
      </c>
      <c r="I203" s="21" t="s">
        <v>104</v>
      </c>
      <c r="J203" s="21" t="s">
        <v>105</v>
      </c>
      <c r="K203" s="21" t="s">
        <v>106</v>
      </c>
      <c r="L203" s="21" t="s">
        <v>107</v>
      </c>
      <c r="M203" s="21" t="s">
        <v>105</v>
      </c>
      <c r="N203" s="21" t="s">
        <v>36</v>
      </c>
      <c r="O203" s="21" t="s">
        <v>94</v>
      </c>
      <c r="P203" s="22">
        <v>-1546523.8</v>
      </c>
      <c r="Q203" s="22">
        <v>-97755.77</v>
      </c>
      <c r="R203" s="21">
        <v>6.3210000000000002E-2</v>
      </c>
      <c r="S203" s="21" t="s">
        <v>79</v>
      </c>
      <c r="T203" s="23">
        <f t="shared" si="0"/>
        <v>-97755.769398000004</v>
      </c>
      <c r="U203" s="21" t="s">
        <v>33</v>
      </c>
      <c r="V203" s="21" t="s">
        <v>80</v>
      </c>
      <c r="W203" s="21" t="s">
        <v>81</v>
      </c>
      <c r="X203" s="21" t="s">
        <v>82</v>
      </c>
      <c r="Y203" s="21" t="s">
        <v>83</v>
      </c>
      <c r="Z203" s="21" t="s">
        <v>118</v>
      </c>
      <c r="AA203" s="21" t="s">
        <v>85</v>
      </c>
      <c r="AB203" s="21" t="s">
        <v>85</v>
      </c>
      <c r="AC203" s="21" t="s">
        <v>86</v>
      </c>
      <c r="AD203" s="21" t="s">
        <v>112</v>
      </c>
    </row>
    <row r="204" spans="1:40">
      <c r="P204" s="19">
        <f>U209*V209+N205</f>
        <v>3074600</v>
      </c>
    </row>
    <row r="205" spans="1:40">
      <c r="A205" s="1" t="s">
        <v>119</v>
      </c>
      <c r="B205" s="1"/>
      <c r="P205" s="19">
        <f>U208*V208+9223.8</f>
        <v>1546523.8</v>
      </c>
    </row>
    <row r="207" spans="1:40" s="21" customFormat="1" ht="32" customHeight="1">
      <c r="A207" s="24" t="s">
        <v>38</v>
      </c>
      <c r="B207" s="24" t="s">
        <v>120</v>
      </c>
      <c r="C207" s="24" t="s">
        <v>121</v>
      </c>
      <c r="D207" s="24" t="s">
        <v>122</v>
      </c>
      <c r="E207" s="24" t="s">
        <v>41</v>
      </c>
      <c r="F207" s="24" t="s">
        <v>123</v>
      </c>
      <c r="G207" s="24" t="s">
        <v>124</v>
      </c>
      <c r="H207" s="24" t="s">
        <v>125</v>
      </c>
      <c r="I207" s="24" t="s">
        <v>3</v>
      </c>
      <c r="J207" s="24" t="s">
        <v>126</v>
      </c>
      <c r="K207" s="25" t="s">
        <v>11</v>
      </c>
      <c r="L207" s="24" t="s">
        <v>56</v>
      </c>
      <c r="M207" s="24" t="s">
        <v>127</v>
      </c>
      <c r="N207" s="24" t="s">
        <v>24</v>
      </c>
      <c r="O207" s="24" t="s">
        <v>128</v>
      </c>
      <c r="P207" s="24" t="s">
        <v>60</v>
      </c>
      <c r="Q207" s="24" t="s">
        <v>129</v>
      </c>
      <c r="R207" s="24" t="s">
        <v>130</v>
      </c>
      <c r="S207" s="24" t="s">
        <v>131</v>
      </c>
      <c r="T207" s="24" t="s">
        <v>132</v>
      </c>
      <c r="U207" s="25" t="s">
        <v>9</v>
      </c>
      <c r="V207" s="25" t="s">
        <v>133</v>
      </c>
      <c r="W207" s="25" t="s">
        <v>134</v>
      </c>
      <c r="X207" s="25" t="s">
        <v>135</v>
      </c>
      <c r="Y207" s="112" t="s">
        <v>136</v>
      </c>
      <c r="Z207" s="112"/>
      <c r="AA207" s="25" t="s">
        <v>137</v>
      </c>
      <c r="AB207" s="25" t="s">
        <v>138</v>
      </c>
      <c r="AC207" s="25" t="s">
        <v>139</v>
      </c>
      <c r="AD207" s="25" t="s">
        <v>140</v>
      </c>
      <c r="AE207" s="25" t="s">
        <v>141</v>
      </c>
      <c r="AF207" s="25" t="s">
        <v>142</v>
      </c>
      <c r="AG207" s="25" t="s">
        <v>143</v>
      </c>
      <c r="AH207" s="25" t="s">
        <v>144</v>
      </c>
      <c r="AI207" s="25" t="s">
        <v>145</v>
      </c>
      <c r="AJ207" s="25" t="s">
        <v>146</v>
      </c>
      <c r="AK207" s="25" t="s">
        <v>147</v>
      </c>
      <c r="AL207" s="25" t="s">
        <v>148</v>
      </c>
      <c r="AM207" s="25" t="s">
        <v>149</v>
      </c>
      <c r="AN207" s="26" t="s">
        <v>148</v>
      </c>
    </row>
    <row r="208" spans="1:40" s="21" customFormat="1" ht="27" customHeight="1">
      <c r="A208" s="9" t="s">
        <v>67</v>
      </c>
      <c r="B208" s="9" t="s">
        <v>150</v>
      </c>
      <c r="C208" s="9" t="s">
        <v>151</v>
      </c>
      <c r="D208" s="9" t="s">
        <v>152</v>
      </c>
      <c r="E208" s="27">
        <v>45597</v>
      </c>
      <c r="F208" s="27">
        <v>45597</v>
      </c>
      <c r="G208" s="9" t="s">
        <v>110</v>
      </c>
      <c r="H208" s="9" t="s">
        <v>81</v>
      </c>
      <c r="I208" s="9" t="s">
        <v>33</v>
      </c>
      <c r="J208" s="9" t="s">
        <v>34</v>
      </c>
      <c r="K208" s="13">
        <v>0</v>
      </c>
      <c r="L208" s="28" t="s">
        <v>79</v>
      </c>
      <c r="M208" s="28" t="s">
        <v>153</v>
      </c>
      <c r="N208" s="28" t="s">
        <v>154</v>
      </c>
      <c r="O208" s="28" t="s">
        <v>155</v>
      </c>
      <c r="P208" s="28" t="s">
        <v>82</v>
      </c>
      <c r="Q208" s="9" t="s">
        <v>156</v>
      </c>
      <c r="U208" s="13">
        <v>2000</v>
      </c>
      <c r="V208" s="12">
        <v>768.65</v>
      </c>
      <c r="W208" s="13">
        <v>97172.73</v>
      </c>
      <c r="X208" s="13" t="s">
        <v>157</v>
      </c>
      <c r="Y208" s="113">
        <v>583.04</v>
      </c>
      <c r="Z208" s="113"/>
      <c r="AA208" s="12">
        <v>0.60000372532499602</v>
      </c>
      <c r="AB208" s="13">
        <v>316.05</v>
      </c>
      <c r="AC208" s="13">
        <v>0</v>
      </c>
      <c r="AD208" s="13">
        <v>0</v>
      </c>
      <c r="AE208" s="13">
        <v>1546523.8</v>
      </c>
      <c r="AF208" s="13">
        <v>97755.77</v>
      </c>
      <c r="AG208" s="13">
        <v>1546523.8</v>
      </c>
      <c r="AH208" s="13">
        <v>97755.77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</row>
    <row r="209" spans="1:40" s="21" customFormat="1" ht="27" customHeight="1">
      <c r="A209" s="29" t="s">
        <v>67</v>
      </c>
      <c r="B209" s="29" t="s">
        <v>150</v>
      </c>
      <c r="C209" s="29" t="s">
        <v>151</v>
      </c>
      <c r="D209" s="29" t="s">
        <v>152</v>
      </c>
      <c r="E209" s="30">
        <v>45597</v>
      </c>
      <c r="F209" s="30">
        <v>45597</v>
      </c>
      <c r="G209" s="29" t="s">
        <v>71</v>
      </c>
      <c r="H209" s="29" t="s">
        <v>81</v>
      </c>
      <c r="I209" s="29" t="s">
        <v>33</v>
      </c>
      <c r="J209" s="29" t="s">
        <v>34</v>
      </c>
      <c r="K209" s="31">
        <v>0</v>
      </c>
      <c r="L209" s="32" t="s">
        <v>79</v>
      </c>
      <c r="M209" s="32" t="s">
        <v>153</v>
      </c>
      <c r="N209" s="32" t="s">
        <v>154</v>
      </c>
      <c r="O209" s="32" t="s">
        <v>155</v>
      </c>
      <c r="P209" s="32" t="s">
        <v>82</v>
      </c>
      <c r="Q209" s="29" t="s">
        <v>156</v>
      </c>
      <c r="R209" s="33"/>
      <c r="S209" s="33"/>
      <c r="T209" s="33"/>
      <c r="U209" s="31">
        <v>4000</v>
      </c>
      <c r="V209" s="34">
        <v>768.65</v>
      </c>
      <c r="W209" s="31">
        <v>194345.47</v>
      </c>
      <c r="X209" s="31" t="s">
        <v>157</v>
      </c>
      <c r="Y209" s="114">
        <v>233.21</v>
      </c>
      <c r="Z209" s="114"/>
      <c r="AA209" s="34">
        <v>0.11999765160464</v>
      </c>
      <c r="AB209" s="31">
        <v>632.1</v>
      </c>
      <c r="AC209" s="31">
        <v>0</v>
      </c>
      <c r="AD209" s="31">
        <v>0</v>
      </c>
      <c r="AE209" s="31">
        <v>3078289.52</v>
      </c>
      <c r="AF209" s="31">
        <v>194578.68</v>
      </c>
      <c r="AG209" s="31">
        <v>3078289.52</v>
      </c>
      <c r="AH209" s="31">
        <v>194578.68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</row>
    <row r="212" spans="1:40">
      <c r="A212" s="1" t="s">
        <v>158</v>
      </c>
      <c r="B212" s="1"/>
    </row>
    <row r="214" spans="1:40" s="8" customFormat="1" ht="15" customHeight="1">
      <c r="E214" s="35"/>
      <c r="F214" s="35"/>
      <c r="G214" s="35"/>
      <c r="H214" s="35"/>
      <c r="I214" s="36"/>
      <c r="J214" s="36"/>
      <c r="M214" s="22"/>
    </row>
    <row r="215" spans="1:40" s="8" customFormat="1" ht="15" customHeight="1">
      <c r="E215" s="115" t="s">
        <v>159</v>
      </c>
      <c r="F215" s="115"/>
      <c r="G215" s="115"/>
      <c r="H215" s="115"/>
      <c r="I215" s="111" t="s">
        <v>160</v>
      </c>
      <c r="J215" s="111"/>
      <c r="M215" s="22"/>
    </row>
    <row r="216" spans="1:40" s="8" customFormat="1" ht="25" customHeight="1">
      <c r="A216" s="110" t="s">
        <v>161</v>
      </c>
      <c r="B216" s="110"/>
      <c r="C216" s="37" t="s">
        <v>56</v>
      </c>
      <c r="D216" s="37" t="s">
        <v>162</v>
      </c>
      <c r="E216" s="36" t="s">
        <v>163</v>
      </c>
      <c r="F216" s="36" t="s">
        <v>164</v>
      </c>
      <c r="G216" s="111" t="s">
        <v>165</v>
      </c>
      <c r="H216" s="111"/>
      <c r="I216" s="36" t="s">
        <v>163</v>
      </c>
      <c r="J216" s="36" t="s">
        <v>164</v>
      </c>
      <c r="K216" s="36" t="s">
        <v>166</v>
      </c>
    </row>
    <row r="217" spans="1:40" s="8" customFormat="1" ht="20" customHeight="1">
      <c r="A217" s="108" t="s">
        <v>107</v>
      </c>
      <c r="B217" s="108"/>
      <c r="C217" s="9" t="s">
        <v>167</v>
      </c>
      <c r="D217" s="9" t="s">
        <v>105</v>
      </c>
      <c r="E217" s="13">
        <v>292347.09999999998</v>
      </c>
      <c r="F217" s="13">
        <v>0</v>
      </c>
      <c r="G217" s="13">
        <v>292347.09999999998</v>
      </c>
      <c r="H217" s="38" t="s">
        <v>168</v>
      </c>
      <c r="I217" s="13">
        <v>4625013.5599999996</v>
      </c>
      <c r="J217" s="13">
        <v>0</v>
      </c>
      <c r="K217" s="39">
        <v>6.3210000000000002E-2</v>
      </c>
      <c r="M217" s="40"/>
      <c r="O217" s="40"/>
    </row>
    <row r="218" spans="1:40" s="8" customFormat="1" ht="20" customHeight="1">
      <c r="A218" s="109" t="s">
        <v>101</v>
      </c>
      <c r="B218" s="109"/>
      <c r="C218" s="42"/>
      <c r="D218" s="41" t="s">
        <v>99</v>
      </c>
      <c r="E218" s="43">
        <v>0</v>
      </c>
      <c r="F218" s="43">
        <v>292369.24</v>
      </c>
      <c r="G218" s="43">
        <v>328740.2</v>
      </c>
      <c r="H218" s="44" t="s">
        <v>169</v>
      </c>
      <c r="I218" s="43">
        <v>0</v>
      </c>
      <c r="J218" s="43">
        <v>4625363.68</v>
      </c>
      <c r="K218" s="45">
        <v>6.3210000000000002E-2</v>
      </c>
      <c r="P218" s="40"/>
    </row>
    <row r="219" spans="1:40" s="8" customFormat="1" ht="20" customHeight="1">
      <c r="A219" s="108" t="s">
        <v>93</v>
      </c>
      <c r="B219" s="108"/>
      <c r="D219" s="9" t="s">
        <v>91</v>
      </c>
      <c r="E219" s="13">
        <v>948.69</v>
      </c>
      <c r="F219" s="13">
        <v>0</v>
      </c>
      <c r="G219" s="13">
        <v>948.69</v>
      </c>
      <c r="H219" s="38" t="s">
        <v>168</v>
      </c>
      <c r="I219" s="13">
        <v>15046</v>
      </c>
      <c r="J219" s="13">
        <v>0</v>
      </c>
      <c r="K219" s="39">
        <v>6.3052999999999998E-2</v>
      </c>
    </row>
    <row r="220" spans="1:40" s="8" customFormat="1" ht="20" customHeight="1">
      <c r="A220" s="108" t="s">
        <v>77</v>
      </c>
      <c r="B220" s="108"/>
      <c r="D220" s="9" t="s">
        <v>75</v>
      </c>
      <c r="E220" s="13">
        <v>0</v>
      </c>
      <c r="F220" s="13">
        <v>951.06</v>
      </c>
      <c r="G220" s="13">
        <v>88567.24</v>
      </c>
      <c r="H220" s="38" t="s">
        <v>169</v>
      </c>
      <c r="I220" s="13">
        <v>0</v>
      </c>
      <c r="J220" s="13">
        <v>15046</v>
      </c>
      <c r="K220" s="39">
        <v>6.3210000000000002E-2</v>
      </c>
    </row>
    <row r="221" spans="1:40" s="8" customFormat="1" ht="20" customHeight="1">
      <c r="A221" s="108"/>
      <c r="B221" s="108"/>
      <c r="D221" s="9"/>
      <c r="E221" s="13"/>
      <c r="F221" s="13"/>
      <c r="G221" s="13"/>
      <c r="H221" s="38"/>
      <c r="I221" s="13"/>
      <c r="J221" s="13"/>
      <c r="K221" s="39"/>
      <c r="P221" s="22"/>
    </row>
    <row r="222" spans="1:40">
      <c r="A222" s="1" t="s">
        <v>170</v>
      </c>
      <c r="B222" s="1"/>
    </row>
    <row r="223" spans="1:40" s="8" customFormat="1" ht="20" customHeight="1">
      <c r="A223" s="108"/>
      <c r="B223" s="108"/>
      <c r="D223" s="9"/>
      <c r="E223" s="13"/>
      <c r="F223" s="13"/>
      <c r="G223" s="13"/>
      <c r="H223" s="38"/>
      <c r="I223" s="13"/>
      <c r="J223" s="13"/>
      <c r="K223" s="39"/>
    </row>
    <row r="224" spans="1:40">
      <c r="A224" s="46" t="s">
        <v>171</v>
      </c>
      <c r="B224" s="46" t="s">
        <v>172</v>
      </c>
      <c r="C224" s="46" t="s">
        <v>173</v>
      </c>
      <c r="D224" s="46" t="s">
        <v>174</v>
      </c>
      <c r="E224" s="46" t="s">
        <v>175</v>
      </c>
      <c r="F224" s="46" t="s">
        <v>176</v>
      </c>
      <c r="G224" s="46" t="s">
        <v>177</v>
      </c>
    </row>
    <row r="225" spans="1:11" ht="21">
      <c r="A225" s="9" t="s">
        <v>33</v>
      </c>
      <c r="C225" s="9" t="s">
        <v>34</v>
      </c>
      <c r="D225" s="47">
        <v>45597</v>
      </c>
      <c r="E225" s="48" t="s">
        <v>154</v>
      </c>
      <c r="F225" s="48">
        <v>800</v>
      </c>
      <c r="G225" s="48"/>
      <c r="H225" s="48"/>
      <c r="I225" s="48">
        <v>768.65</v>
      </c>
      <c r="J225" s="48"/>
      <c r="K225" s="49"/>
    </row>
    <row r="226" spans="1:11">
      <c r="E226" s="22"/>
    </row>
    <row r="228" spans="1:11">
      <c r="F228" s="50"/>
    </row>
    <row r="265" spans="1:13">
      <c r="A265" s="1" t="s">
        <v>178</v>
      </c>
      <c r="B265" s="1"/>
    </row>
    <row r="268" spans="1:13" s="8" customFormat="1" ht="25" customHeight="1">
      <c r="A268" s="51" t="s">
        <v>179</v>
      </c>
      <c r="B268" s="51" t="s">
        <v>180</v>
      </c>
      <c r="C268" s="52" t="s">
        <v>181</v>
      </c>
      <c r="D268" s="51" t="s">
        <v>51</v>
      </c>
      <c r="E268" s="51" t="s">
        <v>125</v>
      </c>
      <c r="F268" s="53" t="s">
        <v>182</v>
      </c>
      <c r="G268" s="51" t="s">
        <v>166</v>
      </c>
      <c r="H268" s="53" t="s">
        <v>183</v>
      </c>
      <c r="I268" s="53" t="s">
        <v>184</v>
      </c>
      <c r="J268" s="51" t="s">
        <v>3</v>
      </c>
      <c r="K268" s="51" t="s">
        <v>185</v>
      </c>
      <c r="L268" s="53" t="s">
        <v>186</v>
      </c>
      <c r="M268" s="51" t="s">
        <v>187</v>
      </c>
    </row>
    <row r="269" spans="1:13" s="8" customFormat="1" ht="25" customHeight="1">
      <c r="A269" s="54">
        <v>45597</v>
      </c>
      <c r="B269" s="55" t="s">
        <v>110</v>
      </c>
      <c r="C269" s="55" t="s">
        <v>188</v>
      </c>
      <c r="D269" s="55" t="s">
        <v>36</v>
      </c>
      <c r="E269" s="55" t="s">
        <v>81</v>
      </c>
      <c r="F269" s="56">
        <v>-1546523.8</v>
      </c>
      <c r="G269" s="55" t="s">
        <v>189</v>
      </c>
      <c r="H269" s="56">
        <v>-97755.77</v>
      </c>
      <c r="I269" s="57">
        <v>-97774.75</v>
      </c>
    </row>
    <row r="270" spans="1:13" s="8" customFormat="1" ht="25" customHeight="1">
      <c r="A270" s="58">
        <v>45597</v>
      </c>
      <c r="B270" s="51" t="s">
        <v>71</v>
      </c>
      <c r="C270" s="51" t="s">
        <v>190</v>
      </c>
      <c r="D270" s="51" t="s">
        <v>36</v>
      </c>
      <c r="E270" s="51" t="s">
        <v>81</v>
      </c>
      <c r="F270" s="59">
        <v>-3078289.52</v>
      </c>
      <c r="G270" s="51" t="s">
        <v>189</v>
      </c>
      <c r="H270" s="59">
        <v>-194578.68</v>
      </c>
      <c r="I270" s="57">
        <v>-292353.43</v>
      </c>
      <c r="J270" s="42"/>
      <c r="K270" s="42"/>
      <c r="L270" s="42"/>
      <c r="M270" s="42"/>
    </row>
    <row r="273" spans="1:40">
      <c r="A273" s="1" t="s">
        <v>1</v>
      </c>
    </row>
    <row r="275" spans="1:40" s="8" customFormat="1" ht="30" customHeight="1">
      <c r="A275" s="5" t="s">
        <v>2</v>
      </c>
      <c r="B275" s="5" t="s">
        <v>3</v>
      </c>
      <c r="C275" s="5" t="s">
        <v>4</v>
      </c>
      <c r="D275" s="5" t="s">
        <v>5</v>
      </c>
      <c r="E275" s="5" t="s">
        <v>6</v>
      </c>
      <c r="F275" s="5" t="s">
        <v>7</v>
      </c>
      <c r="G275" s="5" t="s">
        <v>8</v>
      </c>
      <c r="H275" s="6" t="s">
        <v>9</v>
      </c>
      <c r="I275" s="6" t="s">
        <v>10</v>
      </c>
      <c r="J275" s="6" t="s">
        <v>11</v>
      </c>
      <c r="K275" s="6" t="s">
        <v>12</v>
      </c>
      <c r="L275" s="6" t="s">
        <v>13</v>
      </c>
      <c r="M275" s="6" t="s">
        <v>14</v>
      </c>
      <c r="N275" s="5" t="s">
        <v>15</v>
      </c>
      <c r="O275" s="6" t="s">
        <v>16</v>
      </c>
      <c r="P275" s="6" t="s">
        <v>17</v>
      </c>
      <c r="Q275" s="5" t="s">
        <v>18</v>
      </c>
      <c r="R275" s="5" t="s">
        <v>19</v>
      </c>
      <c r="S275" s="5" t="s">
        <v>20</v>
      </c>
      <c r="T275" s="5" t="s">
        <v>21</v>
      </c>
      <c r="U275" s="5" t="s">
        <v>22</v>
      </c>
      <c r="V275" s="5" t="s">
        <v>23</v>
      </c>
      <c r="W275" s="6" t="s">
        <v>24</v>
      </c>
      <c r="X275" s="5" t="s">
        <v>25</v>
      </c>
      <c r="Y275" s="5" t="s">
        <v>26</v>
      </c>
      <c r="Z275" s="5" t="s">
        <v>27</v>
      </c>
      <c r="AA275" s="5" t="s">
        <v>28</v>
      </c>
      <c r="AB275" s="5" t="s">
        <v>29</v>
      </c>
      <c r="AC275" s="5" t="s">
        <v>30</v>
      </c>
      <c r="AD275" s="5" t="s">
        <v>31</v>
      </c>
      <c r="AE275" s="7" t="s">
        <v>32</v>
      </c>
    </row>
    <row r="276" spans="1:40" s="8" customFormat="1" ht="21.5" customHeight="1">
      <c r="B276" s="9" t="s">
        <v>33</v>
      </c>
      <c r="C276" s="9" t="s">
        <v>34</v>
      </c>
      <c r="D276" s="9" t="s">
        <v>35</v>
      </c>
      <c r="E276" s="9" t="s">
        <v>36</v>
      </c>
      <c r="F276" s="9" t="s">
        <v>33</v>
      </c>
      <c r="H276" s="10">
        <v>6000</v>
      </c>
      <c r="I276" s="11">
        <v>770.80219999999997</v>
      </c>
      <c r="J276" s="12">
        <v>0</v>
      </c>
      <c r="K276" s="13">
        <v>4624813.32</v>
      </c>
      <c r="L276" s="13">
        <v>292334.45</v>
      </c>
      <c r="M276" s="11">
        <v>800</v>
      </c>
      <c r="N276" s="13">
        <v>4800000</v>
      </c>
      <c r="O276" s="13">
        <v>303408</v>
      </c>
      <c r="P276" s="14">
        <v>18.907261358065298</v>
      </c>
      <c r="Q276" s="13">
        <v>0</v>
      </c>
      <c r="R276" s="13">
        <v>0</v>
      </c>
      <c r="S276" s="13">
        <v>0</v>
      </c>
      <c r="T276" s="13">
        <v>0</v>
      </c>
      <c r="U276" s="13">
        <v>292334.45</v>
      </c>
      <c r="V276" s="13">
        <v>0</v>
      </c>
      <c r="W276" s="12">
        <v>6.3210000000000002E-2</v>
      </c>
      <c r="X276" s="13">
        <v>175186.68</v>
      </c>
      <c r="Y276" s="13">
        <v>11073.55</v>
      </c>
      <c r="Z276" s="13">
        <v>175186.68</v>
      </c>
      <c r="AA276" s="13">
        <v>11073.55</v>
      </c>
      <c r="AB276" s="13">
        <v>0</v>
      </c>
      <c r="AC276" s="13">
        <v>0</v>
      </c>
      <c r="AD276" s="13">
        <v>0</v>
      </c>
      <c r="AE276" s="16">
        <v>45597</v>
      </c>
    </row>
    <row r="277" spans="1:40">
      <c r="K277" s="17">
        <f>H276*I276</f>
        <v>4624813.2</v>
      </c>
    </row>
    <row r="278" spans="1:40">
      <c r="I278" s="17"/>
      <c r="L278" s="19"/>
      <c r="N278" s="18">
        <f>M276*H276</f>
        <v>4800000</v>
      </c>
      <c r="O278" s="17">
        <f>N278*R282</f>
        <v>303408</v>
      </c>
      <c r="X278" s="17">
        <f>N278-K276</f>
        <v>175186.6799999997</v>
      </c>
      <c r="Y278" s="17">
        <f>O276-L276</f>
        <v>11073.549999999988</v>
      </c>
      <c r="Z278" s="19">
        <f>N276-K276</f>
        <v>175186.6799999997</v>
      </c>
      <c r="AA278" s="19">
        <f>Z276*R282</f>
        <v>11073.5500428</v>
      </c>
    </row>
    <row r="279" spans="1:40">
      <c r="A279" s="1" t="s">
        <v>37</v>
      </c>
      <c r="P279" s="13"/>
    </row>
    <row r="281" spans="1:40" s="21" customFormat="1">
      <c r="A281" s="20" t="s">
        <v>38</v>
      </c>
      <c r="B281" s="20" t="s">
        <v>39</v>
      </c>
      <c r="C281" s="20" t="s">
        <v>40</v>
      </c>
      <c r="D281" s="20" t="s">
        <v>41</v>
      </c>
      <c r="E281" s="20" t="s">
        <v>42</v>
      </c>
      <c r="F281" s="20" t="s">
        <v>43</v>
      </c>
      <c r="G281" s="20" t="s">
        <v>44</v>
      </c>
      <c r="H281" s="20" t="s">
        <v>45</v>
      </c>
      <c r="I281" s="20" t="s">
        <v>46</v>
      </c>
      <c r="J281" s="20" t="s">
        <v>47</v>
      </c>
      <c r="K281" s="20" t="s">
        <v>48</v>
      </c>
      <c r="L281" s="20" t="s">
        <v>49</v>
      </c>
      <c r="M281" s="20" t="s">
        <v>50</v>
      </c>
      <c r="N281" s="20" t="s">
        <v>51</v>
      </c>
      <c r="O281" s="20" t="s">
        <v>52</v>
      </c>
      <c r="P281" s="20" t="s">
        <v>53</v>
      </c>
      <c r="Q281" s="20" t="s">
        <v>54</v>
      </c>
      <c r="R281" s="20" t="s">
        <v>55</v>
      </c>
      <c r="S281" s="20" t="s">
        <v>56</v>
      </c>
      <c r="T281" s="20" t="s">
        <v>57</v>
      </c>
      <c r="U281" s="20" t="s">
        <v>3</v>
      </c>
      <c r="V281" s="20" t="s">
        <v>58</v>
      </c>
      <c r="W281" s="20" t="s">
        <v>59</v>
      </c>
      <c r="X281" s="20" t="s">
        <v>60</v>
      </c>
      <c r="Y281" s="20" t="s">
        <v>61</v>
      </c>
      <c r="Z281" s="20" t="s">
        <v>62</v>
      </c>
      <c r="AA281" s="20" t="s">
        <v>63</v>
      </c>
      <c r="AB281" s="20" t="s">
        <v>64</v>
      </c>
      <c r="AC281" s="20" t="s">
        <v>65</v>
      </c>
      <c r="AD281" s="20" t="s">
        <v>66</v>
      </c>
    </row>
    <row r="282" spans="1:40" s="21" customFormat="1">
      <c r="A282" s="21" t="s">
        <v>67</v>
      </c>
      <c r="B282" s="21" t="s">
        <v>68</v>
      </c>
      <c r="C282" s="21" t="s">
        <v>69</v>
      </c>
      <c r="D282" s="21" t="s">
        <v>69</v>
      </c>
      <c r="E282" s="21" t="s">
        <v>191</v>
      </c>
      <c r="F282" s="21" t="s">
        <v>192</v>
      </c>
      <c r="G282" s="21" t="s">
        <v>193</v>
      </c>
      <c r="H282" s="21" t="s">
        <v>194</v>
      </c>
      <c r="I282" s="21" t="s">
        <v>195</v>
      </c>
      <c r="J282" s="21" t="s">
        <v>196</v>
      </c>
      <c r="K282" s="21" t="s">
        <v>197</v>
      </c>
      <c r="L282" s="21" t="s">
        <v>198</v>
      </c>
      <c r="M282" s="21" t="s">
        <v>196</v>
      </c>
      <c r="N282" s="21" t="s">
        <v>36</v>
      </c>
      <c r="O282" s="21" t="s">
        <v>78</v>
      </c>
      <c r="P282" s="22">
        <v>175186.68</v>
      </c>
      <c r="Q282" s="22">
        <v>11073.55</v>
      </c>
      <c r="R282" s="21">
        <v>6.3210000000000002E-2</v>
      </c>
      <c r="S282" s="21" t="s">
        <v>79</v>
      </c>
      <c r="T282" s="21" t="s">
        <v>68</v>
      </c>
      <c r="U282" s="21" t="s">
        <v>33</v>
      </c>
      <c r="V282" s="21" t="s">
        <v>80</v>
      </c>
      <c r="W282" s="21" t="s">
        <v>199</v>
      </c>
      <c r="X282" s="21" t="s">
        <v>68</v>
      </c>
      <c r="Y282" s="21" t="s">
        <v>68</v>
      </c>
      <c r="Z282" s="21" t="s">
        <v>200</v>
      </c>
      <c r="AA282" s="21" t="s">
        <v>85</v>
      </c>
      <c r="AB282" s="21" t="s">
        <v>35</v>
      </c>
      <c r="AC282" s="21" t="s">
        <v>86</v>
      </c>
      <c r="AD282" s="21" t="s">
        <v>192</v>
      </c>
    </row>
    <row r="283" spans="1:40" s="21" customFormat="1">
      <c r="A283" s="21" t="s">
        <v>67</v>
      </c>
      <c r="B283" s="21" t="s">
        <v>68</v>
      </c>
      <c r="C283" s="21" t="s">
        <v>69</v>
      </c>
      <c r="D283" s="21" t="s">
        <v>69</v>
      </c>
      <c r="E283" s="21" t="s">
        <v>201</v>
      </c>
      <c r="F283" s="21" t="s">
        <v>192</v>
      </c>
      <c r="G283" s="21" t="s">
        <v>193</v>
      </c>
      <c r="H283" s="21" t="s">
        <v>97</v>
      </c>
      <c r="I283" s="21" t="s">
        <v>202</v>
      </c>
      <c r="J283" s="21" t="s">
        <v>203</v>
      </c>
      <c r="K283" s="21" t="s">
        <v>204</v>
      </c>
      <c r="L283" s="21" t="s">
        <v>205</v>
      </c>
      <c r="M283" s="21" t="s">
        <v>203</v>
      </c>
      <c r="N283" s="21" t="s">
        <v>36</v>
      </c>
      <c r="O283" s="21" t="s">
        <v>94</v>
      </c>
      <c r="P283" s="22">
        <v>-175186.68</v>
      </c>
      <c r="Q283" s="22">
        <v>-11073.55</v>
      </c>
      <c r="R283" s="21">
        <v>6.3210000000000002E-2</v>
      </c>
      <c r="S283" s="21" t="s">
        <v>79</v>
      </c>
      <c r="T283" s="21" t="s">
        <v>68</v>
      </c>
      <c r="U283" s="21" t="s">
        <v>33</v>
      </c>
      <c r="V283" s="21" t="s">
        <v>80</v>
      </c>
      <c r="W283" s="21" t="s">
        <v>199</v>
      </c>
      <c r="X283" s="21" t="s">
        <v>68</v>
      </c>
      <c r="Y283" s="21" t="s">
        <v>68</v>
      </c>
      <c r="Z283" s="21" t="s">
        <v>200</v>
      </c>
      <c r="AA283" s="21" t="s">
        <v>85</v>
      </c>
      <c r="AB283" s="21" t="s">
        <v>35</v>
      </c>
      <c r="AC283" s="21" t="s">
        <v>86</v>
      </c>
      <c r="AD283" s="21" t="s">
        <v>192</v>
      </c>
    </row>
    <row r="285" spans="1:40">
      <c r="P285" s="5" t="s">
        <v>27</v>
      </c>
      <c r="Q285" s="5" t="s">
        <v>28</v>
      </c>
    </row>
    <row r="286" spans="1:40">
      <c r="A286" s="1" t="s">
        <v>119</v>
      </c>
      <c r="P286" s="13">
        <v>175186.68</v>
      </c>
      <c r="Q286" s="13">
        <v>11073.55</v>
      </c>
    </row>
    <row r="288" spans="1:40" s="21" customFormat="1" ht="32" customHeight="1">
      <c r="A288" s="24" t="s">
        <v>38</v>
      </c>
      <c r="B288" s="24" t="s">
        <v>120</v>
      </c>
      <c r="C288" s="24" t="s">
        <v>121</v>
      </c>
      <c r="D288" s="24" t="s">
        <v>122</v>
      </c>
      <c r="E288" s="24" t="s">
        <v>41</v>
      </c>
      <c r="F288" s="24" t="s">
        <v>123</v>
      </c>
      <c r="G288" s="24" t="s">
        <v>124</v>
      </c>
      <c r="H288" s="24" t="s">
        <v>125</v>
      </c>
      <c r="I288" s="24" t="s">
        <v>3</v>
      </c>
      <c r="J288" s="24" t="s">
        <v>126</v>
      </c>
      <c r="K288" s="25" t="s">
        <v>11</v>
      </c>
      <c r="L288" s="24" t="s">
        <v>56</v>
      </c>
      <c r="M288" s="24" t="s">
        <v>127</v>
      </c>
      <c r="N288" s="24" t="s">
        <v>24</v>
      </c>
      <c r="O288" s="24" t="s">
        <v>128</v>
      </c>
      <c r="P288" s="24" t="s">
        <v>60</v>
      </c>
      <c r="Q288" s="24" t="s">
        <v>129</v>
      </c>
      <c r="R288" s="24" t="s">
        <v>130</v>
      </c>
      <c r="S288" s="24" t="s">
        <v>131</v>
      </c>
      <c r="T288" s="24" t="s">
        <v>132</v>
      </c>
      <c r="U288" s="25" t="s">
        <v>9</v>
      </c>
      <c r="V288" s="25" t="s">
        <v>133</v>
      </c>
      <c r="W288" s="25" t="s">
        <v>134</v>
      </c>
      <c r="X288" s="25" t="s">
        <v>135</v>
      </c>
      <c r="Y288" s="112" t="s">
        <v>136</v>
      </c>
      <c r="Z288" s="112"/>
      <c r="AA288" s="25" t="s">
        <v>137</v>
      </c>
      <c r="AB288" s="25" t="s">
        <v>138</v>
      </c>
      <c r="AC288" s="25" t="s">
        <v>139</v>
      </c>
      <c r="AD288" s="25" t="s">
        <v>140</v>
      </c>
      <c r="AE288" s="25" t="s">
        <v>141</v>
      </c>
      <c r="AF288" s="25" t="s">
        <v>142</v>
      </c>
      <c r="AG288" s="25" t="s">
        <v>143</v>
      </c>
      <c r="AH288" s="25" t="s">
        <v>144</v>
      </c>
      <c r="AI288" s="25" t="s">
        <v>145</v>
      </c>
      <c r="AJ288" s="25" t="s">
        <v>146</v>
      </c>
      <c r="AK288" s="25" t="s">
        <v>147</v>
      </c>
      <c r="AL288" s="25" t="s">
        <v>148</v>
      </c>
      <c r="AM288" s="25" t="s">
        <v>149</v>
      </c>
      <c r="AN288" s="26" t="s">
        <v>148</v>
      </c>
    </row>
    <row r="289" spans="1:40" s="21" customFormat="1" ht="27" customHeight="1">
      <c r="A289" s="9" t="s">
        <v>67</v>
      </c>
      <c r="B289" s="9" t="s">
        <v>150</v>
      </c>
      <c r="C289" s="9" t="s">
        <v>151</v>
      </c>
      <c r="D289" s="9" t="s">
        <v>152</v>
      </c>
      <c r="E289" s="27">
        <v>45597</v>
      </c>
      <c r="F289" s="27">
        <v>45597</v>
      </c>
      <c r="G289" s="9" t="s">
        <v>110</v>
      </c>
      <c r="H289" s="9" t="s">
        <v>81</v>
      </c>
      <c r="I289" s="9" t="s">
        <v>33</v>
      </c>
      <c r="J289" s="9" t="s">
        <v>34</v>
      </c>
      <c r="K289" s="13">
        <v>0</v>
      </c>
      <c r="L289" s="28" t="s">
        <v>79</v>
      </c>
      <c r="M289" s="28" t="s">
        <v>153</v>
      </c>
      <c r="N289" s="28" t="s">
        <v>154</v>
      </c>
      <c r="O289" s="28" t="s">
        <v>155</v>
      </c>
      <c r="P289" s="28" t="s">
        <v>82</v>
      </c>
      <c r="Q289" s="9" t="s">
        <v>156</v>
      </c>
      <c r="U289" s="13">
        <v>2000</v>
      </c>
      <c r="V289" s="12">
        <v>768.65</v>
      </c>
      <c r="W289" s="13">
        <v>97172.73</v>
      </c>
      <c r="X289" s="13" t="s">
        <v>157</v>
      </c>
      <c r="Y289" s="113">
        <v>583.04</v>
      </c>
      <c r="Z289" s="113"/>
      <c r="AA289" s="12">
        <v>0.60000372532499602</v>
      </c>
      <c r="AB289" s="13">
        <v>316.05</v>
      </c>
      <c r="AC289" s="13">
        <v>0</v>
      </c>
      <c r="AD289" s="13">
        <v>0</v>
      </c>
      <c r="AE289" s="13">
        <v>1546523.8</v>
      </c>
      <c r="AF289" s="13">
        <v>97755.77</v>
      </c>
      <c r="AG289" s="13">
        <v>1546523.8</v>
      </c>
      <c r="AH289" s="13">
        <v>97755.77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</row>
    <row r="290" spans="1:40" s="21" customFormat="1" ht="27" customHeight="1">
      <c r="A290" s="29" t="s">
        <v>67</v>
      </c>
      <c r="B290" s="29" t="s">
        <v>150</v>
      </c>
      <c r="C290" s="29" t="s">
        <v>151</v>
      </c>
      <c r="D290" s="29" t="s">
        <v>152</v>
      </c>
      <c r="E290" s="30">
        <v>45597</v>
      </c>
      <c r="F290" s="30">
        <v>45597</v>
      </c>
      <c r="G290" s="29" t="s">
        <v>71</v>
      </c>
      <c r="H290" s="29" t="s">
        <v>81</v>
      </c>
      <c r="I290" s="29" t="s">
        <v>33</v>
      </c>
      <c r="J290" s="29" t="s">
        <v>34</v>
      </c>
      <c r="K290" s="31">
        <v>0</v>
      </c>
      <c r="L290" s="32" t="s">
        <v>79</v>
      </c>
      <c r="M290" s="32" t="s">
        <v>153</v>
      </c>
      <c r="N290" s="32" t="s">
        <v>154</v>
      </c>
      <c r="O290" s="32" t="s">
        <v>155</v>
      </c>
      <c r="P290" s="32" t="s">
        <v>82</v>
      </c>
      <c r="Q290" s="29" t="s">
        <v>156</v>
      </c>
      <c r="R290" s="33"/>
      <c r="S290" s="33"/>
      <c r="T290" s="33"/>
      <c r="U290" s="31">
        <v>4000</v>
      </c>
      <c r="V290" s="34">
        <v>768.65</v>
      </c>
      <c r="W290" s="31">
        <v>194345.47</v>
      </c>
      <c r="X290" s="31" t="s">
        <v>157</v>
      </c>
      <c r="Y290" s="114">
        <v>233.21</v>
      </c>
      <c r="Z290" s="114"/>
      <c r="AA290" s="34">
        <v>0.11999765160464</v>
      </c>
      <c r="AB290" s="31">
        <v>632.1</v>
      </c>
      <c r="AC290" s="31">
        <v>0</v>
      </c>
      <c r="AD290" s="31">
        <v>0</v>
      </c>
      <c r="AE290" s="31">
        <v>3078289.52</v>
      </c>
      <c r="AF290" s="31">
        <v>194578.68</v>
      </c>
      <c r="AG290" s="31">
        <v>3078289.52</v>
      </c>
      <c r="AH290" s="31">
        <v>194578.68</v>
      </c>
      <c r="AI290" s="31">
        <v>0</v>
      </c>
      <c r="AJ290" s="31">
        <v>0</v>
      </c>
      <c r="AK290" s="31">
        <v>0</v>
      </c>
      <c r="AL290" s="31">
        <v>0</v>
      </c>
      <c r="AM290" s="31">
        <v>0</v>
      </c>
      <c r="AN290" s="31">
        <v>0</v>
      </c>
    </row>
    <row r="293" spans="1:40" s="21" customFormat="1" ht="18" customHeight="1">
      <c r="A293" s="60" t="s">
        <v>158</v>
      </c>
      <c r="B293" s="37"/>
      <c r="C293" s="37"/>
      <c r="D293" s="37"/>
      <c r="E293" s="37"/>
      <c r="F293" s="37"/>
      <c r="G293" s="37"/>
      <c r="H293" s="37"/>
      <c r="I293" s="37"/>
      <c r="J293" s="37"/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6"/>
      <c r="V293" s="36"/>
      <c r="W293" s="36"/>
      <c r="X293" s="36"/>
      <c r="Y293" s="111"/>
      <c r="Z293" s="111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61"/>
    </row>
    <row r="294" spans="1:40">
      <c r="P294" s="13">
        <v>4800000</v>
      </c>
      <c r="Q294" s="2">
        <v>6.3210000000000002E-2</v>
      </c>
      <c r="R294" s="19"/>
      <c r="T294" s="50" t="e">
        <f>#REF!+#REF!+Q282+#REF!+#REF!</f>
        <v>#REF!</v>
      </c>
    </row>
    <row r="295" spans="1:40" s="8" customFormat="1" ht="15" customHeight="1">
      <c r="E295" s="115" t="s">
        <v>159</v>
      </c>
      <c r="F295" s="115"/>
      <c r="G295" s="115"/>
      <c r="H295" s="115"/>
      <c r="I295" s="111" t="s">
        <v>160</v>
      </c>
      <c r="J295" s="111"/>
      <c r="M295" s="22"/>
      <c r="P295" s="13">
        <v>4624813.32</v>
      </c>
      <c r="T295" s="40" t="e">
        <f>T294/2</f>
        <v>#REF!</v>
      </c>
    </row>
    <row r="296" spans="1:40" s="8" customFormat="1" ht="25" customHeight="1">
      <c r="A296" s="110" t="s">
        <v>161</v>
      </c>
      <c r="B296" s="110"/>
      <c r="C296" s="37" t="s">
        <v>56</v>
      </c>
      <c r="D296" s="37" t="s">
        <v>162</v>
      </c>
      <c r="E296" s="36" t="s">
        <v>163</v>
      </c>
      <c r="F296" s="36" t="s">
        <v>164</v>
      </c>
      <c r="G296" s="111" t="s">
        <v>165</v>
      </c>
      <c r="H296" s="111"/>
      <c r="I296" s="36" t="s">
        <v>163</v>
      </c>
      <c r="J296" s="36" t="s">
        <v>164</v>
      </c>
      <c r="K296" s="36" t="s">
        <v>166</v>
      </c>
      <c r="P296" s="62">
        <f>P294-P295</f>
        <v>175186.6799999997</v>
      </c>
      <c r="T296" s="8">
        <v>145577.02799999999</v>
      </c>
    </row>
    <row r="297" spans="1:40" s="8" customFormat="1" ht="20" customHeight="1">
      <c r="A297" s="108" t="s">
        <v>107</v>
      </c>
      <c r="B297" s="108"/>
      <c r="C297" s="9" t="s">
        <v>167</v>
      </c>
      <c r="D297" s="9" t="s">
        <v>105</v>
      </c>
      <c r="E297" s="13">
        <v>292347.09999999998</v>
      </c>
      <c r="F297" s="13">
        <v>0</v>
      </c>
      <c r="G297" s="13">
        <v>292347.09999999998</v>
      </c>
      <c r="H297" s="38" t="s">
        <v>168</v>
      </c>
      <c r="I297" s="13">
        <v>4625013.5599999996</v>
      </c>
      <c r="J297" s="13">
        <v>0</v>
      </c>
      <c r="K297" s="39">
        <v>6.3210000000000002E-2</v>
      </c>
      <c r="T297" s="40"/>
    </row>
    <row r="298" spans="1:40" s="8" customFormat="1" ht="20" customHeight="1">
      <c r="A298" s="109" t="s">
        <v>101</v>
      </c>
      <c r="B298" s="109"/>
      <c r="C298" s="42"/>
      <c r="D298" s="41" t="s">
        <v>99</v>
      </c>
      <c r="E298" s="43">
        <v>0</v>
      </c>
      <c r="F298" s="43">
        <v>292369.24</v>
      </c>
      <c r="G298" s="43">
        <v>328740.2</v>
      </c>
      <c r="H298" s="44" t="s">
        <v>169</v>
      </c>
      <c r="I298" s="43">
        <v>0</v>
      </c>
      <c r="J298" s="43">
        <v>4625363.68</v>
      </c>
      <c r="K298" s="45">
        <v>6.3210000000000002E-2</v>
      </c>
      <c r="T298" s="40" t="e">
        <f>T295-T296</f>
        <v>#REF!</v>
      </c>
    </row>
    <row r="299" spans="1:40" s="8" customFormat="1" ht="20" customHeight="1">
      <c r="A299" s="108" t="s">
        <v>93</v>
      </c>
      <c r="B299" s="108"/>
      <c r="D299" s="9" t="s">
        <v>91</v>
      </c>
      <c r="E299" s="13">
        <v>948.69</v>
      </c>
      <c r="F299" s="13">
        <v>0</v>
      </c>
      <c r="G299" s="13">
        <v>948.69</v>
      </c>
      <c r="H299" s="38" t="s">
        <v>168</v>
      </c>
      <c r="I299" s="13">
        <v>15046</v>
      </c>
      <c r="J299" s="13">
        <v>0</v>
      </c>
      <c r="K299" s="39">
        <v>6.3052999999999998E-2</v>
      </c>
      <c r="Q299" s="8">
        <f>3000*800</f>
        <v>2400000</v>
      </c>
    </row>
    <row r="300" spans="1:40" s="8" customFormat="1" ht="20" customHeight="1">
      <c r="A300" s="108" t="s">
        <v>77</v>
      </c>
      <c r="B300" s="108"/>
      <c r="D300" s="9" t="s">
        <v>75</v>
      </c>
      <c r="E300" s="13">
        <v>0</v>
      </c>
      <c r="F300" s="13">
        <v>951.06</v>
      </c>
      <c r="G300" s="13">
        <v>88567.24</v>
      </c>
      <c r="H300" s="38" t="s">
        <v>169</v>
      </c>
      <c r="I300" s="13">
        <v>0</v>
      </c>
      <c r="J300" s="13">
        <v>15046</v>
      </c>
      <c r="K300" s="39">
        <v>6.3210000000000002E-2</v>
      </c>
      <c r="Q300" s="8">
        <v>1800000</v>
      </c>
    </row>
    <row r="301" spans="1:40" s="8" customFormat="1" ht="20" customHeight="1">
      <c r="A301" s="108" t="s">
        <v>205</v>
      </c>
      <c r="B301" s="108"/>
      <c r="C301" s="9" t="s">
        <v>167</v>
      </c>
      <c r="D301" s="9" t="s">
        <v>203</v>
      </c>
      <c r="E301" s="13">
        <v>11076.06</v>
      </c>
      <c r="F301" s="13">
        <v>0</v>
      </c>
      <c r="G301" s="13">
        <v>2858648.79</v>
      </c>
      <c r="H301" s="38" t="s">
        <v>168</v>
      </c>
      <c r="I301" s="13">
        <v>175226.44</v>
      </c>
      <c r="J301" s="13">
        <v>0</v>
      </c>
      <c r="K301" s="39">
        <v>6.3210000000000002E-2</v>
      </c>
      <c r="M301" s="40"/>
      <c r="Q301" s="8">
        <f>Q299-Q300</f>
        <v>600000</v>
      </c>
    </row>
    <row r="302" spans="1:40" s="8" customFormat="1" ht="20" customHeight="1">
      <c r="A302" s="109" t="s">
        <v>198</v>
      </c>
      <c r="B302" s="109"/>
      <c r="C302" s="41" t="s">
        <v>167</v>
      </c>
      <c r="D302" s="41" t="s">
        <v>196</v>
      </c>
      <c r="E302" s="43">
        <v>0</v>
      </c>
      <c r="F302" s="43">
        <v>11076.06</v>
      </c>
      <c r="G302" s="43">
        <v>22682.76</v>
      </c>
      <c r="H302" s="44" t="s">
        <v>169</v>
      </c>
      <c r="I302" s="43">
        <v>0</v>
      </c>
      <c r="J302" s="43">
        <v>175226.44</v>
      </c>
      <c r="K302" s="45">
        <v>6.3210000000000002E-2</v>
      </c>
    </row>
    <row r="303" spans="1:40">
      <c r="L303" s="20"/>
      <c r="M303" s="20"/>
    </row>
    <row r="304" spans="1:40">
      <c r="L304" s="22"/>
      <c r="M304" s="22">
        <f>3000*800</f>
        <v>2400000</v>
      </c>
    </row>
    <row r="305" spans="1:13">
      <c r="A305" s="1" t="s">
        <v>206</v>
      </c>
      <c r="M305" s="50">
        <f>M304*K133</f>
        <v>7805.8934495544145</v>
      </c>
    </row>
    <row r="308" spans="1:13">
      <c r="E308" s="22"/>
    </row>
    <row r="310" spans="1:13">
      <c r="E310" s="50"/>
    </row>
    <row r="330" spans="10:10">
      <c r="J330" s="18">
        <f>6000*I276</f>
        <v>4624813.2</v>
      </c>
    </row>
    <row r="331" spans="10:10">
      <c r="J331" s="18">
        <f>J330/2</f>
        <v>2312406.6</v>
      </c>
    </row>
    <row r="393" spans="1:31">
      <c r="M393" s="19"/>
      <c r="X393" s="19">
        <f>N398-K398</f>
        <v>87593.339999999851</v>
      </c>
      <c r="Y393" s="19">
        <f>X393*W398</f>
        <v>5536.7750213999907</v>
      </c>
    </row>
    <row r="394" spans="1:31">
      <c r="K394" s="13">
        <v>4624813.32</v>
      </c>
    </row>
    <row r="395" spans="1:31">
      <c r="A395" s="1" t="s">
        <v>1</v>
      </c>
      <c r="K395" s="22">
        <v>2312406.66</v>
      </c>
      <c r="L395" s="13">
        <v>292334.45</v>
      </c>
    </row>
    <row r="396" spans="1:31">
      <c r="K396" s="19">
        <f>K394-K395</f>
        <v>2312406.66</v>
      </c>
      <c r="L396" s="19">
        <f>L395/2</f>
        <v>146167.22500000001</v>
      </c>
    </row>
    <row r="397" spans="1:31" s="8" customFormat="1" ht="30" customHeight="1">
      <c r="A397" s="5" t="s">
        <v>2</v>
      </c>
      <c r="B397" s="5" t="s">
        <v>3</v>
      </c>
      <c r="C397" s="5" t="s">
        <v>4</v>
      </c>
      <c r="D397" s="5" t="s">
        <v>5</v>
      </c>
      <c r="E397" s="5" t="s">
        <v>6</v>
      </c>
      <c r="F397" s="5" t="s">
        <v>7</v>
      </c>
      <c r="G397" s="5" t="s">
        <v>8</v>
      </c>
      <c r="H397" s="6" t="s">
        <v>9</v>
      </c>
      <c r="I397" s="6" t="s">
        <v>10</v>
      </c>
      <c r="J397" s="6" t="s">
        <v>11</v>
      </c>
      <c r="K397" s="6" t="s">
        <v>12</v>
      </c>
      <c r="L397" s="6" t="s">
        <v>13</v>
      </c>
      <c r="M397" s="6" t="s">
        <v>14</v>
      </c>
      <c r="N397" s="5" t="s">
        <v>15</v>
      </c>
      <c r="O397" s="6" t="s">
        <v>16</v>
      </c>
      <c r="P397" s="6" t="s">
        <v>17</v>
      </c>
      <c r="Q397" s="5" t="s">
        <v>18</v>
      </c>
      <c r="R397" s="5" t="s">
        <v>19</v>
      </c>
      <c r="S397" s="5" t="s">
        <v>20</v>
      </c>
      <c r="T397" s="5" t="s">
        <v>21</v>
      </c>
      <c r="U397" s="5" t="s">
        <v>22</v>
      </c>
      <c r="V397" s="5" t="s">
        <v>23</v>
      </c>
      <c r="W397" s="6" t="s">
        <v>24</v>
      </c>
      <c r="X397" s="5" t="s">
        <v>25</v>
      </c>
      <c r="Y397" s="5" t="s">
        <v>26</v>
      </c>
      <c r="Z397" s="5" t="s">
        <v>27</v>
      </c>
      <c r="AA397" s="5" t="s">
        <v>28</v>
      </c>
      <c r="AB397" s="5" t="s">
        <v>29</v>
      </c>
      <c r="AC397" s="5" t="s">
        <v>30</v>
      </c>
      <c r="AD397" s="5" t="s">
        <v>31</v>
      </c>
      <c r="AE397" s="7" t="s">
        <v>32</v>
      </c>
    </row>
    <row r="398" spans="1:31" s="8" customFormat="1" ht="21.5" customHeight="1">
      <c r="B398" s="9" t="s">
        <v>33</v>
      </c>
      <c r="C398" s="9" t="s">
        <v>34</v>
      </c>
      <c r="D398" s="9" t="s">
        <v>35</v>
      </c>
      <c r="E398" s="9" t="s">
        <v>36</v>
      </c>
      <c r="F398" s="9" t="s">
        <v>33</v>
      </c>
      <c r="H398" s="10">
        <v>3000</v>
      </c>
      <c r="I398" s="11">
        <v>770.80219999999997</v>
      </c>
      <c r="J398" s="12">
        <v>0</v>
      </c>
      <c r="K398" s="13">
        <v>2312406.66</v>
      </c>
      <c r="L398" s="13">
        <v>146167.22</v>
      </c>
      <c r="M398" s="11">
        <v>800</v>
      </c>
      <c r="N398" s="13">
        <v>2400000</v>
      </c>
      <c r="O398" s="13">
        <v>151704</v>
      </c>
      <c r="P398" s="14">
        <v>5.8403854959643899</v>
      </c>
      <c r="Q398" s="13">
        <v>0</v>
      </c>
      <c r="R398" s="13">
        <v>0</v>
      </c>
      <c r="S398" s="13">
        <v>0</v>
      </c>
      <c r="T398" s="13">
        <v>0</v>
      </c>
      <c r="U398" s="13">
        <v>146167.22</v>
      </c>
      <c r="V398" s="13">
        <v>0</v>
      </c>
      <c r="W398" s="12">
        <v>6.3210000000000002E-2</v>
      </c>
      <c r="X398" s="13">
        <v>87593.34</v>
      </c>
      <c r="Y398" s="13">
        <v>5536.78</v>
      </c>
      <c r="Z398" s="13">
        <v>87593.34</v>
      </c>
      <c r="AA398" s="13">
        <v>5536.77</v>
      </c>
      <c r="AB398" s="13">
        <v>0</v>
      </c>
      <c r="AC398" s="13">
        <v>0</v>
      </c>
      <c r="AD398" s="13">
        <v>0</v>
      </c>
      <c r="AE398" s="16">
        <v>45597</v>
      </c>
    </row>
    <row r="399" spans="1:31">
      <c r="M399" s="17"/>
      <c r="N399" s="17">
        <f>H398*M398</f>
        <v>2400000</v>
      </c>
      <c r="O399" s="19">
        <f>N398*R403</f>
        <v>151704</v>
      </c>
      <c r="X399" s="19">
        <f>N398-K398</f>
        <v>87593.339999999851</v>
      </c>
      <c r="Y399" s="19">
        <f>O398-L398</f>
        <v>5536.7799999999988</v>
      </c>
      <c r="Z399" s="19">
        <f>N398-K398</f>
        <v>87593.339999999851</v>
      </c>
      <c r="AA399" s="19">
        <f>Z398*R406</f>
        <v>5536.7750213999998</v>
      </c>
    </row>
    <row r="400" spans="1:31">
      <c r="A400" s="1" t="s">
        <v>37</v>
      </c>
    </row>
    <row r="402" spans="1:36" s="21" customFormat="1">
      <c r="A402" s="20" t="s">
        <v>38</v>
      </c>
      <c r="B402" s="20" t="s">
        <v>39</v>
      </c>
      <c r="C402" s="20" t="s">
        <v>40</v>
      </c>
      <c r="D402" s="20" t="s">
        <v>41</v>
      </c>
      <c r="E402" s="20" t="s">
        <v>42</v>
      </c>
      <c r="F402" s="20" t="s">
        <v>43</v>
      </c>
      <c r="G402" s="20" t="s">
        <v>44</v>
      </c>
      <c r="H402" s="20" t="s">
        <v>45</v>
      </c>
      <c r="I402" s="20" t="s">
        <v>46</v>
      </c>
      <c r="J402" s="20" t="s">
        <v>47</v>
      </c>
      <c r="K402" s="20" t="s">
        <v>48</v>
      </c>
      <c r="L402" s="20" t="s">
        <v>49</v>
      </c>
      <c r="M402" s="20" t="s">
        <v>50</v>
      </c>
      <c r="N402" s="20" t="s">
        <v>51</v>
      </c>
      <c r="O402" s="20" t="s">
        <v>52</v>
      </c>
      <c r="P402" s="20" t="s">
        <v>53</v>
      </c>
      <c r="Q402" s="20" t="s">
        <v>54</v>
      </c>
      <c r="R402" s="20" t="s">
        <v>55</v>
      </c>
      <c r="S402" s="20" t="s">
        <v>56</v>
      </c>
      <c r="T402" s="20" t="s">
        <v>57</v>
      </c>
      <c r="U402" s="20" t="s">
        <v>3</v>
      </c>
      <c r="V402" s="20" t="s">
        <v>58</v>
      </c>
      <c r="W402" s="20" t="s">
        <v>59</v>
      </c>
      <c r="X402" s="20" t="s">
        <v>60</v>
      </c>
      <c r="Y402" s="20" t="s">
        <v>61</v>
      </c>
      <c r="Z402" s="20" t="s">
        <v>62</v>
      </c>
      <c r="AA402" s="20" t="s">
        <v>63</v>
      </c>
      <c r="AB402" s="20" t="s">
        <v>64</v>
      </c>
      <c r="AC402" s="20" t="s">
        <v>65</v>
      </c>
      <c r="AD402" s="20" t="s">
        <v>66</v>
      </c>
    </row>
    <row r="403" spans="1:36" s="21" customFormat="1">
      <c r="A403" s="21" t="s">
        <v>67</v>
      </c>
      <c r="B403" s="21" t="s">
        <v>68</v>
      </c>
      <c r="C403" s="21" t="s">
        <v>69</v>
      </c>
      <c r="D403" s="21" t="s">
        <v>69</v>
      </c>
      <c r="E403" s="21" t="s">
        <v>207</v>
      </c>
      <c r="F403" s="21" t="s">
        <v>208</v>
      </c>
      <c r="G403" s="21" t="s">
        <v>72</v>
      </c>
      <c r="H403" s="21" t="s">
        <v>97</v>
      </c>
      <c r="I403" s="21" t="s">
        <v>202</v>
      </c>
      <c r="J403" s="21" t="s">
        <v>203</v>
      </c>
      <c r="K403" s="21" t="s">
        <v>204</v>
      </c>
      <c r="L403" s="21" t="s">
        <v>205</v>
      </c>
      <c r="M403" s="21" t="s">
        <v>203</v>
      </c>
      <c r="N403" s="21" t="s">
        <v>36</v>
      </c>
      <c r="O403" s="21" t="s">
        <v>78</v>
      </c>
      <c r="P403" s="22">
        <v>87593.34</v>
      </c>
      <c r="Q403" s="22">
        <v>5536.78</v>
      </c>
      <c r="R403" s="21">
        <v>6.3210000000000002E-2</v>
      </c>
      <c r="S403" s="21" t="s">
        <v>79</v>
      </c>
      <c r="T403" s="21" t="s">
        <v>68</v>
      </c>
      <c r="U403" s="21" t="s">
        <v>33</v>
      </c>
      <c r="V403" s="21" t="s">
        <v>80</v>
      </c>
      <c r="W403" s="21" t="s">
        <v>209</v>
      </c>
      <c r="X403" s="21" t="s">
        <v>82</v>
      </c>
      <c r="Y403" s="21" t="s">
        <v>83</v>
      </c>
      <c r="Z403" s="21" t="s">
        <v>210</v>
      </c>
      <c r="AA403" s="21" t="s">
        <v>85</v>
      </c>
      <c r="AB403" s="21" t="s">
        <v>85</v>
      </c>
      <c r="AC403" s="21" t="s">
        <v>86</v>
      </c>
      <c r="AD403" s="21" t="s">
        <v>211</v>
      </c>
    </row>
    <row r="404" spans="1:36" s="21" customFormat="1">
      <c r="A404" s="21" t="s">
        <v>67</v>
      </c>
      <c r="B404" s="21" t="s">
        <v>68</v>
      </c>
      <c r="C404" s="21" t="s">
        <v>69</v>
      </c>
      <c r="D404" s="21" t="s">
        <v>69</v>
      </c>
      <c r="E404" s="21" t="s">
        <v>212</v>
      </c>
      <c r="F404" s="21" t="s">
        <v>208</v>
      </c>
      <c r="G404" s="21" t="s">
        <v>72</v>
      </c>
      <c r="H404" s="21" t="s">
        <v>194</v>
      </c>
      <c r="I404" s="21" t="s">
        <v>195</v>
      </c>
      <c r="J404" s="21" t="s">
        <v>196</v>
      </c>
      <c r="K404" s="21" t="s">
        <v>197</v>
      </c>
      <c r="L404" s="21" t="s">
        <v>198</v>
      </c>
      <c r="M404" s="21" t="s">
        <v>196</v>
      </c>
      <c r="N404" s="21" t="s">
        <v>36</v>
      </c>
      <c r="O404" s="21" t="s">
        <v>94</v>
      </c>
      <c r="P404" s="22">
        <v>-87593.34</v>
      </c>
      <c r="Q404" s="22">
        <v>-5536.78</v>
      </c>
      <c r="R404" s="21">
        <v>6.3210000000000002E-2</v>
      </c>
      <c r="S404" s="21" t="s">
        <v>79</v>
      </c>
      <c r="T404" s="21" t="s">
        <v>68</v>
      </c>
      <c r="U404" s="21" t="s">
        <v>33</v>
      </c>
      <c r="V404" s="21" t="s">
        <v>80</v>
      </c>
      <c r="W404" s="21" t="s">
        <v>209</v>
      </c>
      <c r="X404" s="21" t="s">
        <v>82</v>
      </c>
      <c r="Y404" s="21" t="s">
        <v>83</v>
      </c>
      <c r="Z404" s="21" t="s">
        <v>210</v>
      </c>
      <c r="AA404" s="21" t="s">
        <v>85</v>
      </c>
      <c r="AB404" s="21" t="s">
        <v>85</v>
      </c>
      <c r="AC404" s="21" t="s">
        <v>86</v>
      </c>
      <c r="AD404" s="21" t="s">
        <v>211</v>
      </c>
    </row>
    <row r="405" spans="1:36" s="21" customFormat="1">
      <c r="A405" s="21" t="s">
        <v>67</v>
      </c>
      <c r="B405" s="21" t="s">
        <v>68</v>
      </c>
      <c r="C405" s="21" t="s">
        <v>69</v>
      </c>
      <c r="D405" s="21" t="s">
        <v>69</v>
      </c>
      <c r="E405" s="21" t="s">
        <v>213</v>
      </c>
      <c r="F405" s="21" t="s">
        <v>208</v>
      </c>
      <c r="G405" s="21" t="s">
        <v>72</v>
      </c>
      <c r="H405" s="21" t="s">
        <v>194</v>
      </c>
      <c r="I405" s="21" t="s">
        <v>214</v>
      </c>
      <c r="J405" s="21" t="s">
        <v>215</v>
      </c>
      <c r="K405" s="21" t="s">
        <v>216</v>
      </c>
      <c r="L405" s="21" t="s">
        <v>217</v>
      </c>
      <c r="M405" s="21" t="s">
        <v>215</v>
      </c>
      <c r="N405" s="21" t="s">
        <v>36</v>
      </c>
      <c r="O405" s="21" t="s">
        <v>78</v>
      </c>
      <c r="P405" s="22">
        <v>0</v>
      </c>
      <c r="Q405" s="22">
        <v>-0.01</v>
      </c>
      <c r="R405" s="21">
        <v>6.3210000000000002E-2</v>
      </c>
      <c r="S405" s="21" t="s">
        <v>79</v>
      </c>
      <c r="T405" s="21" t="s">
        <v>68</v>
      </c>
      <c r="U405" s="21" t="s">
        <v>33</v>
      </c>
      <c r="V405" s="21" t="s">
        <v>80</v>
      </c>
      <c r="W405" s="21" t="s">
        <v>209</v>
      </c>
      <c r="X405" s="21" t="s">
        <v>82</v>
      </c>
      <c r="Y405" s="21" t="s">
        <v>83</v>
      </c>
      <c r="Z405" s="21" t="s">
        <v>218</v>
      </c>
      <c r="AA405" s="21" t="s">
        <v>85</v>
      </c>
      <c r="AB405" s="21" t="s">
        <v>85</v>
      </c>
      <c r="AC405" s="21" t="s">
        <v>86</v>
      </c>
      <c r="AD405" s="21" t="s">
        <v>211</v>
      </c>
    </row>
    <row r="406" spans="1:36" s="21" customFormat="1">
      <c r="A406" s="21" t="s">
        <v>67</v>
      </c>
      <c r="B406" s="21" t="s">
        <v>68</v>
      </c>
      <c r="C406" s="21" t="s">
        <v>69</v>
      </c>
      <c r="D406" s="21" t="s">
        <v>69</v>
      </c>
      <c r="E406" s="21" t="s">
        <v>219</v>
      </c>
      <c r="F406" s="21" t="s">
        <v>208</v>
      </c>
      <c r="G406" s="21" t="s">
        <v>72</v>
      </c>
      <c r="H406" s="21" t="s">
        <v>194</v>
      </c>
      <c r="I406" s="21" t="s">
        <v>220</v>
      </c>
      <c r="J406" s="21" t="s">
        <v>221</v>
      </c>
      <c r="K406" s="21" t="s">
        <v>222</v>
      </c>
      <c r="L406" s="21" t="s">
        <v>223</v>
      </c>
      <c r="M406" s="21" t="s">
        <v>221</v>
      </c>
      <c r="N406" s="21" t="s">
        <v>36</v>
      </c>
      <c r="O406" s="21" t="s">
        <v>94</v>
      </c>
      <c r="P406" s="22">
        <v>-514566.6</v>
      </c>
      <c r="Q406" s="22">
        <v>-32525.75</v>
      </c>
      <c r="R406" s="21">
        <v>6.3210000000000002E-2</v>
      </c>
      <c r="S406" s="21" t="s">
        <v>79</v>
      </c>
      <c r="T406" s="21" t="s">
        <v>68</v>
      </c>
      <c r="U406" s="21" t="s">
        <v>33</v>
      </c>
      <c r="V406" s="21" t="s">
        <v>80</v>
      </c>
      <c r="W406" s="21" t="s">
        <v>209</v>
      </c>
      <c r="X406" s="21" t="s">
        <v>82</v>
      </c>
      <c r="Y406" s="21" t="s">
        <v>83</v>
      </c>
      <c r="Z406" s="21" t="s">
        <v>224</v>
      </c>
      <c r="AA406" s="21" t="s">
        <v>85</v>
      </c>
      <c r="AB406" s="21" t="s">
        <v>85</v>
      </c>
      <c r="AC406" s="21" t="s">
        <v>86</v>
      </c>
      <c r="AD406" s="21" t="s">
        <v>211</v>
      </c>
    </row>
    <row r="407" spans="1:36" s="21" customFormat="1">
      <c r="A407" s="21" t="s">
        <v>67</v>
      </c>
      <c r="B407" s="21" t="s">
        <v>68</v>
      </c>
      <c r="C407" s="21" t="s">
        <v>69</v>
      </c>
      <c r="D407" s="21" t="s">
        <v>69</v>
      </c>
      <c r="E407" s="21" t="s">
        <v>225</v>
      </c>
      <c r="F407" s="21" t="s">
        <v>208</v>
      </c>
      <c r="G407" s="21" t="s">
        <v>72</v>
      </c>
      <c r="H407" s="21" t="s">
        <v>73</v>
      </c>
      <c r="I407" s="21" t="s">
        <v>74</v>
      </c>
      <c r="J407" s="21" t="s">
        <v>75</v>
      </c>
      <c r="K407" s="21" t="s">
        <v>76</v>
      </c>
      <c r="L407" s="21" t="s">
        <v>77</v>
      </c>
      <c r="M407" s="21" t="s">
        <v>75</v>
      </c>
      <c r="N407" s="21" t="s">
        <v>36</v>
      </c>
      <c r="O407" s="21" t="s">
        <v>78</v>
      </c>
      <c r="P407" s="22">
        <v>5854</v>
      </c>
      <c r="Q407" s="22">
        <v>370.03</v>
      </c>
      <c r="R407" s="21">
        <v>6.3210000000000002E-2</v>
      </c>
      <c r="S407" s="21" t="s">
        <v>79</v>
      </c>
      <c r="T407" s="21" t="s">
        <v>68</v>
      </c>
      <c r="U407" s="21" t="s">
        <v>33</v>
      </c>
      <c r="V407" s="21" t="s">
        <v>80</v>
      </c>
      <c r="W407" s="21" t="s">
        <v>209</v>
      </c>
      <c r="X407" s="21" t="s">
        <v>82</v>
      </c>
      <c r="Y407" s="21" t="s">
        <v>83</v>
      </c>
      <c r="Z407" s="21" t="s">
        <v>226</v>
      </c>
      <c r="AA407" s="21" t="s">
        <v>85</v>
      </c>
      <c r="AB407" s="21" t="s">
        <v>85</v>
      </c>
      <c r="AC407" s="21" t="s">
        <v>86</v>
      </c>
      <c r="AD407" s="21" t="s">
        <v>211</v>
      </c>
    </row>
    <row r="408" spans="1:36" s="21" customFormat="1">
      <c r="A408" s="21" t="s">
        <v>67</v>
      </c>
      <c r="B408" s="21" t="s">
        <v>68</v>
      </c>
      <c r="C408" s="21" t="s">
        <v>69</v>
      </c>
      <c r="D408" s="21" t="s">
        <v>69</v>
      </c>
      <c r="E408" s="21" t="s">
        <v>227</v>
      </c>
      <c r="F408" s="21" t="s">
        <v>208</v>
      </c>
      <c r="G408" s="21" t="s">
        <v>72</v>
      </c>
      <c r="H408" s="21" t="s">
        <v>89</v>
      </c>
      <c r="I408" s="21" t="s">
        <v>90</v>
      </c>
      <c r="J408" s="21" t="s">
        <v>91</v>
      </c>
      <c r="K408" s="21" t="s">
        <v>92</v>
      </c>
      <c r="L408" s="21" t="s">
        <v>93</v>
      </c>
      <c r="M408" s="21" t="s">
        <v>91</v>
      </c>
      <c r="N408" s="21" t="s">
        <v>36</v>
      </c>
      <c r="O408" s="21" t="s">
        <v>94</v>
      </c>
      <c r="P408" s="22">
        <v>-5854</v>
      </c>
      <c r="Q408" s="22">
        <v>-370.03</v>
      </c>
      <c r="R408" s="21">
        <v>6.3210000000000002E-2</v>
      </c>
      <c r="S408" s="21" t="s">
        <v>79</v>
      </c>
      <c r="T408" s="21" t="s">
        <v>68</v>
      </c>
      <c r="U408" s="21" t="s">
        <v>33</v>
      </c>
      <c r="V408" s="21" t="s">
        <v>80</v>
      </c>
      <c r="W408" s="21" t="s">
        <v>209</v>
      </c>
      <c r="X408" s="21" t="s">
        <v>82</v>
      </c>
      <c r="Y408" s="21" t="s">
        <v>83</v>
      </c>
      <c r="Z408" s="21" t="s">
        <v>228</v>
      </c>
      <c r="AA408" s="21" t="s">
        <v>85</v>
      </c>
      <c r="AB408" s="21" t="s">
        <v>85</v>
      </c>
      <c r="AC408" s="21" t="s">
        <v>86</v>
      </c>
      <c r="AD408" s="21" t="s">
        <v>211</v>
      </c>
    </row>
    <row r="409" spans="1:36" s="21" customFormat="1">
      <c r="A409" s="21" t="s">
        <v>67</v>
      </c>
      <c r="B409" s="21" t="s">
        <v>68</v>
      </c>
      <c r="C409" s="21" t="s">
        <v>69</v>
      </c>
      <c r="D409" s="21" t="s">
        <v>69</v>
      </c>
      <c r="E409" s="21" t="s">
        <v>229</v>
      </c>
      <c r="F409" s="21" t="s">
        <v>208</v>
      </c>
      <c r="G409" s="21" t="s">
        <v>72</v>
      </c>
      <c r="H409" s="21" t="s">
        <v>97</v>
      </c>
      <c r="I409" s="21" t="s">
        <v>98</v>
      </c>
      <c r="J409" s="21" t="s">
        <v>99</v>
      </c>
      <c r="K409" s="21" t="s">
        <v>100</v>
      </c>
      <c r="L409" s="21" t="s">
        <v>230</v>
      </c>
      <c r="M409" s="21" t="s">
        <v>99</v>
      </c>
      <c r="N409" s="21" t="s">
        <v>86</v>
      </c>
      <c r="O409" s="21" t="s">
        <v>94</v>
      </c>
      <c r="P409" s="22">
        <v>-113641.47</v>
      </c>
      <c r="Q409" s="22">
        <v>-113641.47</v>
      </c>
      <c r="R409" s="21">
        <v>1</v>
      </c>
      <c r="S409" s="21" t="s">
        <v>79</v>
      </c>
      <c r="T409" s="21" t="s">
        <v>68</v>
      </c>
      <c r="U409" s="21" t="s">
        <v>33</v>
      </c>
      <c r="V409" s="21" t="s">
        <v>80</v>
      </c>
      <c r="W409" s="21" t="s">
        <v>209</v>
      </c>
      <c r="X409" s="21" t="s">
        <v>82</v>
      </c>
      <c r="Y409" s="21" t="s">
        <v>83</v>
      </c>
      <c r="Z409" s="21" t="s">
        <v>231</v>
      </c>
      <c r="AA409" s="21" t="s">
        <v>85</v>
      </c>
      <c r="AB409" s="21" t="s">
        <v>85</v>
      </c>
      <c r="AC409" s="21" t="s">
        <v>86</v>
      </c>
      <c r="AD409" s="21" t="s">
        <v>211</v>
      </c>
    </row>
    <row r="410" spans="1:36" s="21" customFormat="1">
      <c r="A410" s="21" t="s">
        <v>67</v>
      </c>
      <c r="B410" s="21" t="s">
        <v>68</v>
      </c>
      <c r="C410" s="21" t="s">
        <v>69</v>
      </c>
      <c r="D410" s="21" t="s">
        <v>69</v>
      </c>
      <c r="E410" s="21" t="s">
        <v>232</v>
      </c>
      <c r="F410" s="21" t="s">
        <v>208</v>
      </c>
      <c r="G410" s="21" t="s">
        <v>72</v>
      </c>
      <c r="H410" s="21" t="s">
        <v>97</v>
      </c>
      <c r="I410" s="21" t="s">
        <v>104</v>
      </c>
      <c r="J410" s="21" t="s">
        <v>105</v>
      </c>
      <c r="K410" s="21" t="s">
        <v>106</v>
      </c>
      <c r="L410" s="21" t="s">
        <v>107</v>
      </c>
      <c r="M410" s="21" t="s">
        <v>105</v>
      </c>
      <c r="N410" s="21" t="s">
        <v>36</v>
      </c>
      <c r="O410" s="21" t="s">
        <v>78</v>
      </c>
      <c r="P410" s="22">
        <v>2312406.66</v>
      </c>
      <c r="Q410" s="22">
        <v>146167.23000000001</v>
      </c>
      <c r="R410" s="21">
        <v>6.3210000000000002E-2</v>
      </c>
      <c r="S410" s="21" t="s">
        <v>79</v>
      </c>
      <c r="T410" s="21" t="s">
        <v>68</v>
      </c>
      <c r="U410" s="21" t="s">
        <v>33</v>
      </c>
      <c r="V410" s="21" t="s">
        <v>80</v>
      </c>
      <c r="W410" s="21" t="s">
        <v>209</v>
      </c>
      <c r="X410" s="21" t="s">
        <v>82</v>
      </c>
      <c r="Y410" s="21" t="s">
        <v>83</v>
      </c>
      <c r="Z410" s="21" t="s">
        <v>233</v>
      </c>
      <c r="AA410" s="21" t="s">
        <v>85</v>
      </c>
      <c r="AB410" s="21" t="s">
        <v>85</v>
      </c>
      <c r="AC410" s="21" t="s">
        <v>86</v>
      </c>
      <c r="AD410" s="21" t="s">
        <v>211</v>
      </c>
    </row>
    <row r="411" spans="1:36">
      <c r="P411" s="63">
        <f>H398*I398</f>
        <v>2312406.6</v>
      </c>
    </row>
    <row r="412" spans="1:36">
      <c r="P412" s="64">
        <f>3000*600-2159.94</f>
        <v>1797840.06</v>
      </c>
      <c r="Q412" s="5"/>
      <c r="S412" s="50"/>
    </row>
    <row r="413" spans="1:36">
      <c r="A413" s="1" t="s">
        <v>119</v>
      </c>
      <c r="P413" s="63">
        <f>P411-P412</f>
        <v>514566.54000000004</v>
      </c>
    </row>
    <row r="415" spans="1:36" s="21" customFormat="1" ht="32" customHeight="1">
      <c r="A415" s="24" t="s">
        <v>38</v>
      </c>
      <c r="B415" s="24" t="s">
        <v>120</v>
      </c>
      <c r="C415" s="24" t="s">
        <v>121</v>
      </c>
      <c r="D415" s="24" t="s">
        <v>122</v>
      </c>
      <c r="E415" s="24" t="s">
        <v>41</v>
      </c>
      <c r="F415" s="24" t="s">
        <v>123</v>
      </c>
      <c r="G415" s="24" t="s">
        <v>124</v>
      </c>
      <c r="H415" s="24" t="s">
        <v>125</v>
      </c>
      <c r="I415" s="24" t="s">
        <v>3</v>
      </c>
      <c r="J415" s="24" t="s">
        <v>126</v>
      </c>
      <c r="K415" s="25" t="s">
        <v>11</v>
      </c>
      <c r="L415" s="24" t="s">
        <v>56</v>
      </c>
      <c r="M415" s="24" t="s">
        <v>127</v>
      </c>
      <c r="N415" s="24" t="s">
        <v>24</v>
      </c>
      <c r="O415" s="24" t="s">
        <v>60</v>
      </c>
      <c r="P415" s="24" t="s">
        <v>129</v>
      </c>
      <c r="Q415" s="24" t="s">
        <v>130</v>
      </c>
      <c r="R415" s="24" t="s">
        <v>131</v>
      </c>
      <c r="S415" s="24" t="s">
        <v>132</v>
      </c>
      <c r="T415" s="25" t="s">
        <v>9</v>
      </c>
      <c r="U415" s="25" t="s">
        <v>133</v>
      </c>
      <c r="V415" s="25" t="s">
        <v>134</v>
      </c>
      <c r="W415" s="25" t="s">
        <v>135</v>
      </c>
      <c r="X415" s="25" t="s">
        <v>136</v>
      </c>
      <c r="Y415" s="25" t="s">
        <v>137</v>
      </c>
      <c r="Z415" s="25" t="s">
        <v>138</v>
      </c>
      <c r="AA415" s="25" t="s">
        <v>139</v>
      </c>
      <c r="AB415" s="25" t="s">
        <v>234</v>
      </c>
      <c r="AC415" s="25" t="s">
        <v>141</v>
      </c>
      <c r="AD415" s="25" t="s">
        <v>142</v>
      </c>
      <c r="AE415" s="25" t="s">
        <v>143</v>
      </c>
      <c r="AF415" s="25" t="s">
        <v>144</v>
      </c>
      <c r="AG415" s="25" t="s">
        <v>147</v>
      </c>
      <c r="AH415" s="65" t="s">
        <v>235</v>
      </c>
      <c r="AI415" s="25" t="s">
        <v>149</v>
      </c>
      <c r="AJ415" s="25" t="s">
        <v>148</v>
      </c>
    </row>
    <row r="416" spans="1:36" s="21" customFormat="1" ht="27" customHeight="1">
      <c r="A416" s="9" t="s">
        <v>67</v>
      </c>
      <c r="B416" s="9" t="s">
        <v>150</v>
      </c>
      <c r="C416" s="9" t="s">
        <v>151</v>
      </c>
      <c r="D416" s="9" t="s">
        <v>152</v>
      </c>
      <c r="E416" s="27">
        <v>45597</v>
      </c>
      <c r="F416" s="27">
        <v>45597</v>
      </c>
      <c r="G416" s="9" t="s">
        <v>208</v>
      </c>
      <c r="H416" s="9" t="s">
        <v>209</v>
      </c>
      <c r="I416" s="9" t="s">
        <v>33</v>
      </c>
      <c r="J416" s="9" t="s">
        <v>34</v>
      </c>
      <c r="K416" s="13">
        <v>0</v>
      </c>
      <c r="L416" s="28" t="s">
        <v>79</v>
      </c>
      <c r="M416" s="28" t="s">
        <v>153</v>
      </c>
      <c r="N416" s="28" t="s">
        <v>154</v>
      </c>
      <c r="O416" s="28" t="s">
        <v>82</v>
      </c>
      <c r="P416" s="9" t="s">
        <v>156</v>
      </c>
      <c r="T416" s="13">
        <v>3000</v>
      </c>
      <c r="U416" s="12">
        <v>600</v>
      </c>
      <c r="V416" s="13">
        <v>113778</v>
      </c>
      <c r="W416" s="13" t="s">
        <v>157</v>
      </c>
      <c r="X416" s="13">
        <v>136.53</v>
      </c>
      <c r="Y416" s="12">
        <v>0.11999683594368001</v>
      </c>
      <c r="Z416" s="13">
        <v>370.03</v>
      </c>
      <c r="AA416" s="13">
        <v>0</v>
      </c>
      <c r="AB416" s="13">
        <v>0</v>
      </c>
      <c r="AC416" s="13">
        <v>1797840.06</v>
      </c>
      <c r="AD416" s="13">
        <v>113641.47</v>
      </c>
      <c r="AE416" s="13">
        <v>2312406.66</v>
      </c>
      <c r="AF416" s="13">
        <v>146167.23000000001</v>
      </c>
      <c r="AG416" s="13">
        <v>-514566.6</v>
      </c>
      <c r="AH416" s="13">
        <v>-32525.75</v>
      </c>
      <c r="AI416" s="13">
        <v>0</v>
      </c>
      <c r="AJ416" s="13">
        <v>0</v>
      </c>
    </row>
    <row r="417" spans="1:36" s="21" customFormat="1" ht="27" customHeight="1">
      <c r="A417" s="29" t="s">
        <v>67</v>
      </c>
      <c r="B417" s="29" t="s">
        <v>150</v>
      </c>
      <c r="C417" s="29" t="s">
        <v>151</v>
      </c>
      <c r="D417" s="29" t="s">
        <v>152</v>
      </c>
      <c r="E417" s="30">
        <v>45597</v>
      </c>
      <c r="F417" s="30">
        <v>45597</v>
      </c>
      <c r="G417" s="29" t="s">
        <v>71</v>
      </c>
      <c r="H417" s="29" t="s">
        <v>81</v>
      </c>
      <c r="I417" s="29" t="s">
        <v>33</v>
      </c>
      <c r="J417" s="29" t="s">
        <v>34</v>
      </c>
      <c r="K417" s="31">
        <v>0</v>
      </c>
      <c r="L417" s="32" t="s">
        <v>79</v>
      </c>
      <c r="M417" s="32" t="s">
        <v>153</v>
      </c>
      <c r="N417" s="32" t="s">
        <v>154</v>
      </c>
      <c r="O417" s="32" t="s">
        <v>82</v>
      </c>
      <c r="P417" s="29" t="s">
        <v>156</v>
      </c>
      <c r="Q417" s="33"/>
      <c r="R417" s="33"/>
      <c r="S417" s="33"/>
      <c r="T417" s="31">
        <v>4000</v>
      </c>
      <c r="U417" s="34">
        <v>768.65</v>
      </c>
      <c r="V417" s="31">
        <v>194345.47</v>
      </c>
      <c r="W417" s="31" t="s">
        <v>157</v>
      </c>
      <c r="X417" s="31">
        <v>233.21</v>
      </c>
      <c r="Y417" s="34">
        <v>0.11999765160464</v>
      </c>
      <c r="Z417" s="31">
        <v>632.1</v>
      </c>
      <c r="AA417" s="31">
        <v>0</v>
      </c>
      <c r="AB417" s="31">
        <v>0</v>
      </c>
      <c r="AC417" s="31">
        <v>3078289.52</v>
      </c>
      <c r="AD417" s="31">
        <v>194578.68</v>
      </c>
      <c r="AE417" s="31">
        <v>3078289.52</v>
      </c>
      <c r="AF417" s="31">
        <v>194578.68</v>
      </c>
      <c r="AG417" s="31">
        <v>0</v>
      </c>
      <c r="AH417" s="31">
        <v>0</v>
      </c>
      <c r="AI417" s="31">
        <v>0</v>
      </c>
      <c r="AJ417" s="31">
        <v>0</v>
      </c>
    </row>
    <row r="418" spans="1:36" s="21" customFormat="1" ht="27" customHeight="1">
      <c r="A418" s="9" t="s">
        <v>67</v>
      </c>
      <c r="B418" s="9" t="s">
        <v>150</v>
      </c>
      <c r="C418" s="9" t="s">
        <v>151</v>
      </c>
      <c r="D418" s="9" t="s">
        <v>152</v>
      </c>
      <c r="E418" s="27">
        <v>45597</v>
      </c>
      <c r="F418" s="27">
        <v>45597</v>
      </c>
      <c r="G418" s="9" t="s">
        <v>110</v>
      </c>
      <c r="H418" s="9" t="s">
        <v>81</v>
      </c>
      <c r="I418" s="9" t="s">
        <v>33</v>
      </c>
      <c r="J418" s="9" t="s">
        <v>34</v>
      </c>
      <c r="K418" s="13">
        <v>0</v>
      </c>
      <c r="L418" s="28" t="s">
        <v>79</v>
      </c>
      <c r="M418" s="28" t="s">
        <v>153</v>
      </c>
      <c r="N418" s="28" t="s">
        <v>154</v>
      </c>
      <c r="O418" s="28" t="s">
        <v>82</v>
      </c>
      <c r="P418" s="9" t="s">
        <v>156</v>
      </c>
      <c r="T418" s="13">
        <v>2000</v>
      </c>
      <c r="U418" s="12">
        <v>768.65</v>
      </c>
      <c r="V418" s="13">
        <v>97172.73</v>
      </c>
      <c r="W418" s="13" t="s">
        <v>157</v>
      </c>
      <c r="X418" s="13">
        <v>583.04</v>
      </c>
      <c r="Y418" s="12">
        <v>0.60000372532499602</v>
      </c>
      <c r="Z418" s="13">
        <v>316.05</v>
      </c>
      <c r="AA418" s="13">
        <v>0</v>
      </c>
      <c r="AB418" s="13">
        <v>0</v>
      </c>
      <c r="AC418" s="13">
        <v>1546523.8</v>
      </c>
      <c r="AD418" s="13">
        <v>97755.77</v>
      </c>
      <c r="AE418" s="13">
        <v>1546523.8</v>
      </c>
      <c r="AF418" s="13">
        <v>97755.77</v>
      </c>
      <c r="AG418" s="13">
        <v>0</v>
      </c>
      <c r="AH418" s="13">
        <v>0</v>
      </c>
      <c r="AI418" s="13">
        <v>0</v>
      </c>
      <c r="AJ418" s="13">
        <v>0</v>
      </c>
    </row>
    <row r="420" spans="1:36">
      <c r="V420" s="19">
        <f>T416*U416*R408</f>
        <v>113778</v>
      </c>
    </row>
    <row r="425" spans="1:36">
      <c r="H425" s="2" t="s">
        <v>236</v>
      </c>
      <c r="I425" s="2" t="s">
        <v>237</v>
      </c>
      <c r="O425" s="50"/>
    </row>
    <row r="426" spans="1:36">
      <c r="E426" s="13">
        <v>4624813.32</v>
      </c>
      <c r="H426" s="2">
        <v>3000</v>
      </c>
      <c r="I426" s="2">
        <v>770.80219999999997</v>
      </c>
      <c r="J426" s="2">
        <f>H426*I426</f>
        <v>2312406.6</v>
      </c>
      <c r="O426" s="50"/>
    </row>
    <row r="427" spans="1:36">
      <c r="E427" s="19">
        <f>E426/2</f>
        <v>2312406.66</v>
      </c>
      <c r="H427" s="2">
        <v>3000</v>
      </c>
      <c r="I427" s="2">
        <v>600</v>
      </c>
      <c r="J427" s="2">
        <f>H427*I427-2159.94</f>
        <v>1797840.06</v>
      </c>
    </row>
    <row r="428" spans="1:36">
      <c r="E428" s="17">
        <f>3000*600-2159.54</f>
        <v>1797840.46</v>
      </c>
      <c r="F428" s="17">
        <f>E428*R408</f>
        <v>113641.4954766</v>
      </c>
      <c r="J428" s="2">
        <f>J426-J427</f>
        <v>514566.54000000004</v>
      </c>
    </row>
    <row r="429" spans="1:36">
      <c r="E429" s="19">
        <f>E427-E428</f>
        <v>514566.20000000019</v>
      </c>
    </row>
  </sheetData>
  <mergeCells count="27">
    <mergeCell ref="A223:B223"/>
    <mergeCell ref="Y207:Z207"/>
    <mergeCell ref="Y208:Z208"/>
    <mergeCell ref="Y209:Z209"/>
    <mergeCell ref="E215:H215"/>
    <mergeCell ref="I215:J215"/>
    <mergeCell ref="A216:B216"/>
    <mergeCell ref="G216:H216"/>
    <mergeCell ref="A217:B217"/>
    <mergeCell ref="A218:B218"/>
    <mergeCell ref="A219:B219"/>
    <mergeCell ref="A220:B220"/>
    <mergeCell ref="A221:B221"/>
    <mergeCell ref="Y288:Z288"/>
    <mergeCell ref="Y289:Z289"/>
    <mergeCell ref="Y290:Z290"/>
    <mergeCell ref="Y293:Z293"/>
    <mergeCell ref="E295:H295"/>
    <mergeCell ref="I295:J295"/>
    <mergeCell ref="A301:B301"/>
    <mergeCell ref="A302:B302"/>
    <mergeCell ref="A296:B296"/>
    <mergeCell ref="G296:H296"/>
    <mergeCell ref="A297:B297"/>
    <mergeCell ref="A298:B298"/>
    <mergeCell ref="A299:B299"/>
    <mergeCell ref="A300:B30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FA13-3457-47D1-8E13-14EA44885866}">
  <dimension ref="A1:AT308"/>
  <sheetViews>
    <sheetView workbookViewId="0">
      <selection activeCell="P299" sqref="P299"/>
    </sheetView>
  </sheetViews>
  <sheetFormatPr defaultColWidth="8.90625" defaultRowHeight="14.5"/>
  <cols>
    <col min="1" max="1" width="19.1796875" style="2" customWidth="1"/>
    <col min="2" max="2" width="10.81640625" style="2" customWidth="1"/>
    <col min="3" max="3" width="15.453125" style="2" customWidth="1"/>
    <col min="4" max="4" width="16.54296875" style="2" customWidth="1"/>
    <col min="5" max="5" width="10.81640625" style="2" customWidth="1"/>
    <col min="6" max="6" width="11.453125" style="2" customWidth="1"/>
    <col min="7" max="7" width="12.1796875" style="2" customWidth="1"/>
    <col min="8" max="8" width="13.6328125" style="2" customWidth="1"/>
    <col min="9" max="9" width="13.453125" style="2" customWidth="1"/>
    <col min="10" max="10" width="41.1796875" style="2" customWidth="1"/>
    <col min="11" max="11" width="17.1796875" style="2" customWidth="1"/>
    <col min="12" max="12" width="20.54296875" style="2" customWidth="1"/>
    <col min="13" max="13" width="41.1796875" style="2" customWidth="1"/>
    <col min="14" max="14" width="17.453125" style="2" customWidth="1"/>
    <col min="15" max="15" width="16.08984375" style="2" customWidth="1"/>
    <col min="16" max="16" width="15.90625" style="2" customWidth="1"/>
    <col min="17" max="17" width="14.81640625" style="2" customWidth="1"/>
    <col min="18" max="18" width="14.453125" style="2" customWidth="1"/>
    <col min="19" max="19" width="20.6328125" style="2" customWidth="1"/>
    <col min="20" max="20" width="12" style="2" customWidth="1"/>
    <col min="21" max="21" width="14.08984375" style="2" customWidth="1"/>
    <col min="22" max="22" width="13.453125" style="2" customWidth="1"/>
    <col min="23" max="23" width="11.08984375" style="2" customWidth="1"/>
    <col min="24" max="24" width="16.1796875" style="2" customWidth="1"/>
    <col min="25" max="25" width="13.1796875" style="2" customWidth="1"/>
    <col min="26" max="26" width="45" style="2" customWidth="1"/>
    <col min="27" max="27" width="24.54296875" style="2" customWidth="1"/>
    <col min="28" max="28" width="12.54296875" style="2" customWidth="1"/>
    <col min="29" max="29" width="17.90625" style="2" customWidth="1"/>
    <col min="30" max="30" width="21.54296875" style="2" customWidth="1"/>
    <col min="31" max="31" width="8.90625" style="2" customWidth="1"/>
    <col min="32" max="32" width="11.1796875" style="2" customWidth="1"/>
    <col min="33" max="33" width="7.54296875" style="2" customWidth="1"/>
    <col min="34" max="34" width="8" style="2" customWidth="1"/>
    <col min="35" max="35" width="10.90625" style="2" customWidth="1"/>
    <col min="36" max="36" width="11.08984375" style="2" customWidth="1"/>
    <col min="37" max="37" width="28" style="2" customWidth="1"/>
    <col min="38" max="38" width="11.08984375" style="2" customWidth="1"/>
    <col min="39" max="39" width="9" style="2" customWidth="1"/>
    <col min="40" max="40" width="9.08984375" style="2" customWidth="1"/>
    <col min="41" max="41" width="9.1796875" style="2" customWidth="1"/>
    <col min="42" max="44" width="8.90625" style="2"/>
    <col min="45" max="45" width="7.453125" style="2" customWidth="1"/>
    <col min="46" max="16384" width="8.90625" style="2"/>
  </cols>
  <sheetData>
    <row r="1" spans="1:28" s="67" customFormat="1" ht="11">
      <c r="A1" s="66" t="s">
        <v>238</v>
      </c>
      <c r="B1" s="66" t="s">
        <v>239</v>
      </c>
      <c r="C1" s="66" t="s">
        <v>172</v>
      </c>
      <c r="D1" s="66" t="s">
        <v>240</v>
      </c>
      <c r="E1" s="66" t="s">
        <v>241</v>
      </c>
      <c r="F1" s="66" t="s">
        <v>242</v>
      </c>
      <c r="G1" s="66" t="s">
        <v>175</v>
      </c>
      <c r="H1" s="66" t="s">
        <v>243</v>
      </c>
      <c r="I1" s="66" t="s">
        <v>244</v>
      </c>
      <c r="J1" s="66" t="s">
        <v>245</v>
      </c>
      <c r="K1" s="66" t="s">
        <v>246</v>
      </c>
      <c r="L1" s="66" t="s">
        <v>247</v>
      </c>
      <c r="M1" s="66" t="s">
        <v>248</v>
      </c>
      <c r="N1" s="66" t="s">
        <v>249</v>
      </c>
      <c r="O1" s="66" t="s">
        <v>250</v>
      </c>
      <c r="P1" s="66" t="s">
        <v>251</v>
      </c>
      <c r="Q1" s="66" t="s">
        <v>252</v>
      </c>
      <c r="R1" s="66" t="s">
        <v>253</v>
      </c>
      <c r="S1" s="66" t="s">
        <v>254</v>
      </c>
      <c r="T1" s="66" t="s">
        <v>255</v>
      </c>
      <c r="U1" s="66" t="s">
        <v>256</v>
      </c>
      <c r="V1" s="66" t="s">
        <v>257</v>
      </c>
      <c r="W1" s="66" t="s">
        <v>258</v>
      </c>
      <c r="X1" s="66" t="s">
        <v>136</v>
      </c>
      <c r="Y1" s="66" t="s">
        <v>259</v>
      </c>
      <c r="Z1" s="66" t="s">
        <v>260</v>
      </c>
      <c r="AA1" s="66" t="s">
        <v>261</v>
      </c>
      <c r="AB1" s="66" t="s">
        <v>262</v>
      </c>
    </row>
    <row r="2" spans="1:28" s="67" customFormat="1" ht="13">
      <c r="A2" s="67" t="s">
        <v>67</v>
      </c>
      <c r="B2" s="67" t="s">
        <v>263</v>
      </c>
      <c r="C2" s="67" t="s">
        <v>263</v>
      </c>
      <c r="D2" s="67" t="s">
        <v>264</v>
      </c>
      <c r="E2" s="68">
        <v>106500</v>
      </c>
      <c r="F2" s="67">
        <v>100.3253</v>
      </c>
      <c r="G2" s="67" t="s">
        <v>154</v>
      </c>
      <c r="H2" s="67" t="s">
        <v>265</v>
      </c>
      <c r="I2" s="67" t="s">
        <v>81</v>
      </c>
      <c r="J2" s="69">
        <v>45597</v>
      </c>
      <c r="K2" s="69">
        <v>45598</v>
      </c>
      <c r="L2" s="67" t="s">
        <v>68</v>
      </c>
      <c r="M2" s="67" t="s">
        <v>266</v>
      </c>
      <c r="N2" s="67" t="s">
        <v>267</v>
      </c>
      <c r="O2" s="67" t="s">
        <v>268</v>
      </c>
      <c r="P2" s="68">
        <v>10684644.449999999</v>
      </c>
      <c r="Q2" s="67" t="s">
        <v>68</v>
      </c>
      <c r="R2" s="67" t="s">
        <v>68</v>
      </c>
      <c r="S2" s="67" t="s">
        <v>85</v>
      </c>
      <c r="T2" s="67" t="s">
        <v>269</v>
      </c>
      <c r="U2" s="68">
        <v>0</v>
      </c>
      <c r="V2" s="68">
        <v>0</v>
      </c>
      <c r="W2" s="68">
        <v>10663277.5</v>
      </c>
      <c r="X2" s="68">
        <v>10681.95</v>
      </c>
      <c r="Y2" s="68">
        <v>10685</v>
      </c>
      <c r="Z2" s="68">
        <v>0</v>
      </c>
      <c r="AA2" s="67" t="s">
        <v>270</v>
      </c>
      <c r="AB2" s="68">
        <v>0</v>
      </c>
    </row>
    <row r="3" spans="1:28" s="67" customFormat="1" ht="13">
      <c r="A3" s="67" t="s">
        <v>67</v>
      </c>
      <c r="B3" s="67" t="s">
        <v>263</v>
      </c>
      <c r="C3" s="67" t="s">
        <v>263</v>
      </c>
      <c r="D3" s="67" t="s">
        <v>264</v>
      </c>
      <c r="E3" s="68">
        <v>106500</v>
      </c>
      <c r="F3" s="67">
        <v>100.3253</v>
      </c>
      <c r="G3" s="67" t="s">
        <v>154</v>
      </c>
      <c r="H3" s="67" t="s">
        <v>265</v>
      </c>
      <c r="I3" s="67" t="s">
        <v>81</v>
      </c>
      <c r="J3" s="69">
        <v>45597</v>
      </c>
      <c r="K3" s="69">
        <v>45598</v>
      </c>
      <c r="L3" s="67" t="s">
        <v>68</v>
      </c>
      <c r="M3" s="67" t="s">
        <v>266</v>
      </c>
      <c r="N3" s="67" t="s">
        <v>267</v>
      </c>
      <c r="O3" s="67" t="s">
        <v>268</v>
      </c>
      <c r="P3" s="68">
        <v>10684644.449999999</v>
      </c>
      <c r="Q3" s="67" t="s">
        <v>68</v>
      </c>
      <c r="R3" s="67" t="s">
        <v>68</v>
      </c>
      <c r="S3" s="67" t="s">
        <v>85</v>
      </c>
      <c r="T3" s="67" t="s">
        <v>269</v>
      </c>
      <c r="U3" s="68">
        <v>0</v>
      </c>
      <c r="V3" s="68">
        <v>0</v>
      </c>
      <c r="W3" s="68">
        <v>10663277.5</v>
      </c>
      <c r="X3" s="68">
        <v>10681.95</v>
      </c>
      <c r="Y3" s="68">
        <v>10685</v>
      </c>
      <c r="Z3" s="68">
        <v>0</v>
      </c>
      <c r="AA3" s="67" t="s">
        <v>270</v>
      </c>
      <c r="AB3" s="68">
        <v>0</v>
      </c>
    </row>
    <row r="45" spans="1:31">
      <c r="A45" s="1" t="s">
        <v>1</v>
      </c>
      <c r="B45" s="1"/>
    </row>
    <row r="47" spans="1:31" s="8" customFormat="1" ht="30" customHeight="1">
      <c r="A47" s="5" t="s">
        <v>2</v>
      </c>
      <c r="B47" s="5" t="s">
        <v>3</v>
      </c>
      <c r="C47" s="5" t="s">
        <v>4</v>
      </c>
      <c r="D47" s="5" t="s">
        <v>5</v>
      </c>
      <c r="E47" s="5" t="s">
        <v>6</v>
      </c>
      <c r="F47" s="5" t="s">
        <v>7</v>
      </c>
      <c r="G47" s="5" t="s">
        <v>8</v>
      </c>
      <c r="H47" s="6" t="s">
        <v>9</v>
      </c>
      <c r="I47" s="6" t="s">
        <v>10</v>
      </c>
      <c r="J47" s="6" t="s">
        <v>11</v>
      </c>
      <c r="K47" s="6" t="s">
        <v>12</v>
      </c>
      <c r="L47" s="6" t="s">
        <v>13</v>
      </c>
      <c r="M47" s="6" t="s">
        <v>14</v>
      </c>
      <c r="N47" s="5" t="s">
        <v>15</v>
      </c>
      <c r="O47" s="6" t="s">
        <v>16</v>
      </c>
      <c r="P47" s="6" t="s">
        <v>17</v>
      </c>
      <c r="Q47" s="5" t="s">
        <v>18</v>
      </c>
      <c r="R47" s="5" t="s">
        <v>19</v>
      </c>
      <c r="S47" s="5" t="s">
        <v>20</v>
      </c>
      <c r="T47" s="5" t="s">
        <v>21</v>
      </c>
      <c r="U47" s="5" t="s">
        <v>22</v>
      </c>
      <c r="V47" s="5" t="s">
        <v>23</v>
      </c>
      <c r="W47" s="6" t="s">
        <v>24</v>
      </c>
      <c r="X47" s="5" t="s">
        <v>25</v>
      </c>
      <c r="Y47" s="5" t="s">
        <v>26</v>
      </c>
      <c r="Z47" s="5" t="s">
        <v>27</v>
      </c>
      <c r="AA47" s="5" t="s">
        <v>28</v>
      </c>
      <c r="AB47" s="5" t="s">
        <v>29</v>
      </c>
      <c r="AC47" s="5" t="s">
        <v>30</v>
      </c>
      <c r="AD47" s="5" t="s">
        <v>31</v>
      </c>
      <c r="AE47" s="7" t="s">
        <v>32</v>
      </c>
    </row>
    <row r="48" spans="1:31" s="8" customFormat="1" ht="21.5" customHeight="1">
      <c r="A48" s="42"/>
      <c r="B48" s="41" t="s">
        <v>263</v>
      </c>
      <c r="C48" s="41" t="s">
        <v>263</v>
      </c>
      <c r="D48" s="41" t="s">
        <v>35</v>
      </c>
      <c r="E48" s="41" t="s">
        <v>36</v>
      </c>
      <c r="F48" s="42"/>
      <c r="G48" s="42"/>
      <c r="H48" s="70">
        <v>213000</v>
      </c>
      <c r="I48" s="71">
        <v>100.4256</v>
      </c>
      <c r="J48" s="72">
        <v>0</v>
      </c>
      <c r="K48" s="43">
        <v>21390652.800000001</v>
      </c>
      <c r="L48" s="43">
        <v>1352103.16</v>
      </c>
      <c r="M48" s="71">
        <v>100.4256</v>
      </c>
      <c r="N48" s="43">
        <v>21390652.800000001</v>
      </c>
      <c r="O48" s="43">
        <v>1352103.16</v>
      </c>
      <c r="P48" s="73">
        <v>52.054024183354599</v>
      </c>
      <c r="Q48" s="43">
        <v>0</v>
      </c>
      <c r="R48" s="43">
        <v>0</v>
      </c>
      <c r="S48" s="43">
        <v>0</v>
      </c>
      <c r="T48" s="43">
        <v>0</v>
      </c>
      <c r="U48" s="43">
        <v>1352103.16</v>
      </c>
      <c r="V48" s="43">
        <v>0</v>
      </c>
      <c r="W48" s="42"/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2"/>
    </row>
    <row r="50" spans="1:30">
      <c r="A50" s="1" t="s">
        <v>37</v>
      </c>
      <c r="B50" s="1"/>
      <c r="K50" s="17">
        <f>H48*I48</f>
        <v>21390652.800000001</v>
      </c>
      <c r="L50" s="19">
        <f>K48*R54</f>
        <v>1352103.1634880002</v>
      </c>
      <c r="N50" s="17">
        <f>H48*M48</f>
        <v>21390652.800000001</v>
      </c>
      <c r="O50" s="17">
        <f>N50*R54</f>
        <v>1352103.1634880002</v>
      </c>
      <c r="X50" s="17">
        <f>N50-K50</f>
        <v>0</v>
      </c>
      <c r="Y50" s="17">
        <f>X50*R54</f>
        <v>0</v>
      </c>
    </row>
    <row r="53" spans="1:30" s="21" customFormat="1">
      <c r="A53" s="20" t="s">
        <v>38</v>
      </c>
      <c r="B53" s="20" t="s">
        <v>39</v>
      </c>
      <c r="C53" s="20" t="s">
        <v>40</v>
      </c>
      <c r="D53" s="20" t="s">
        <v>41</v>
      </c>
      <c r="E53" s="20" t="s">
        <v>42</v>
      </c>
      <c r="F53" s="20" t="s">
        <v>43</v>
      </c>
      <c r="G53" s="20" t="s">
        <v>44</v>
      </c>
      <c r="H53" s="20" t="s">
        <v>45</v>
      </c>
      <c r="I53" s="20" t="s">
        <v>46</v>
      </c>
      <c r="J53" s="20" t="s">
        <v>47</v>
      </c>
      <c r="K53" s="20" t="s">
        <v>48</v>
      </c>
      <c r="L53" s="20" t="s">
        <v>49</v>
      </c>
      <c r="M53" s="20" t="s">
        <v>50</v>
      </c>
      <c r="N53" s="20" t="s">
        <v>51</v>
      </c>
      <c r="O53" s="20" t="s">
        <v>52</v>
      </c>
      <c r="P53" s="20" t="s">
        <v>53</v>
      </c>
      <c r="Q53" s="20" t="s">
        <v>54</v>
      </c>
      <c r="R53" s="20" t="s">
        <v>55</v>
      </c>
      <c r="S53" s="20" t="s">
        <v>56</v>
      </c>
      <c r="T53" s="20" t="s">
        <v>57</v>
      </c>
      <c r="U53" s="20" t="s">
        <v>3</v>
      </c>
      <c r="V53" s="20" t="s">
        <v>58</v>
      </c>
      <c r="W53" s="20" t="s">
        <v>59</v>
      </c>
      <c r="X53" s="20" t="s">
        <v>60</v>
      </c>
      <c r="Y53" s="20" t="s">
        <v>61</v>
      </c>
      <c r="Z53" s="20" t="s">
        <v>62</v>
      </c>
      <c r="AA53" s="20" t="s">
        <v>63</v>
      </c>
      <c r="AB53" s="20" t="s">
        <v>64</v>
      </c>
      <c r="AC53" s="20" t="s">
        <v>65</v>
      </c>
      <c r="AD53" s="20" t="s">
        <v>66</v>
      </c>
    </row>
    <row r="54" spans="1:30" s="21" customFormat="1">
      <c r="A54" s="21" t="s">
        <v>67</v>
      </c>
      <c r="B54" s="21" t="s">
        <v>68</v>
      </c>
      <c r="C54" s="21" t="s">
        <v>69</v>
      </c>
      <c r="D54" s="21" t="s">
        <v>69</v>
      </c>
      <c r="E54" s="21" t="s">
        <v>271</v>
      </c>
      <c r="F54" s="21" t="s">
        <v>272</v>
      </c>
      <c r="G54" s="21" t="s">
        <v>72</v>
      </c>
      <c r="H54" s="21" t="s">
        <v>73</v>
      </c>
      <c r="I54" s="21" t="s">
        <v>74</v>
      </c>
      <c r="J54" s="21" t="s">
        <v>75</v>
      </c>
      <c r="K54" s="21" t="s">
        <v>76</v>
      </c>
      <c r="L54" s="21" t="s">
        <v>77</v>
      </c>
      <c r="M54" s="21" t="s">
        <v>75</v>
      </c>
      <c r="N54" s="21" t="s">
        <v>36</v>
      </c>
      <c r="O54" s="21" t="s">
        <v>78</v>
      </c>
      <c r="P54" s="22">
        <v>10685</v>
      </c>
      <c r="Q54" s="22">
        <v>675.4</v>
      </c>
      <c r="R54" s="21">
        <v>6.3210000000000002E-2</v>
      </c>
      <c r="S54" s="21" t="s">
        <v>79</v>
      </c>
      <c r="T54" s="21" t="s">
        <v>68</v>
      </c>
      <c r="U54" s="21" t="s">
        <v>263</v>
      </c>
      <c r="V54" s="21" t="s">
        <v>80</v>
      </c>
      <c r="W54" s="21" t="s">
        <v>81</v>
      </c>
      <c r="X54" s="21" t="s">
        <v>264</v>
      </c>
      <c r="Y54" s="21" t="s">
        <v>68</v>
      </c>
      <c r="Z54" s="21" t="s">
        <v>273</v>
      </c>
      <c r="AA54" s="21" t="s">
        <v>85</v>
      </c>
      <c r="AB54" s="21" t="s">
        <v>85</v>
      </c>
      <c r="AC54" s="21" t="s">
        <v>86</v>
      </c>
      <c r="AD54" s="21" t="s">
        <v>274</v>
      </c>
    </row>
    <row r="55" spans="1:30" s="21" customFormat="1">
      <c r="A55" s="21" t="s">
        <v>67</v>
      </c>
      <c r="B55" s="21" t="s">
        <v>68</v>
      </c>
      <c r="C55" s="21" t="s">
        <v>69</v>
      </c>
      <c r="D55" s="21" t="s">
        <v>69</v>
      </c>
      <c r="E55" s="21" t="s">
        <v>275</v>
      </c>
      <c r="F55" s="21" t="s">
        <v>272</v>
      </c>
      <c r="G55" s="21" t="s">
        <v>72</v>
      </c>
      <c r="H55" s="21" t="s">
        <v>89</v>
      </c>
      <c r="I55" s="21" t="s">
        <v>90</v>
      </c>
      <c r="J55" s="21" t="s">
        <v>91</v>
      </c>
      <c r="K55" s="21" t="s">
        <v>92</v>
      </c>
      <c r="L55" s="21" t="s">
        <v>93</v>
      </c>
      <c r="M55" s="21" t="s">
        <v>91</v>
      </c>
      <c r="N55" s="21" t="s">
        <v>36</v>
      </c>
      <c r="O55" s="21" t="s">
        <v>94</v>
      </c>
      <c r="P55" s="22">
        <v>-10685</v>
      </c>
      <c r="Q55" s="22">
        <v>-675.4</v>
      </c>
      <c r="R55" s="21">
        <v>6.3210000000000002E-2</v>
      </c>
      <c r="S55" s="21" t="s">
        <v>79</v>
      </c>
      <c r="T55" s="21" t="s">
        <v>68</v>
      </c>
      <c r="U55" s="21" t="s">
        <v>263</v>
      </c>
      <c r="V55" s="21" t="s">
        <v>80</v>
      </c>
      <c r="W55" s="21" t="s">
        <v>81</v>
      </c>
      <c r="X55" s="21" t="s">
        <v>264</v>
      </c>
      <c r="Y55" s="21" t="s">
        <v>68</v>
      </c>
      <c r="Z55" s="21" t="s">
        <v>276</v>
      </c>
      <c r="AA55" s="21" t="s">
        <v>85</v>
      </c>
      <c r="AB55" s="21" t="s">
        <v>85</v>
      </c>
      <c r="AC55" s="21" t="s">
        <v>86</v>
      </c>
      <c r="AD55" s="21" t="s">
        <v>274</v>
      </c>
    </row>
    <row r="56" spans="1:30" s="21" customFormat="1">
      <c r="A56" s="21" t="s">
        <v>67</v>
      </c>
      <c r="B56" s="21" t="s">
        <v>68</v>
      </c>
      <c r="C56" s="21" t="s">
        <v>69</v>
      </c>
      <c r="D56" s="21" t="s">
        <v>69</v>
      </c>
      <c r="E56" s="21" t="s">
        <v>277</v>
      </c>
      <c r="F56" s="21" t="s">
        <v>272</v>
      </c>
      <c r="G56" s="21" t="s">
        <v>72</v>
      </c>
      <c r="H56" s="21" t="s">
        <v>73</v>
      </c>
      <c r="I56" s="21" t="s">
        <v>278</v>
      </c>
      <c r="J56" s="21" t="s">
        <v>279</v>
      </c>
      <c r="K56" s="21" t="s">
        <v>280</v>
      </c>
      <c r="L56" s="21" t="s">
        <v>281</v>
      </c>
      <c r="M56" s="21" t="s">
        <v>279</v>
      </c>
      <c r="N56" s="21" t="s">
        <v>36</v>
      </c>
      <c r="O56" s="21" t="s">
        <v>78</v>
      </c>
      <c r="P56" s="22">
        <v>10695326.4</v>
      </c>
      <c r="Q56" s="22">
        <v>676051.58</v>
      </c>
      <c r="R56" s="21">
        <v>6.3210000000000002E-2</v>
      </c>
      <c r="S56" s="21" t="s">
        <v>79</v>
      </c>
      <c r="T56" s="21" t="s">
        <v>68</v>
      </c>
      <c r="U56" s="21" t="s">
        <v>263</v>
      </c>
      <c r="V56" s="21" t="s">
        <v>80</v>
      </c>
      <c r="W56" s="21" t="s">
        <v>81</v>
      </c>
      <c r="X56" s="21" t="s">
        <v>264</v>
      </c>
      <c r="Y56" s="21" t="s">
        <v>68</v>
      </c>
      <c r="Z56" s="21" t="s">
        <v>282</v>
      </c>
      <c r="AA56" s="21" t="s">
        <v>85</v>
      </c>
      <c r="AB56" s="21" t="s">
        <v>85</v>
      </c>
      <c r="AC56" s="21" t="s">
        <v>86</v>
      </c>
      <c r="AD56" s="21" t="s">
        <v>274</v>
      </c>
    </row>
    <row r="57" spans="1:30" s="21" customFormat="1">
      <c r="A57" s="21" t="s">
        <v>67</v>
      </c>
      <c r="B57" s="21" t="s">
        <v>68</v>
      </c>
      <c r="C57" s="21" t="s">
        <v>69</v>
      </c>
      <c r="D57" s="21" t="s">
        <v>69</v>
      </c>
      <c r="E57" s="21" t="s">
        <v>283</v>
      </c>
      <c r="F57" s="21" t="s">
        <v>272</v>
      </c>
      <c r="G57" s="21" t="s">
        <v>72</v>
      </c>
      <c r="H57" s="21" t="s">
        <v>97</v>
      </c>
      <c r="I57" s="21" t="s">
        <v>104</v>
      </c>
      <c r="J57" s="21" t="s">
        <v>105</v>
      </c>
      <c r="K57" s="21" t="s">
        <v>106</v>
      </c>
      <c r="L57" s="21" t="s">
        <v>107</v>
      </c>
      <c r="M57" s="21" t="s">
        <v>105</v>
      </c>
      <c r="N57" s="21" t="s">
        <v>36</v>
      </c>
      <c r="O57" s="21" t="s">
        <v>94</v>
      </c>
      <c r="P57" s="22">
        <v>-10695326.4</v>
      </c>
      <c r="Q57" s="22">
        <v>-676051.58</v>
      </c>
      <c r="R57" s="21">
        <v>6.3210000000000002E-2</v>
      </c>
      <c r="S57" s="21" t="s">
        <v>79</v>
      </c>
      <c r="T57" s="21" t="s">
        <v>68</v>
      </c>
      <c r="U57" s="21" t="s">
        <v>263</v>
      </c>
      <c r="V57" s="21" t="s">
        <v>80</v>
      </c>
      <c r="W57" s="21" t="s">
        <v>81</v>
      </c>
      <c r="X57" s="21" t="s">
        <v>264</v>
      </c>
      <c r="Y57" s="21" t="s">
        <v>68</v>
      </c>
      <c r="Z57" s="21" t="s">
        <v>284</v>
      </c>
      <c r="AA57" s="21" t="s">
        <v>85</v>
      </c>
      <c r="AB57" s="21" t="s">
        <v>85</v>
      </c>
      <c r="AC57" s="21" t="s">
        <v>86</v>
      </c>
      <c r="AD57" s="21" t="s">
        <v>274</v>
      </c>
    </row>
    <row r="58" spans="1:30" s="21" customFormat="1">
      <c r="A58" s="21" t="s">
        <v>67</v>
      </c>
      <c r="B58" s="21" t="s">
        <v>68</v>
      </c>
      <c r="C58" s="21" t="s">
        <v>69</v>
      </c>
      <c r="D58" s="21" t="s">
        <v>69</v>
      </c>
      <c r="E58" s="21" t="s">
        <v>285</v>
      </c>
      <c r="F58" s="21" t="s">
        <v>286</v>
      </c>
      <c r="G58" s="21" t="s">
        <v>72</v>
      </c>
      <c r="H58" s="21" t="s">
        <v>73</v>
      </c>
      <c r="I58" s="21" t="s">
        <v>74</v>
      </c>
      <c r="J58" s="21" t="s">
        <v>75</v>
      </c>
      <c r="K58" s="21" t="s">
        <v>76</v>
      </c>
      <c r="L58" s="21" t="s">
        <v>77</v>
      </c>
      <c r="M58" s="21" t="s">
        <v>75</v>
      </c>
      <c r="N58" s="21" t="s">
        <v>36</v>
      </c>
      <c r="O58" s="21" t="s">
        <v>78</v>
      </c>
      <c r="P58" s="22">
        <v>10685</v>
      </c>
      <c r="Q58" s="22">
        <v>675.4</v>
      </c>
      <c r="R58" s="21">
        <v>6.3210000000000002E-2</v>
      </c>
      <c r="S58" s="21" t="s">
        <v>79</v>
      </c>
      <c r="T58" s="21" t="s">
        <v>68</v>
      </c>
      <c r="U58" s="21" t="s">
        <v>263</v>
      </c>
      <c r="V58" s="21" t="s">
        <v>80</v>
      </c>
      <c r="W58" s="21" t="s">
        <v>81</v>
      </c>
      <c r="X58" s="21" t="s">
        <v>264</v>
      </c>
      <c r="Y58" s="21" t="s">
        <v>68</v>
      </c>
      <c r="Z58" s="21" t="s">
        <v>273</v>
      </c>
      <c r="AA58" s="21" t="s">
        <v>85</v>
      </c>
      <c r="AB58" s="21" t="s">
        <v>85</v>
      </c>
      <c r="AC58" s="21" t="s">
        <v>86</v>
      </c>
      <c r="AD58" s="21" t="s">
        <v>287</v>
      </c>
    </row>
    <row r="59" spans="1:30" s="21" customFormat="1">
      <c r="A59" s="21" t="s">
        <v>67</v>
      </c>
      <c r="B59" s="21" t="s">
        <v>68</v>
      </c>
      <c r="C59" s="21" t="s">
        <v>69</v>
      </c>
      <c r="D59" s="21" t="s">
        <v>69</v>
      </c>
      <c r="E59" s="21" t="s">
        <v>288</v>
      </c>
      <c r="F59" s="21" t="s">
        <v>286</v>
      </c>
      <c r="G59" s="21" t="s">
        <v>72</v>
      </c>
      <c r="H59" s="21" t="s">
        <v>89</v>
      </c>
      <c r="I59" s="21" t="s">
        <v>90</v>
      </c>
      <c r="J59" s="21" t="s">
        <v>91</v>
      </c>
      <c r="K59" s="21" t="s">
        <v>92</v>
      </c>
      <c r="L59" s="21" t="s">
        <v>93</v>
      </c>
      <c r="M59" s="21" t="s">
        <v>91</v>
      </c>
      <c r="N59" s="21" t="s">
        <v>36</v>
      </c>
      <c r="O59" s="21" t="s">
        <v>94</v>
      </c>
      <c r="P59" s="22">
        <v>-10685</v>
      </c>
      <c r="Q59" s="22">
        <v>-675.4</v>
      </c>
      <c r="R59" s="21">
        <v>6.3210000000000002E-2</v>
      </c>
      <c r="S59" s="21" t="s">
        <v>79</v>
      </c>
      <c r="T59" s="21" t="s">
        <v>68</v>
      </c>
      <c r="U59" s="21" t="s">
        <v>263</v>
      </c>
      <c r="V59" s="21" t="s">
        <v>80</v>
      </c>
      <c r="W59" s="21" t="s">
        <v>81</v>
      </c>
      <c r="X59" s="21" t="s">
        <v>264</v>
      </c>
      <c r="Y59" s="21" t="s">
        <v>68</v>
      </c>
      <c r="Z59" s="21" t="s">
        <v>276</v>
      </c>
      <c r="AA59" s="21" t="s">
        <v>85</v>
      </c>
      <c r="AB59" s="21" t="s">
        <v>85</v>
      </c>
      <c r="AC59" s="21" t="s">
        <v>86</v>
      </c>
      <c r="AD59" s="21" t="s">
        <v>287</v>
      </c>
    </row>
    <row r="60" spans="1:30" s="21" customFormat="1">
      <c r="A60" s="21" t="s">
        <v>67</v>
      </c>
      <c r="B60" s="21" t="s">
        <v>68</v>
      </c>
      <c r="C60" s="21" t="s">
        <v>69</v>
      </c>
      <c r="D60" s="21" t="s">
        <v>69</v>
      </c>
      <c r="E60" s="21" t="s">
        <v>289</v>
      </c>
      <c r="F60" s="21" t="s">
        <v>286</v>
      </c>
      <c r="G60" s="21" t="s">
        <v>72</v>
      </c>
      <c r="H60" s="21" t="s">
        <v>73</v>
      </c>
      <c r="I60" s="21" t="s">
        <v>278</v>
      </c>
      <c r="J60" s="21" t="s">
        <v>279</v>
      </c>
      <c r="K60" s="21" t="s">
        <v>280</v>
      </c>
      <c r="L60" s="21" t="s">
        <v>281</v>
      </c>
      <c r="M60" s="21" t="s">
        <v>279</v>
      </c>
      <c r="N60" s="21" t="s">
        <v>36</v>
      </c>
      <c r="O60" s="21" t="s">
        <v>78</v>
      </c>
      <c r="P60" s="22">
        <v>10695326.4</v>
      </c>
      <c r="Q60" s="22">
        <v>676051.58</v>
      </c>
      <c r="R60" s="21">
        <v>6.3210000000000002E-2</v>
      </c>
      <c r="S60" s="21" t="s">
        <v>79</v>
      </c>
      <c r="T60" s="21" t="s">
        <v>68</v>
      </c>
      <c r="U60" s="21" t="s">
        <v>263</v>
      </c>
      <c r="V60" s="21" t="s">
        <v>80</v>
      </c>
      <c r="W60" s="21" t="s">
        <v>81</v>
      </c>
      <c r="X60" s="21" t="s">
        <v>264</v>
      </c>
      <c r="Y60" s="21" t="s">
        <v>68</v>
      </c>
      <c r="Z60" s="21" t="s">
        <v>282</v>
      </c>
      <c r="AA60" s="21" t="s">
        <v>85</v>
      </c>
      <c r="AB60" s="21" t="s">
        <v>85</v>
      </c>
      <c r="AC60" s="21" t="s">
        <v>86</v>
      </c>
      <c r="AD60" s="21" t="s">
        <v>287</v>
      </c>
    </row>
    <row r="61" spans="1:30" s="21" customFormat="1">
      <c r="A61" s="21" t="s">
        <v>67</v>
      </c>
      <c r="B61" s="21" t="s">
        <v>68</v>
      </c>
      <c r="C61" s="21" t="s">
        <v>69</v>
      </c>
      <c r="D61" s="21" t="s">
        <v>69</v>
      </c>
      <c r="E61" s="21" t="s">
        <v>290</v>
      </c>
      <c r="F61" s="21" t="s">
        <v>286</v>
      </c>
      <c r="G61" s="21" t="s">
        <v>72</v>
      </c>
      <c r="H61" s="21" t="s">
        <v>97</v>
      </c>
      <c r="I61" s="21" t="s">
        <v>104</v>
      </c>
      <c r="J61" s="21" t="s">
        <v>105</v>
      </c>
      <c r="K61" s="21" t="s">
        <v>106</v>
      </c>
      <c r="L61" s="21" t="s">
        <v>107</v>
      </c>
      <c r="M61" s="21" t="s">
        <v>105</v>
      </c>
      <c r="N61" s="21" t="s">
        <v>36</v>
      </c>
      <c r="O61" s="21" t="s">
        <v>94</v>
      </c>
      <c r="P61" s="22">
        <v>-10695326.4</v>
      </c>
      <c r="Q61" s="22">
        <v>-676051.58</v>
      </c>
      <c r="R61" s="21">
        <v>6.3210000000000002E-2</v>
      </c>
      <c r="S61" s="21" t="s">
        <v>79</v>
      </c>
      <c r="T61" s="21" t="s">
        <v>68</v>
      </c>
      <c r="U61" s="21" t="s">
        <v>263</v>
      </c>
      <c r="V61" s="21" t="s">
        <v>80</v>
      </c>
      <c r="W61" s="21" t="s">
        <v>81</v>
      </c>
      <c r="X61" s="21" t="s">
        <v>264</v>
      </c>
      <c r="Y61" s="21" t="s">
        <v>68</v>
      </c>
      <c r="Z61" s="21" t="s">
        <v>284</v>
      </c>
      <c r="AA61" s="21" t="s">
        <v>85</v>
      </c>
      <c r="AB61" s="21" t="s">
        <v>85</v>
      </c>
      <c r="AC61" s="21" t="s">
        <v>86</v>
      </c>
      <c r="AD61" s="21" t="s">
        <v>287</v>
      </c>
    </row>
    <row r="63" spans="1:30">
      <c r="N63" s="2" t="s">
        <v>236</v>
      </c>
      <c r="O63" s="2" t="s">
        <v>291</v>
      </c>
      <c r="P63" s="2" t="s">
        <v>292</v>
      </c>
      <c r="Q63" s="2" t="s">
        <v>293</v>
      </c>
    </row>
    <row r="64" spans="1:30">
      <c r="A64" s="1" t="s">
        <v>119</v>
      </c>
      <c r="B64" s="1"/>
      <c r="N64" s="2">
        <v>106500</v>
      </c>
      <c r="O64" s="2">
        <v>100.4256</v>
      </c>
      <c r="P64" s="2">
        <f>N64*O64</f>
        <v>10695326.4</v>
      </c>
      <c r="Q64" s="2">
        <f>P64*R54</f>
        <v>676051.58174400008</v>
      </c>
    </row>
    <row r="67" spans="1:46" s="21" customFormat="1" ht="32" customHeight="1">
      <c r="A67" s="24" t="s">
        <v>38</v>
      </c>
      <c r="B67" s="24" t="s">
        <v>120</v>
      </c>
      <c r="C67" s="24" t="s">
        <v>121</v>
      </c>
      <c r="D67" s="24" t="s">
        <v>122</v>
      </c>
      <c r="E67" s="24" t="s">
        <v>41</v>
      </c>
      <c r="F67" s="24" t="s">
        <v>123</v>
      </c>
      <c r="G67" s="24" t="s">
        <v>124</v>
      </c>
      <c r="H67" s="24" t="s">
        <v>125</v>
      </c>
      <c r="I67" s="24" t="s">
        <v>3</v>
      </c>
      <c r="J67" s="24" t="s">
        <v>126</v>
      </c>
      <c r="K67" s="25" t="s">
        <v>11</v>
      </c>
      <c r="L67" s="24" t="s">
        <v>56</v>
      </c>
      <c r="M67" s="118" t="s">
        <v>127</v>
      </c>
      <c r="N67" s="118"/>
      <c r="O67" s="118" t="s">
        <v>24</v>
      </c>
      <c r="P67" s="118"/>
      <c r="Q67" s="118" t="s">
        <v>60</v>
      </c>
      <c r="R67" s="118"/>
      <c r="S67" s="118" t="s">
        <v>129</v>
      </c>
      <c r="T67" s="118"/>
      <c r="U67" s="24" t="s">
        <v>130</v>
      </c>
      <c r="V67" s="24" t="s">
        <v>131</v>
      </c>
      <c r="W67" s="24" t="s">
        <v>132</v>
      </c>
      <c r="X67" s="112" t="s">
        <v>9</v>
      </c>
      <c r="Y67" s="112"/>
      <c r="Z67" s="112" t="s">
        <v>133</v>
      </c>
      <c r="AA67" s="112"/>
      <c r="AB67" s="112" t="s">
        <v>134</v>
      </c>
      <c r="AC67" s="112"/>
      <c r="AD67" s="25" t="s">
        <v>135</v>
      </c>
      <c r="AE67" s="25" t="s">
        <v>136</v>
      </c>
      <c r="AF67" s="25" t="s">
        <v>137</v>
      </c>
      <c r="AG67" s="25" t="s">
        <v>138</v>
      </c>
      <c r="AH67" s="25" t="s">
        <v>139</v>
      </c>
      <c r="AI67" s="25" t="s">
        <v>234</v>
      </c>
      <c r="AJ67" s="25" t="s">
        <v>141</v>
      </c>
      <c r="AK67" s="25" t="s">
        <v>142</v>
      </c>
      <c r="AL67" s="25" t="s">
        <v>143</v>
      </c>
      <c r="AM67" s="25" t="s">
        <v>144</v>
      </c>
      <c r="AN67" s="25" t="s">
        <v>147</v>
      </c>
      <c r="AO67" s="65" t="s">
        <v>235</v>
      </c>
      <c r="AP67" s="33"/>
      <c r="AQ67" s="112" t="s">
        <v>149</v>
      </c>
      <c r="AR67" s="112"/>
      <c r="AS67" s="26" t="s">
        <v>148</v>
      </c>
    </row>
    <row r="68" spans="1:46" s="21" customFormat="1" ht="27" customHeight="1">
      <c r="A68" s="9" t="s">
        <v>67</v>
      </c>
      <c r="B68" s="9" t="s">
        <v>150</v>
      </c>
      <c r="C68" s="9" t="s">
        <v>294</v>
      </c>
      <c r="D68" s="9" t="s">
        <v>295</v>
      </c>
      <c r="E68" s="27">
        <v>45597</v>
      </c>
      <c r="F68" s="27">
        <v>45598</v>
      </c>
      <c r="G68" s="9" t="s">
        <v>286</v>
      </c>
      <c r="H68" s="9" t="s">
        <v>81</v>
      </c>
      <c r="I68" s="9" t="s">
        <v>263</v>
      </c>
      <c r="J68" s="9" t="s">
        <v>263</v>
      </c>
      <c r="K68" s="13">
        <v>0</v>
      </c>
      <c r="L68" s="28" t="s">
        <v>79</v>
      </c>
      <c r="N68" s="116" t="s">
        <v>153</v>
      </c>
      <c r="O68" s="116"/>
      <c r="P68" s="116" t="s">
        <v>154</v>
      </c>
      <c r="Q68" s="116"/>
      <c r="R68" s="116" t="s">
        <v>264</v>
      </c>
      <c r="S68" s="116"/>
      <c r="T68" s="108" t="s">
        <v>296</v>
      </c>
      <c r="U68" s="108"/>
      <c r="Y68" s="113">
        <v>106500</v>
      </c>
      <c r="Z68" s="113"/>
      <c r="AA68" s="117">
        <v>100.3253</v>
      </c>
      <c r="AB68" s="117"/>
      <c r="AC68" s="13">
        <v>675376.38</v>
      </c>
      <c r="AD68" s="13" t="s">
        <v>157</v>
      </c>
      <c r="AE68" s="13">
        <v>675.21</v>
      </c>
      <c r="AF68" s="12">
        <v>9.9975364847672096E-2</v>
      </c>
      <c r="AG68" s="13">
        <v>675.4</v>
      </c>
      <c r="AH68" s="13">
        <v>0</v>
      </c>
      <c r="AI68" s="13">
        <v>0</v>
      </c>
      <c r="AJ68" s="13">
        <v>10695326.4</v>
      </c>
      <c r="AK68" s="13">
        <v>676051.58</v>
      </c>
      <c r="AL68" s="13">
        <v>10695326.4</v>
      </c>
      <c r="AM68" s="13">
        <v>676051.58</v>
      </c>
      <c r="AN68" s="13">
        <v>0</v>
      </c>
      <c r="AO68" s="13">
        <v>0</v>
      </c>
      <c r="AQ68" s="113">
        <v>0</v>
      </c>
      <c r="AR68" s="113"/>
      <c r="AS68" s="13">
        <v>0</v>
      </c>
    </row>
    <row r="69" spans="1:46" s="21" customFormat="1" ht="27" customHeight="1">
      <c r="A69" s="29" t="s">
        <v>67</v>
      </c>
      <c r="B69" s="29" t="s">
        <v>150</v>
      </c>
      <c r="C69" s="29" t="s">
        <v>294</v>
      </c>
      <c r="D69" s="29" t="s">
        <v>295</v>
      </c>
      <c r="E69" s="30">
        <v>45597</v>
      </c>
      <c r="F69" s="30">
        <v>45598</v>
      </c>
      <c r="G69" s="29" t="s">
        <v>272</v>
      </c>
      <c r="H69" s="29" t="s">
        <v>81</v>
      </c>
      <c r="I69" s="29" t="s">
        <v>263</v>
      </c>
      <c r="J69" s="29" t="s">
        <v>263</v>
      </c>
      <c r="K69" s="31">
        <v>0</v>
      </c>
      <c r="L69" s="32" t="s">
        <v>79</v>
      </c>
      <c r="M69" s="33"/>
      <c r="N69" s="121" t="s">
        <v>153</v>
      </c>
      <c r="O69" s="121"/>
      <c r="P69" s="121" t="s">
        <v>154</v>
      </c>
      <c r="Q69" s="121"/>
      <c r="R69" s="121" t="s">
        <v>264</v>
      </c>
      <c r="S69" s="121"/>
      <c r="T69" s="122" t="s">
        <v>296</v>
      </c>
      <c r="U69" s="122"/>
      <c r="V69" s="33"/>
      <c r="W69" s="33"/>
      <c r="X69" s="33"/>
      <c r="Y69" s="114">
        <v>106500</v>
      </c>
      <c r="Z69" s="114"/>
      <c r="AA69" s="123">
        <v>100.3253</v>
      </c>
      <c r="AB69" s="123"/>
      <c r="AC69" s="31">
        <v>675376.38</v>
      </c>
      <c r="AD69" s="31" t="s">
        <v>157</v>
      </c>
      <c r="AE69" s="31">
        <v>675.21</v>
      </c>
      <c r="AF69" s="34">
        <v>9.9975364847672096E-2</v>
      </c>
      <c r="AG69" s="31">
        <v>675.4</v>
      </c>
      <c r="AH69" s="31">
        <v>0</v>
      </c>
      <c r="AI69" s="31">
        <v>0</v>
      </c>
      <c r="AJ69" s="31">
        <v>10695326.4</v>
      </c>
      <c r="AK69" s="31">
        <v>676051.58</v>
      </c>
      <c r="AL69" s="31">
        <v>10695326.4</v>
      </c>
      <c r="AM69" s="31">
        <v>676051.58</v>
      </c>
      <c r="AN69" s="31">
        <v>0</v>
      </c>
      <c r="AO69" s="31">
        <v>0</v>
      </c>
      <c r="AP69" s="33"/>
      <c r="AQ69" s="114">
        <v>0</v>
      </c>
      <c r="AR69" s="114"/>
      <c r="AS69" s="31">
        <v>0</v>
      </c>
      <c r="AT69" s="33"/>
    </row>
    <row r="71" spans="1:46">
      <c r="AC71" s="2" t="s">
        <v>297</v>
      </c>
      <c r="AK71" s="2" t="s">
        <v>298</v>
      </c>
    </row>
    <row r="72" spans="1:46">
      <c r="A72" s="1" t="s">
        <v>158</v>
      </c>
      <c r="B72" s="1"/>
      <c r="AC72" s="50">
        <f>Q60-AE69</f>
        <v>675376.37</v>
      </c>
      <c r="AK72" s="50">
        <f>AC72+AE68</f>
        <v>676051.58</v>
      </c>
    </row>
    <row r="75" spans="1:46" s="8" customFormat="1" ht="15" customHeight="1">
      <c r="E75" s="115" t="s">
        <v>159</v>
      </c>
      <c r="F75" s="115"/>
      <c r="G75" s="115"/>
      <c r="H75" s="115"/>
      <c r="I75" s="111" t="s">
        <v>160</v>
      </c>
      <c r="J75" s="111"/>
    </row>
    <row r="76" spans="1:46" s="8" customFormat="1" ht="25" customHeight="1">
      <c r="A76" s="110" t="s">
        <v>161</v>
      </c>
      <c r="B76" s="110"/>
      <c r="C76" s="37" t="s">
        <v>56</v>
      </c>
      <c r="D76" s="37" t="s">
        <v>162</v>
      </c>
      <c r="E76" s="36" t="s">
        <v>163</v>
      </c>
      <c r="F76" s="36" t="s">
        <v>164</v>
      </c>
      <c r="G76" s="111" t="s">
        <v>165</v>
      </c>
      <c r="H76" s="111"/>
      <c r="I76" s="36" t="s">
        <v>163</v>
      </c>
      <c r="J76" s="36" t="s">
        <v>164</v>
      </c>
      <c r="K76" s="36" t="s">
        <v>166</v>
      </c>
    </row>
    <row r="77" spans="1:46" s="8" customFormat="1" ht="20" customHeight="1">
      <c r="A77" s="108" t="s">
        <v>107</v>
      </c>
      <c r="B77" s="108"/>
      <c r="C77" s="9" t="s">
        <v>167</v>
      </c>
      <c r="D77" s="9" t="s">
        <v>105</v>
      </c>
      <c r="E77" s="13">
        <v>2850386.19</v>
      </c>
      <c r="F77" s="13">
        <v>0</v>
      </c>
      <c r="G77" s="13">
        <v>2850386.19</v>
      </c>
      <c r="H77" s="38" t="s">
        <v>168</v>
      </c>
      <c r="I77" s="13">
        <v>45093912.5</v>
      </c>
      <c r="J77" s="13">
        <v>0</v>
      </c>
      <c r="K77" s="39">
        <v>6.3210000000000002E-2</v>
      </c>
    </row>
    <row r="78" spans="1:46" s="8" customFormat="1" ht="20" customHeight="1">
      <c r="A78" s="108" t="s">
        <v>281</v>
      </c>
      <c r="B78" s="108"/>
      <c r="C78" s="9" t="s">
        <v>167</v>
      </c>
      <c r="D78" s="9" t="s">
        <v>279</v>
      </c>
      <c r="E78" s="13">
        <v>0</v>
      </c>
      <c r="F78" s="13">
        <v>2704206.32</v>
      </c>
      <c r="G78" s="13">
        <v>2704206.32</v>
      </c>
      <c r="H78" s="38" t="s">
        <v>169</v>
      </c>
      <c r="I78" s="13">
        <v>0</v>
      </c>
      <c r="J78" s="13">
        <v>42781305.600000001</v>
      </c>
      <c r="K78" s="39">
        <v>6.3210000000000002E-2</v>
      </c>
    </row>
    <row r="79" spans="1:46" s="8" customFormat="1" ht="20" customHeight="1">
      <c r="A79" s="109" t="s">
        <v>93</v>
      </c>
      <c r="B79" s="109"/>
      <c r="C79" s="42"/>
      <c r="D79" s="41" t="s">
        <v>91</v>
      </c>
      <c r="E79" s="43">
        <v>7061.09</v>
      </c>
      <c r="F79" s="43">
        <v>0</v>
      </c>
      <c r="G79" s="43">
        <v>8411.09</v>
      </c>
      <c r="H79" s="44" t="s">
        <v>168</v>
      </c>
      <c r="I79" s="43">
        <v>102889.36</v>
      </c>
      <c r="J79" s="43">
        <v>0</v>
      </c>
      <c r="K79" s="45">
        <v>6.8627999999999995E-2</v>
      </c>
    </row>
    <row r="80" spans="1:46" s="8" customFormat="1" ht="20" customHeight="1">
      <c r="A80" s="108" t="s">
        <v>77</v>
      </c>
      <c r="B80" s="108"/>
      <c r="D80" s="9" t="s">
        <v>75</v>
      </c>
      <c r="E80" s="13">
        <v>0</v>
      </c>
      <c r="F80" s="13">
        <v>6503.64</v>
      </c>
      <c r="G80" s="13">
        <v>2927787.95</v>
      </c>
      <c r="H80" s="38" t="s">
        <v>169</v>
      </c>
      <c r="I80" s="13">
        <v>0</v>
      </c>
      <c r="J80" s="13">
        <v>102889.36</v>
      </c>
      <c r="K80" s="39">
        <v>6.3210000000000002E-2</v>
      </c>
    </row>
    <row r="83" spans="1:31">
      <c r="A83" s="1" t="s">
        <v>299</v>
      </c>
      <c r="B83" s="1"/>
      <c r="C83" s="1"/>
    </row>
    <row r="84" spans="1:31">
      <c r="E84" s="19"/>
    </row>
    <row r="85" spans="1:31">
      <c r="A85" s="46" t="s">
        <v>171</v>
      </c>
      <c r="B85" s="46" t="s">
        <v>172</v>
      </c>
      <c r="C85" s="46" t="s">
        <v>173</v>
      </c>
      <c r="D85" s="46" t="s">
        <v>174</v>
      </c>
      <c r="E85" s="46" t="s">
        <v>175</v>
      </c>
      <c r="F85" s="46" t="s">
        <v>176</v>
      </c>
      <c r="G85" s="46" t="s">
        <v>177</v>
      </c>
    </row>
    <row r="86" spans="1:31">
      <c r="A86" s="41" t="s">
        <v>263</v>
      </c>
      <c r="B86" s="9"/>
      <c r="C86" s="41" t="s">
        <v>263</v>
      </c>
      <c r="D86" s="47">
        <v>45597</v>
      </c>
      <c r="E86" s="48" t="s">
        <v>154</v>
      </c>
      <c r="F86" s="48">
        <v>150</v>
      </c>
      <c r="G86" s="48"/>
      <c r="H86" s="48"/>
      <c r="I86" s="48"/>
      <c r="J86" s="48"/>
      <c r="K86" s="49"/>
    </row>
    <row r="87" spans="1:31">
      <c r="F87" s="22"/>
    </row>
    <row r="93" spans="1:31">
      <c r="A93" s="1" t="s">
        <v>1</v>
      </c>
      <c r="B93" s="1"/>
    </row>
    <row r="95" spans="1:31" s="8" customFormat="1" ht="30" customHeight="1">
      <c r="A95" s="5" t="s">
        <v>2</v>
      </c>
      <c r="B95" s="5" t="s">
        <v>3</v>
      </c>
      <c r="C95" s="5" t="s">
        <v>4</v>
      </c>
      <c r="D95" s="5" t="s">
        <v>5</v>
      </c>
      <c r="E95" s="5" t="s">
        <v>6</v>
      </c>
      <c r="F95" s="5" t="s">
        <v>7</v>
      </c>
      <c r="G95" s="5" t="s">
        <v>8</v>
      </c>
      <c r="H95" s="6" t="s">
        <v>9</v>
      </c>
      <c r="I95" s="6" t="s">
        <v>10</v>
      </c>
      <c r="J95" s="6" t="s">
        <v>11</v>
      </c>
      <c r="K95" s="6" t="s">
        <v>12</v>
      </c>
      <c r="L95" s="6" t="s">
        <v>13</v>
      </c>
      <c r="M95" s="6" t="s">
        <v>14</v>
      </c>
      <c r="N95" s="5" t="s">
        <v>15</v>
      </c>
      <c r="O95" s="6" t="s">
        <v>16</v>
      </c>
      <c r="P95" s="6" t="s">
        <v>17</v>
      </c>
      <c r="Q95" s="5" t="s">
        <v>18</v>
      </c>
      <c r="R95" s="5" t="s">
        <v>19</v>
      </c>
      <c r="S95" s="5" t="s">
        <v>20</v>
      </c>
      <c r="T95" s="5" t="s">
        <v>21</v>
      </c>
      <c r="U95" s="5" t="s">
        <v>22</v>
      </c>
      <c r="V95" s="5" t="s">
        <v>23</v>
      </c>
      <c r="W95" s="6" t="s">
        <v>24</v>
      </c>
      <c r="X95" s="5" t="s">
        <v>25</v>
      </c>
      <c r="Y95" s="5" t="s">
        <v>26</v>
      </c>
      <c r="Z95" s="5" t="s">
        <v>27</v>
      </c>
      <c r="AA95" s="5" t="s">
        <v>28</v>
      </c>
      <c r="AB95" s="5" t="s">
        <v>29</v>
      </c>
      <c r="AC95" s="5" t="s">
        <v>30</v>
      </c>
      <c r="AD95" s="5" t="s">
        <v>31</v>
      </c>
      <c r="AE95" s="7" t="s">
        <v>32</v>
      </c>
    </row>
    <row r="96" spans="1:31" s="8" customFormat="1" ht="21.5" customHeight="1">
      <c r="A96" s="42"/>
      <c r="B96" s="41" t="s">
        <v>263</v>
      </c>
      <c r="C96" s="41" t="s">
        <v>263</v>
      </c>
      <c r="D96" s="41" t="s">
        <v>35</v>
      </c>
      <c r="E96" s="41" t="s">
        <v>36</v>
      </c>
      <c r="F96" s="42"/>
      <c r="G96" s="42"/>
      <c r="H96" s="70">
        <v>213000</v>
      </c>
      <c r="I96" s="71">
        <v>100.4256</v>
      </c>
      <c r="J96" s="72">
        <v>0</v>
      </c>
      <c r="K96" s="43">
        <v>21390652.800000001</v>
      </c>
      <c r="L96" s="43">
        <v>1352103.16</v>
      </c>
      <c r="M96" s="71">
        <v>150</v>
      </c>
      <c r="N96" s="43">
        <v>31950000</v>
      </c>
      <c r="O96" s="43">
        <v>2019559.5</v>
      </c>
      <c r="P96" s="73">
        <v>1.47913177009826</v>
      </c>
      <c r="Q96" s="43">
        <v>0</v>
      </c>
      <c r="R96" s="43">
        <v>0</v>
      </c>
      <c r="S96" s="43">
        <v>0</v>
      </c>
      <c r="T96" s="43">
        <v>0</v>
      </c>
      <c r="U96" s="43">
        <v>1352103.16</v>
      </c>
      <c r="V96" s="43">
        <v>0</v>
      </c>
      <c r="W96" s="72">
        <v>6.3210000000000002E-2</v>
      </c>
      <c r="X96" s="43">
        <v>10559347.199999999</v>
      </c>
      <c r="Y96" s="43">
        <v>667456.34</v>
      </c>
      <c r="Z96" s="43">
        <v>10559347.199999999</v>
      </c>
      <c r="AA96" s="43">
        <v>667456.34</v>
      </c>
      <c r="AB96" s="43">
        <v>0</v>
      </c>
      <c r="AC96" s="43">
        <v>0</v>
      </c>
      <c r="AD96" s="43">
        <v>0</v>
      </c>
      <c r="AE96" s="74">
        <v>45597</v>
      </c>
    </row>
    <row r="98" spans="1:46">
      <c r="K98" s="17">
        <f>H96*I96</f>
        <v>21390652.800000001</v>
      </c>
      <c r="L98" s="17">
        <f>K98*R103</f>
        <v>1352103.1634880002</v>
      </c>
      <c r="N98" s="17">
        <f>H96*M96</f>
        <v>31950000</v>
      </c>
      <c r="O98" s="17">
        <f>N98*R103</f>
        <v>2019559.5</v>
      </c>
      <c r="X98" s="17">
        <f>N98-K98</f>
        <v>10559347.199999999</v>
      </c>
      <c r="Y98" s="17">
        <f>O96-L96</f>
        <v>667456.34000000008</v>
      </c>
      <c r="Z98" s="19">
        <f>N96-K96</f>
        <v>10559347.199999999</v>
      </c>
      <c r="AA98" s="19">
        <f>Z96*R103</f>
        <v>667456.33651199995</v>
      </c>
    </row>
    <row r="99" spans="1:46">
      <c r="A99" s="1" t="s">
        <v>37</v>
      </c>
    </row>
    <row r="102" spans="1:46" s="21" customFormat="1">
      <c r="A102" s="20" t="s">
        <v>38</v>
      </c>
      <c r="B102" s="20" t="s">
        <v>39</v>
      </c>
      <c r="C102" s="20" t="s">
        <v>40</v>
      </c>
      <c r="D102" s="20" t="s">
        <v>41</v>
      </c>
      <c r="E102" s="20" t="s">
        <v>42</v>
      </c>
      <c r="F102" s="20" t="s">
        <v>43</v>
      </c>
      <c r="G102" s="20" t="s">
        <v>44</v>
      </c>
      <c r="H102" s="20" t="s">
        <v>45</v>
      </c>
      <c r="I102" s="20" t="s">
        <v>46</v>
      </c>
      <c r="J102" s="20" t="s">
        <v>47</v>
      </c>
      <c r="K102" s="20" t="s">
        <v>48</v>
      </c>
      <c r="L102" s="20" t="s">
        <v>49</v>
      </c>
      <c r="M102" s="20" t="s">
        <v>50</v>
      </c>
      <c r="N102" s="20" t="s">
        <v>51</v>
      </c>
      <c r="O102" s="20" t="s">
        <v>52</v>
      </c>
      <c r="P102" s="20" t="s">
        <v>53</v>
      </c>
      <c r="Q102" s="20" t="s">
        <v>54</v>
      </c>
      <c r="R102" s="20" t="s">
        <v>55</v>
      </c>
      <c r="S102" s="20" t="s">
        <v>56</v>
      </c>
      <c r="T102" s="20" t="s">
        <v>57</v>
      </c>
      <c r="U102" s="20" t="s">
        <v>3</v>
      </c>
      <c r="V102" s="20" t="s">
        <v>58</v>
      </c>
      <c r="W102" s="20" t="s">
        <v>59</v>
      </c>
      <c r="X102" s="20" t="s">
        <v>60</v>
      </c>
      <c r="Y102" s="20" t="s">
        <v>61</v>
      </c>
      <c r="Z102" s="20" t="s">
        <v>62</v>
      </c>
      <c r="AA102" s="20" t="s">
        <v>63</v>
      </c>
      <c r="AB102" s="20" t="s">
        <v>64</v>
      </c>
      <c r="AC102" s="20" t="s">
        <v>65</v>
      </c>
      <c r="AD102" s="20" t="s">
        <v>66</v>
      </c>
    </row>
    <row r="103" spans="1:46" s="21" customFormat="1">
      <c r="A103" s="21" t="s">
        <v>67</v>
      </c>
      <c r="B103" s="21" t="s">
        <v>68</v>
      </c>
      <c r="C103" s="21" t="s">
        <v>69</v>
      </c>
      <c r="D103" s="21" t="s">
        <v>69</v>
      </c>
      <c r="E103" s="21" t="s">
        <v>300</v>
      </c>
      <c r="F103" s="21" t="s">
        <v>301</v>
      </c>
      <c r="G103" s="21" t="s">
        <v>193</v>
      </c>
      <c r="H103" s="21" t="s">
        <v>194</v>
      </c>
      <c r="I103" s="21" t="s">
        <v>195</v>
      </c>
      <c r="J103" s="21" t="s">
        <v>196</v>
      </c>
      <c r="K103" s="21" t="s">
        <v>197</v>
      </c>
      <c r="L103" s="21" t="s">
        <v>198</v>
      </c>
      <c r="M103" s="21" t="s">
        <v>196</v>
      </c>
      <c r="N103" s="21" t="s">
        <v>36</v>
      </c>
      <c r="O103" s="21" t="s">
        <v>78</v>
      </c>
      <c r="P103" s="22">
        <v>10559347.199999999</v>
      </c>
      <c r="Q103" s="22">
        <v>667456.34</v>
      </c>
      <c r="R103" s="21">
        <v>6.3210000000000002E-2</v>
      </c>
      <c r="S103" s="21" t="s">
        <v>79</v>
      </c>
      <c r="T103" s="21" t="s">
        <v>68</v>
      </c>
      <c r="U103" s="21" t="s">
        <v>263</v>
      </c>
      <c r="V103" s="21" t="s">
        <v>80</v>
      </c>
      <c r="W103" s="21" t="s">
        <v>199</v>
      </c>
      <c r="X103" s="21" t="s">
        <v>68</v>
      </c>
      <c r="Y103" s="21" t="s">
        <v>68</v>
      </c>
      <c r="Z103" s="21" t="s">
        <v>302</v>
      </c>
      <c r="AA103" s="21" t="s">
        <v>85</v>
      </c>
      <c r="AB103" s="21" t="s">
        <v>35</v>
      </c>
      <c r="AC103" s="21" t="s">
        <v>86</v>
      </c>
      <c r="AD103" s="21" t="s">
        <v>301</v>
      </c>
    </row>
    <row r="104" spans="1:46" s="21" customFormat="1">
      <c r="A104" s="21" t="s">
        <v>67</v>
      </c>
      <c r="B104" s="21" t="s">
        <v>68</v>
      </c>
      <c r="C104" s="21" t="s">
        <v>69</v>
      </c>
      <c r="D104" s="21" t="s">
        <v>69</v>
      </c>
      <c r="E104" s="21" t="s">
        <v>303</v>
      </c>
      <c r="F104" s="21" t="s">
        <v>301</v>
      </c>
      <c r="G104" s="21" t="s">
        <v>193</v>
      </c>
      <c r="H104" s="21" t="s">
        <v>97</v>
      </c>
      <c r="I104" s="21" t="s">
        <v>202</v>
      </c>
      <c r="J104" s="21" t="s">
        <v>203</v>
      </c>
      <c r="K104" s="21" t="s">
        <v>204</v>
      </c>
      <c r="L104" s="21" t="s">
        <v>205</v>
      </c>
      <c r="M104" s="21" t="s">
        <v>203</v>
      </c>
      <c r="N104" s="21" t="s">
        <v>36</v>
      </c>
      <c r="O104" s="21" t="s">
        <v>94</v>
      </c>
      <c r="P104" s="22">
        <v>-10559347.199999999</v>
      </c>
      <c r="Q104" s="22">
        <v>-667456.34</v>
      </c>
      <c r="R104" s="21">
        <v>6.3210000000000002E-2</v>
      </c>
      <c r="S104" s="21" t="s">
        <v>79</v>
      </c>
      <c r="T104" s="21" t="s">
        <v>68</v>
      </c>
      <c r="U104" s="21" t="s">
        <v>263</v>
      </c>
      <c r="V104" s="21" t="s">
        <v>80</v>
      </c>
      <c r="W104" s="21" t="s">
        <v>199</v>
      </c>
      <c r="X104" s="21" t="s">
        <v>68</v>
      </c>
      <c r="Y104" s="21" t="s">
        <v>68</v>
      </c>
      <c r="Z104" s="21" t="s">
        <v>302</v>
      </c>
      <c r="AA104" s="21" t="s">
        <v>85</v>
      </c>
      <c r="AB104" s="21" t="s">
        <v>35</v>
      </c>
      <c r="AC104" s="21" t="s">
        <v>86</v>
      </c>
      <c r="AD104" s="21" t="s">
        <v>301</v>
      </c>
    </row>
    <row r="106" spans="1:46">
      <c r="P106" s="5" t="s">
        <v>25</v>
      </c>
      <c r="Q106" s="5" t="s">
        <v>26</v>
      </c>
    </row>
    <row r="107" spans="1:46">
      <c r="A107" s="1" t="s">
        <v>119</v>
      </c>
      <c r="P107" s="43">
        <v>10559347.199999999</v>
      </c>
      <c r="Q107" s="43">
        <v>667456.34</v>
      </c>
    </row>
    <row r="109" spans="1:46" s="21" customFormat="1" ht="32" customHeight="1">
      <c r="A109" s="24" t="s">
        <v>38</v>
      </c>
      <c r="B109" s="24" t="s">
        <v>120</v>
      </c>
      <c r="C109" s="24" t="s">
        <v>121</v>
      </c>
      <c r="D109" s="24" t="s">
        <v>122</v>
      </c>
      <c r="E109" s="24" t="s">
        <v>41</v>
      </c>
      <c r="F109" s="24" t="s">
        <v>123</v>
      </c>
      <c r="G109" s="24" t="s">
        <v>124</v>
      </c>
      <c r="H109" s="24" t="s">
        <v>125</v>
      </c>
      <c r="I109" s="24" t="s">
        <v>3</v>
      </c>
      <c r="J109" s="24" t="s">
        <v>126</v>
      </c>
      <c r="K109" s="25" t="s">
        <v>11</v>
      </c>
      <c r="L109" s="24" t="s">
        <v>56</v>
      </c>
      <c r="M109" s="118" t="s">
        <v>127</v>
      </c>
      <c r="N109" s="118"/>
      <c r="O109" s="118" t="s">
        <v>24</v>
      </c>
      <c r="P109" s="118"/>
      <c r="Q109" s="118" t="s">
        <v>60</v>
      </c>
      <c r="R109" s="118"/>
      <c r="S109" s="118" t="s">
        <v>129</v>
      </c>
      <c r="T109" s="118"/>
      <c r="U109" s="24" t="s">
        <v>130</v>
      </c>
      <c r="V109" s="24" t="s">
        <v>131</v>
      </c>
      <c r="W109" s="24" t="s">
        <v>132</v>
      </c>
      <c r="X109" s="112" t="s">
        <v>9</v>
      </c>
      <c r="Y109" s="112"/>
      <c r="Z109" s="112" t="s">
        <v>133</v>
      </c>
      <c r="AA109" s="112"/>
      <c r="AB109" s="112" t="s">
        <v>134</v>
      </c>
      <c r="AC109" s="112"/>
      <c r="AD109" s="25" t="s">
        <v>135</v>
      </c>
      <c r="AE109" s="25" t="s">
        <v>136</v>
      </c>
      <c r="AF109" s="25" t="s">
        <v>137</v>
      </c>
      <c r="AG109" s="25" t="s">
        <v>138</v>
      </c>
      <c r="AH109" s="25" t="s">
        <v>139</v>
      </c>
      <c r="AI109" s="25" t="s">
        <v>234</v>
      </c>
      <c r="AJ109" s="25" t="s">
        <v>141</v>
      </c>
      <c r="AK109" s="25" t="s">
        <v>142</v>
      </c>
      <c r="AL109" s="25" t="s">
        <v>143</v>
      </c>
      <c r="AM109" s="25" t="s">
        <v>144</v>
      </c>
      <c r="AN109" s="25" t="s">
        <v>147</v>
      </c>
      <c r="AO109" s="65" t="s">
        <v>235</v>
      </c>
      <c r="AP109" s="33"/>
      <c r="AQ109" s="112" t="s">
        <v>149</v>
      </c>
      <c r="AR109" s="112"/>
      <c r="AS109" s="26" t="s">
        <v>148</v>
      </c>
    </row>
    <row r="110" spans="1:46" s="21" customFormat="1" ht="27" customHeight="1">
      <c r="A110" s="9" t="s">
        <v>67</v>
      </c>
      <c r="B110" s="9" t="s">
        <v>150</v>
      </c>
      <c r="C110" s="9" t="s">
        <v>294</v>
      </c>
      <c r="D110" s="9" t="s">
        <v>295</v>
      </c>
      <c r="E110" s="27">
        <v>45597</v>
      </c>
      <c r="F110" s="27">
        <v>45598</v>
      </c>
      <c r="G110" s="9" t="s">
        <v>286</v>
      </c>
      <c r="H110" s="9" t="s">
        <v>81</v>
      </c>
      <c r="I110" s="9" t="s">
        <v>263</v>
      </c>
      <c r="J110" s="9" t="s">
        <v>263</v>
      </c>
      <c r="K110" s="13">
        <v>0</v>
      </c>
      <c r="L110" s="28" t="s">
        <v>79</v>
      </c>
      <c r="N110" s="116" t="s">
        <v>153</v>
      </c>
      <c r="O110" s="116"/>
      <c r="P110" s="116" t="s">
        <v>154</v>
      </c>
      <c r="Q110" s="116"/>
      <c r="R110" s="116" t="s">
        <v>264</v>
      </c>
      <c r="S110" s="116"/>
      <c r="T110" s="108" t="s">
        <v>296</v>
      </c>
      <c r="U110" s="108"/>
      <c r="Y110" s="113">
        <v>106500</v>
      </c>
      <c r="Z110" s="113"/>
      <c r="AA110" s="117">
        <v>100.3253</v>
      </c>
      <c r="AB110" s="117"/>
      <c r="AC110" s="13">
        <v>675376.38</v>
      </c>
      <c r="AD110" s="13" t="s">
        <v>157</v>
      </c>
      <c r="AE110" s="13">
        <v>675.21</v>
      </c>
      <c r="AF110" s="12">
        <v>9.9975364847672096E-2</v>
      </c>
      <c r="AG110" s="13">
        <v>675.4</v>
      </c>
      <c r="AH110" s="13">
        <v>0</v>
      </c>
      <c r="AI110" s="13">
        <v>0</v>
      </c>
      <c r="AJ110" s="13">
        <v>10695326.4</v>
      </c>
      <c r="AK110" s="13">
        <v>676051.58</v>
      </c>
      <c r="AL110" s="13">
        <v>10695326.4</v>
      </c>
      <c r="AM110" s="13">
        <v>676051.58</v>
      </c>
      <c r="AN110" s="13">
        <v>0</v>
      </c>
      <c r="AO110" s="13">
        <v>0</v>
      </c>
      <c r="AQ110" s="113">
        <v>0</v>
      </c>
      <c r="AR110" s="113"/>
      <c r="AS110" s="13">
        <v>0</v>
      </c>
    </row>
    <row r="111" spans="1:46" s="21" customFormat="1" ht="27" customHeight="1">
      <c r="A111" s="29" t="s">
        <v>67</v>
      </c>
      <c r="B111" s="29" t="s">
        <v>150</v>
      </c>
      <c r="C111" s="29" t="s">
        <v>294</v>
      </c>
      <c r="D111" s="29" t="s">
        <v>295</v>
      </c>
      <c r="E111" s="30">
        <v>45597</v>
      </c>
      <c r="F111" s="30">
        <v>45598</v>
      </c>
      <c r="G111" s="29" t="s">
        <v>272</v>
      </c>
      <c r="H111" s="29" t="s">
        <v>81</v>
      </c>
      <c r="I111" s="29" t="s">
        <v>263</v>
      </c>
      <c r="J111" s="29" t="s">
        <v>263</v>
      </c>
      <c r="K111" s="31">
        <v>0</v>
      </c>
      <c r="L111" s="32" t="s">
        <v>79</v>
      </c>
      <c r="M111" s="33"/>
      <c r="N111" s="121" t="s">
        <v>153</v>
      </c>
      <c r="O111" s="121"/>
      <c r="P111" s="121" t="s">
        <v>154</v>
      </c>
      <c r="Q111" s="121"/>
      <c r="R111" s="121" t="s">
        <v>264</v>
      </c>
      <c r="S111" s="121"/>
      <c r="T111" s="122" t="s">
        <v>296</v>
      </c>
      <c r="U111" s="122"/>
      <c r="V111" s="33"/>
      <c r="W111" s="33"/>
      <c r="X111" s="33"/>
      <c r="Y111" s="114">
        <v>106500</v>
      </c>
      <c r="Z111" s="114"/>
      <c r="AA111" s="123">
        <v>100.3253</v>
      </c>
      <c r="AB111" s="123"/>
      <c r="AC111" s="31">
        <v>675376.38</v>
      </c>
      <c r="AD111" s="31" t="s">
        <v>157</v>
      </c>
      <c r="AE111" s="31">
        <v>675.21</v>
      </c>
      <c r="AF111" s="34">
        <v>9.9975364847672096E-2</v>
      </c>
      <c r="AG111" s="31">
        <v>675.4</v>
      </c>
      <c r="AH111" s="31">
        <v>0</v>
      </c>
      <c r="AI111" s="31">
        <v>0</v>
      </c>
      <c r="AJ111" s="31">
        <v>10695326.4</v>
      </c>
      <c r="AK111" s="31">
        <v>676051.58</v>
      </c>
      <c r="AL111" s="31">
        <v>10695326.4</v>
      </c>
      <c r="AM111" s="31">
        <v>676051.58</v>
      </c>
      <c r="AN111" s="31">
        <v>0</v>
      </c>
      <c r="AO111" s="31">
        <v>0</v>
      </c>
      <c r="AP111" s="33"/>
      <c r="AQ111" s="114">
        <v>0</v>
      </c>
      <c r="AR111" s="114"/>
      <c r="AS111" s="31">
        <v>0</v>
      </c>
      <c r="AT111" s="33"/>
    </row>
    <row r="113" spans="1:37">
      <c r="AC113" s="50"/>
      <c r="AK113" s="50"/>
    </row>
    <row r="114" spans="1:37">
      <c r="A114" s="1" t="s">
        <v>158</v>
      </c>
    </row>
    <row r="117" spans="1:37" s="8" customFormat="1" ht="15" customHeight="1">
      <c r="E117" s="115" t="s">
        <v>159</v>
      </c>
      <c r="F117" s="115"/>
      <c r="G117" s="115"/>
      <c r="H117" s="115"/>
      <c r="I117" s="111" t="s">
        <v>160</v>
      </c>
      <c r="J117" s="111"/>
    </row>
    <row r="118" spans="1:37" s="8" customFormat="1" ht="25" customHeight="1">
      <c r="A118" s="110" t="s">
        <v>161</v>
      </c>
      <c r="B118" s="110"/>
      <c r="C118" s="37" t="s">
        <v>56</v>
      </c>
      <c r="D118" s="37" t="s">
        <v>162</v>
      </c>
      <c r="E118" s="36" t="s">
        <v>163</v>
      </c>
      <c r="F118" s="36" t="s">
        <v>164</v>
      </c>
      <c r="G118" s="111" t="s">
        <v>165</v>
      </c>
      <c r="H118" s="111"/>
      <c r="I118" s="36" t="s">
        <v>163</v>
      </c>
      <c r="J118" s="36" t="s">
        <v>164</v>
      </c>
      <c r="K118" s="36" t="s">
        <v>166</v>
      </c>
    </row>
    <row r="119" spans="1:37" s="8" customFormat="1" ht="20" customHeight="1">
      <c r="A119" s="108" t="s">
        <v>107</v>
      </c>
      <c r="B119" s="108"/>
      <c r="C119" s="9" t="s">
        <v>167</v>
      </c>
      <c r="D119" s="9" t="s">
        <v>105</v>
      </c>
      <c r="E119" s="13">
        <v>2850386.19</v>
      </c>
      <c r="F119" s="13">
        <v>0</v>
      </c>
      <c r="G119" s="13">
        <v>2850386.19</v>
      </c>
      <c r="H119" s="38" t="s">
        <v>168</v>
      </c>
      <c r="I119" s="13">
        <v>45093912.5</v>
      </c>
      <c r="J119" s="13">
        <v>0</v>
      </c>
      <c r="K119" s="39">
        <v>6.3210000000000002E-2</v>
      </c>
    </row>
    <row r="120" spans="1:37" s="8" customFormat="1" ht="20" customHeight="1">
      <c r="A120" s="108" t="s">
        <v>281</v>
      </c>
      <c r="B120" s="108"/>
      <c r="C120" s="9" t="s">
        <v>167</v>
      </c>
      <c r="D120" s="9" t="s">
        <v>279</v>
      </c>
      <c r="E120" s="13">
        <v>0</v>
      </c>
      <c r="F120" s="13">
        <v>2704206.33</v>
      </c>
      <c r="G120" s="13">
        <v>2704206.33</v>
      </c>
      <c r="H120" s="38" t="s">
        <v>169</v>
      </c>
      <c r="I120" s="13">
        <v>0</v>
      </c>
      <c r="J120" s="13">
        <v>42781305.600000001</v>
      </c>
      <c r="K120" s="39">
        <v>6.3210000000000002E-2</v>
      </c>
    </row>
    <row r="121" spans="1:37" s="8" customFormat="1" ht="20" customHeight="1">
      <c r="A121" s="109" t="s">
        <v>93</v>
      </c>
      <c r="B121" s="109"/>
      <c r="C121" s="42"/>
      <c r="D121" s="41" t="s">
        <v>91</v>
      </c>
      <c r="E121" s="43">
        <v>7061.09</v>
      </c>
      <c r="F121" s="43">
        <v>0</v>
      </c>
      <c r="G121" s="43">
        <v>8411.09</v>
      </c>
      <c r="H121" s="44" t="s">
        <v>168</v>
      </c>
      <c r="I121" s="43">
        <v>102889.36</v>
      </c>
      <c r="J121" s="43">
        <v>0</v>
      </c>
      <c r="K121" s="45">
        <v>6.8627999999999995E-2</v>
      </c>
    </row>
    <row r="122" spans="1:37" s="8" customFormat="1" ht="20" customHeight="1">
      <c r="A122" s="108" t="s">
        <v>77</v>
      </c>
      <c r="B122" s="108"/>
      <c r="D122" s="9" t="s">
        <v>75</v>
      </c>
      <c r="E122" s="13">
        <v>0</v>
      </c>
      <c r="F122" s="13">
        <v>6503.64</v>
      </c>
      <c r="G122" s="13">
        <v>2927787.96</v>
      </c>
      <c r="H122" s="38" t="s">
        <v>169</v>
      </c>
      <c r="I122" s="13">
        <v>0</v>
      </c>
      <c r="J122" s="13">
        <v>102889.36</v>
      </c>
      <c r="K122" s="39">
        <v>6.3210000000000002E-2</v>
      </c>
    </row>
    <row r="123" spans="1:37" s="8" customFormat="1" ht="20" customHeight="1">
      <c r="A123" s="108" t="s">
        <v>205</v>
      </c>
      <c r="B123" s="108"/>
      <c r="C123" s="9" t="s">
        <v>167</v>
      </c>
      <c r="D123" s="9" t="s">
        <v>203</v>
      </c>
      <c r="E123" s="13">
        <v>111271792.25</v>
      </c>
      <c r="F123" s="13">
        <v>0</v>
      </c>
      <c r="G123" s="13">
        <v>116677404.06999999</v>
      </c>
      <c r="H123" s="38" t="s">
        <v>168</v>
      </c>
      <c r="I123" s="13">
        <v>1760351087.5</v>
      </c>
      <c r="J123" s="13">
        <v>0</v>
      </c>
      <c r="K123" s="39">
        <v>6.3210000000000002E-2</v>
      </c>
    </row>
    <row r="124" spans="1:37" s="8" customFormat="1" ht="20" customHeight="1">
      <c r="A124" s="109" t="s">
        <v>198</v>
      </c>
      <c r="B124" s="109"/>
      <c r="C124" s="41" t="s">
        <v>167</v>
      </c>
      <c r="D124" s="41" t="s">
        <v>196</v>
      </c>
      <c r="E124" s="43">
        <v>0</v>
      </c>
      <c r="F124" s="43">
        <v>111271792.25</v>
      </c>
      <c r="G124" s="43">
        <v>111238033.43000001</v>
      </c>
      <c r="H124" s="44" t="s">
        <v>169</v>
      </c>
      <c r="I124" s="43">
        <v>0</v>
      </c>
      <c r="J124" s="43">
        <v>1760351087.5</v>
      </c>
      <c r="K124" s="45">
        <v>6.3210000000000002E-2</v>
      </c>
    </row>
    <row r="127" spans="1:37">
      <c r="A127" s="1" t="s">
        <v>304</v>
      </c>
      <c r="B127" s="1"/>
    </row>
    <row r="129" spans="1:1">
      <c r="A129" s="1" t="s">
        <v>305</v>
      </c>
    </row>
    <row r="173" spans="1:7">
      <c r="A173" s="1" t="s">
        <v>299</v>
      </c>
      <c r="B173" s="1"/>
    </row>
    <row r="175" spans="1:7">
      <c r="A175" s="46" t="s">
        <v>171</v>
      </c>
      <c r="B175" s="46" t="s">
        <v>172</v>
      </c>
      <c r="C175" s="46" t="s">
        <v>173</v>
      </c>
      <c r="D175" s="46" t="s">
        <v>174</v>
      </c>
      <c r="E175" s="46" t="s">
        <v>175</v>
      </c>
      <c r="F175" s="46" t="s">
        <v>176</v>
      </c>
      <c r="G175" s="46" t="s">
        <v>177</v>
      </c>
    </row>
    <row r="176" spans="1:7">
      <c r="A176" s="9" t="s">
        <v>263</v>
      </c>
      <c r="B176" s="9"/>
      <c r="C176" s="9" t="s">
        <v>263</v>
      </c>
      <c r="D176" s="47">
        <v>45598</v>
      </c>
      <c r="E176" s="48" t="s">
        <v>154</v>
      </c>
      <c r="F176" s="48">
        <v>200</v>
      </c>
      <c r="G176" s="48"/>
    </row>
    <row r="192" spans="1:1">
      <c r="A192" s="1" t="s">
        <v>306</v>
      </c>
    </row>
    <row r="201" spans="1:31">
      <c r="A201" s="1" t="s">
        <v>1</v>
      </c>
    </row>
    <row r="203" spans="1:31" ht="21">
      <c r="A203" s="75" t="s">
        <v>2</v>
      </c>
      <c r="B203" s="75" t="s">
        <v>3</v>
      </c>
      <c r="C203" s="75" t="s">
        <v>4</v>
      </c>
      <c r="D203" s="75" t="s">
        <v>5</v>
      </c>
      <c r="E203" s="75" t="s">
        <v>6</v>
      </c>
      <c r="F203" s="75" t="s">
        <v>7</v>
      </c>
      <c r="G203" s="75" t="s">
        <v>8</v>
      </c>
      <c r="H203" s="76" t="s">
        <v>9</v>
      </c>
      <c r="I203" s="76" t="s">
        <v>10</v>
      </c>
      <c r="J203" s="76" t="s">
        <v>11</v>
      </c>
      <c r="K203" s="76" t="s">
        <v>12</v>
      </c>
      <c r="L203" s="76" t="s">
        <v>13</v>
      </c>
      <c r="M203" s="76" t="s">
        <v>14</v>
      </c>
      <c r="N203" s="75" t="s">
        <v>15</v>
      </c>
      <c r="O203" s="76" t="s">
        <v>16</v>
      </c>
      <c r="P203" s="76" t="s">
        <v>17</v>
      </c>
      <c r="Q203" s="75" t="s">
        <v>18</v>
      </c>
      <c r="R203" s="75" t="s">
        <v>19</v>
      </c>
      <c r="S203" s="75" t="s">
        <v>20</v>
      </c>
      <c r="T203" s="75" t="s">
        <v>21</v>
      </c>
      <c r="U203" s="75" t="s">
        <v>22</v>
      </c>
      <c r="V203" s="75" t="s">
        <v>23</v>
      </c>
      <c r="W203" s="76" t="s">
        <v>24</v>
      </c>
      <c r="X203" s="75" t="s">
        <v>25</v>
      </c>
      <c r="Y203" s="75" t="s">
        <v>26</v>
      </c>
      <c r="Z203" s="75" t="s">
        <v>27</v>
      </c>
      <c r="AA203" s="75" t="s">
        <v>28</v>
      </c>
      <c r="AB203" s="75" t="s">
        <v>29</v>
      </c>
      <c r="AC203" s="75" t="s">
        <v>30</v>
      </c>
      <c r="AD203" s="75" t="s">
        <v>31</v>
      </c>
      <c r="AE203" s="77" t="s">
        <v>32</v>
      </c>
    </row>
    <row r="204" spans="1:31">
      <c r="B204" s="9" t="s">
        <v>263</v>
      </c>
      <c r="C204" s="9" t="s">
        <v>263</v>
      </c>
      <c r="D204" s="9" t="s">
        <v>35</v>
      </c>
      <c r="E204" s="9" t="s">
        <v>36</v>
      </c>
      <c r="H204" s="10">
        <v>213000</v>
      </c>
      <c r="I204" s="11">
        <v>100.4256</v>
      </c>
      <c r="K204" s="17">
        <f>H204*I204</f>
        <v>21390652.800000001</v>
      </c>
      <c r="L204" s="13">
        <v>1352103.16</v>
      </c>
      <c r="M204" s="11">
        <v>200</v>
      </c>
      <c r="N204" s="17">
        <f>H204*M204</f>
        <v>42600000</v>
      </c>
      <c r="O204" s="17">
        <f>N204*R211</f>
        <v>2314032</v>
      </c>
      <c r="X204" s="17">
        <f>N204-K204</f>
        <v>21209347.199999999</v>
      </c>
      <c r="Y204" s="13">
        <f>O204-L204</f>
        <v>961928.84000000008</v>
      </c>
      <c r="Z204" s="17">
        <f>N204-K204</f>
        <v>21209347.199999999</v>
      </c>
      <c r="AA204" s="17">
        <f>Z204*R212</f>
        <v>1152091.739904</v>
      </c>
      <c r="AB204" s="19">
        <f>Y204-AA204</f>
        <v>-190162.89990399987</v>
      </c>
      <c r="AC204" s="19"/>
    </row>
    <row r="205" spans="1:31">
      <c r="N205" s="17">
        <f>H204*M204</f>
        <v>42600000</v>
      </c>
      <c r="O205" s="17">
        <f>N204*R212</f>
        <v>2314032</v>
      </c>
      <c r="X205" s="17"/>
      <c r="Y205" s="13"/>
      <c r="AC205" s="19"/>
    </row>
    <row r="206" spans="1:31">
      <c r="Y206" s="13"/>
      <c r="Z206" s="13">
        <v>21209347.199999999</v>
      </c>
      <c r="AC206" s="19"/>
    </row>
    <row r="207" spans="1:31">
      <c r="R207" s="50"/>
      <c r="Y207" s="13"/>
      <c r="Z207" s="13">
        <v>10559347.199999999</v>
      </c>
      <c r="AC207" s="19"/>
    </row>
    <row r="208" spans="1:31">
      <c r="A208" s="1" t="s">
        <v>37</v>
      </c>
      <c r="S208" s="50"/>
      <c r="Z208" s="19">
        <f>Z206-Z207</f>
        <v>10650000</v>
      </c>
    </row>
    <row r="209" spans="1:46">
      <c r="Q209" s="50"/>
    </row>
    <row r="210" spans="1:46" s="21" customFormat="1">
      <c r="A210" s="20" t="s">
        <v>38</v>
      </c>
      <c r="B210" s="20" t="s">
        <v>39</v>
      </c>
      <c r="C210" s="20" t="s">
        <v>40</v>
      </c>
      <c r="D210" s="20" t="s">
        <v>41</v>
      </c>
      <c r="E210" s="20" t="s">
        <v>42</v>
      </c>
      <c r="F210" s="20" t="s">
        <v>43</v>
      </c>
      <c r="G210" s="20" t="s">
        <v>44</v>
      </c>
      <c r="H210" s="20" t="s">
        <v>45</v>
      </c>
      <c r="I210" s="20" t="s">
        <v>46</v>
      </c>
      <c r="J210" s="20" t="s">
        <v>47</v>
      </c>
      <c r="K210" s="20" t="s">
        <v>48</v>
      </c>
      <c r="L210" s="20" t="s">
        <v>49</v>
      </c>
      <c r="M210" s="20" t="s">
        <v>50</v>
      </c>
      <c r="N210" s="20" t="s">
        <v>51</v>
      </c>
      <c r="O210" s="20" t="s">
        <v>52</v>
      </c>
      <c r="P210" s="20" t="s">
        <v>53</v>
      </c>
      <c r="Q210" s="20" t="s">
        <v>54</v>
      </c>
      <c r="R210" s="20" t="s">
        <v>55</v>
      </c>
      <c r="S210" s="20" t="s">
        <v>56</v>
      </c>
      <c r="T210" s="20" t="s">
        <v>57</v>
      </c>
      <c r="U210" s="20" t="s">
        <v>3</v>
      </c>
      <c r="V210" s="20" t="s">
        <v>58</v>
      </c>
      <c r="W210" s="20" t="s">
        <v>59</v>
      </c>
      <c r="X210" s="20" t="s">
        <v>60</v>
      </c>
      <c r="Y210" s="20" t="s">
        <v>61</v>
      </c>
      <c r="Z210" s="20" t="s">
        <v>62</v>
      </c>
      <c r="AA210" s="20" t="s">
        <v>63</v>
      </c>
      <c r="AB210" s="20" t="s">
        <v>64</v>
      </c>
      <c r="AC210" s="20" t="s">
        <v>65</v>
      </c>
      <c r="AD210" s="20" t="s">
        <v>66</v>
      </c>
    </row>
    <row r="211" spans="1:46" s="21" customFormat="1">
      <c r="A211" s="21" t="s">
        <v>67</v>
      </c>
      <c r="B211" s="21" t="s">
        <v>68</v>
      </c>
      <c r="C211" s="21" t="s">
        <v>307</v>
      </c>
      <c r="D211" s="21" t="s">
        <v>307</v>
      </c>
      <c r="E211" s="21" t="s">
        <v>308</v>
      </c>
      <c r="F211" s="21" t="s">
        <v>309</v>
      </c>
      <c r="G211" s="21" t="s">
        <v>193</v>
      </c>
      <c r="H211" s="21" t="s">
        <v>194</v>
      </c>
      <c r="I211" s="21" t="s">
        <v>195</v>
      </c>
      <c r="J211" s="21" t="s">
        <v>196</v>
      </c>
      <c r="K211" s="21" t="s">
        <v>197</v>
      </c>
      <c r="L211" s="21" t="s">
        <v>198</v>
      </c>
      <c r="M211" s="21" t="s">
        <v>196</v>
      </c>
      <c r="N211" s="21" t="s">
        <v>36</v>
      </c>
      <c r="O211" s="21" t="s">
        <v>78</v>
      </c>
      <c r="P211" s="22">
        <v>10650000</v>
      </c>
      <c r="Q211" s="22">
        <v>484635.4</v>
      </c>
      <c r="R211" s="21">
        <v>5.432E-2</v>
      </c>
      <c r="S211" s="21" t="s">
        <v>79</v>
      </c>
      <c r="T211" s="21" t="s">
        <v>68</v>
      </c>
      <c r="U211" s="21" t="s">
        <v>263</v>
      </c>
      <c r="V211" s="21" t="s">
        <v>80</v>
      </c>
      <c r="W211" s="21" t="s">
        <v>199</v>
      </c>
      <c r="X211" s="21" t="s">
        <v>68</v>
      </c>
      <c r="Y211" s="21" t="s">
        <v>68</v>
      </c>
      <c r="Z211" s="21" t="s">
        <v>302</v>
      </c>
      <c r="AA211" s="21" t="s">
        <v>85</v>
      </c>
      <c r="AB211" s="21" t="s">
        <v>35</v>
      </c>
      <c r="AC211" s="21" t="s">
        <v>86</v>
      </c>
      <c r="AD211" s="21" t="s">
        <v>309</v>
      </c>
    </row>
    <row r="212" spans="1:46" s="21" customFormat="1">
      <c r="A212" s="21" t="s">
        <v>67</v>
      </c>
      <c r="B212" s="21" t="s">
        <v>68</v>
      </c>
      <c r="C212" s="21" t="s">
        <v>307</v>
      </c>
      <c r="D212" s="21" t="s">
        <v>307</v>
      </c>
      <c r="E212" s="21" t="s">
        <v>310</v>
      </c>
      <c r="F212" s="21" t="s">
        <v>309</v>
      </c>
      <c r="G212" s="21" t="s">
        <v>193</v>
      </c>
      <c r="H212" s="21" t="s">
        <v>194</v>
      </c>
      <c r="I212" s="21" t="s">
        <v>311</v>
      </c>
      <c r="J212" s="21" t="s">
        <v>312</v>
      </c>
      <c r="K212" s="21" t="s">
        <v>313</v>
      </c>
      <c r="L212" s="21" t="s">
        <v>314</v>
      </c>
      <c r="M212" s="21" t="s">
        <v>312</v>
      </c>
      <c r="N212" s="21" t="s">
        <v>36</v>
      </c>
      <c r="O212" s="21" t="s">
        <v>78</v>
      </c>
      <c r="P212" s="22">
        <v>0</v>
      </c>
      <c r="Q212" s="22">
        <v>-190162.9</v>
      </c>
      <c r="R212" s="21">
        <v>5.432E-2</v>
      </c>
      <c r="S212" s="21" t="s">
        <v>79</v>
      </c>
      <c r="T212" s="21" t="s">
        <v>68</v>
      </c>
      <c r="U212" s="21" t="s">
        <v>263</v>
      </c>
      <c r="V212" s="21" t="s">
        <v>80</v>
      </c>
      <c r="W212" s="21" t="s">
        <v>199</v>
      </c>
      <c r="X212" s="21" t="s">
        <v>68</v>
      </c>
      <c r="Y212" s="21" t="s">
        <v>68</v>
      </c>
      <c r="Z212" s="21" t="s">
        <v>315</v>
      </c>
      <c r="AA212" s="21" t="s">
        <v>85</v>
      </c>
      <c r="AB212" s="21" t="s">
        <v>35</v>
      </c>
      <c r="AC212" s="21" t="s">
        <v>86</v>
      </c>
      <c r="AD212" s="21" t="s">
        <v>309</v>
      </c>
    </row>
    <row r="213" spans="1:46" s="21" customFormat="1">
      <c r="A213" s="21" t="s">
        <v>67</v>
      </c>
      <c r="B213" s="21" t="s">
        <v>68</v>
      </c>
      <c r="C213" s="21" t="s">
        <v>307</v>
      </c>
      <c r="D213" s="21" t="s">
        <v>307</v>
      </c>
      <c r="E213" s="21" t="s">
        <v>316</v>
      </c>
      <c r="F213" s="21" t="s">
        <v>309</v>
      </c>
      <c r="G213" s="21" t="s">
        <v>193</v>
      </c>
      <c r="H213" s="21" t="s">
        <v>97</v>
      </c>
      <c r="I213" s="21" t="s">
        <v>317</v>
      </c>
      <c r="J213" s="21" t="s">
        <v>318</v>
      </c>
      <c r="K213" s="21" t="s">
        <v>319</v>
      </c>
      <c r="L213" s="21" t="s">
        <v>320</v>
      </c>
      <c r="M213" s="21" t="s">
        <v>318</v>
      </c>
      <c r="N213" s="21" t="s">
        <v>36</v>
      </c>
      <c r="O213" s="21" t="s">
        <v>78</v>
      </c>
      <c r="P213" s="22">
        <v>0</v>
      </c>
      <c r="Q213" s="22">
        <v>190162.9</v>
      </c>
      <c r="R213" s="21">
        <v>5.432E-2</v>
      </c>
      <c r="S213" s="21" t="s">
        <v>79</v>
      </c>
      <c r="T213" s="78"/>
      <c r="U213" s="21" t="s">
        <v>263</v>
      </c>
      <c r="V213" s="21" t="s">
        <v>80</v>
      </c>
      <c r="W213" s="21" t="s">
        <v>199</v>
      </c>
      <c r="X213" s="21" t="s">
        <v>68</v>
      </c>
      <c r="Y213" s="21" t="s">
        <v>68</v>
      </c>
      <c r="Z213" s="21" t="s">
        <v>315</v>
      </c>
      <c r="AA213" s="21" t="s">
        <v>85</v>
      </c>
      <c r="AB213" s="21" t="s">
        <v>35</v>
      </c>
      <c r="AC213" s="21" t="s">
        <v>86</v>
      </c>
      <c r="AD213" s="21" t="s">
        <v>309</v>
      </c>
    </row>
    <row r="214" spans="1:46" s="21" customFormat="1">
      <c r="A214" s="21" t="s">
        <v>67</v>
      </c>
      <c r="B214" s="21" t="s">
        <v>68</v>
      </c>
      <c r="C214" s="21" t="s">
        <v>307</v>
      </c>
      <c r="D214" s="21" t="s">
        <v>307</v>
      </c>
      <c r="E214" s="21" t="s">
        <v>321</v>
      </c>
      <c r="F214" s="21" t="s">
        <v>309</v>
      </c>
      <c r="G214" s="21" t="s">
        <v>193</v>
      </c>
      <c r="H214" s="21" t="s">
        <v>97</v>
      </c>
      <c r="I214" s="21" t="s">
        <v>202</v>
      </c>
      <c r="J214" s="21" t="s">
        <v>203</v>
      </c>
      <c r="K214" s="21" t="s">
        <v>204</v>
      </c>
      <c r="L214" s="21" t="s">
        <v>205</v>
      </c>
      <c r="M214" s="21" t="s">
        <v>203</v>
      </c>
      <c r="N214" s="21" t="s">
        <v>36</v>
      </c>
      <c r="O214" s="21" t="s">
        <v>94</v>
      </c>
      <c r="P214" s="22">
        <v>-10650000</v>
      </c>
      <c r="Q214" s="22">
        <v>-484635.4</v>
      </c>
      <c r="R214" s="21">
        <v>5.432E-2</v>
      </c>
      <c r="S214" s="21" t="s">
        <v>79</v>
      </c>
      <c r="T214" s="78"/>
      <c r="U214" s="21" t="s">
        <v>263</v>
      </c>
      <c r="V214" s="21" t="s">
        <v>80</v>
      </c>
      <c r="W214" s="21" t="s">
        <v>199</v>
      </c>
      <c r="X214" s="21" t="s">
        <v>68</v>
      </c>
      <c r="Y214" s="21" t="s">
        <v>68</v>
      </c>
      <c r="Z214" s="21" t="s">
        <v>302</v>
      </c>
      <c r="AA214" s="21" t="s">
        <v>85</v>
      </c>
      <c r="AB214" s="21" t="s">
        <v>35</v>
      </c>
      <c r="AC214" s="21" t="s">
        <v>86</v>
      </c>
      <c r="AD214" s="21" t="s">
        <v>309</v>
      </c>
    </row>
    <row r="216" spans="1:46">
      <c r="N216" s="50"/>
      <c r="P216" s="75" t="s">
        <v>27</v>
      </c>
      <c r="Q216" s="75" t="s">
        <v>28</v>
      </c>
      <c r="R216" s="75" t="s">
        <v>29</v>
      </c>
    </row>
    <row r="217" spans="1:46">
      <c r="A217" s="1" t="s">
        <v>119</v>
      </c>
      <c r="P217" s="22">
        <v>10650000</v>
      </c>
      <c r="Q217" s="22">
        <v>484635.4</v>
      </c>
      <c r="R217" s="22">
        <v>-190162.9</v>
      </c>
      <c r="S217" s="19"/>
      <c r="T217" s="50"/>
      <c r="U217" s="50"/>
    </row>
    <row r="218" spans="1:46">
      <c r="P218" s="50"/>
      <c r="Q218" s="50"/>
    </row>
    <row r="219" spans="1:46" s="21" customFormat="1" ht="32" customHeight="1">
      <c r="A219" s="24" t="s">
        <v>38</v>
      </c>
      <c r="B219" s="24" t="s">
        <v>120</v>
      </c>
      <c r="C219" s="24" t="s">
        <v>121</v>
      </c>
      <c r="D219" s="24" t="s">
        <v>122</v>
      </c>
      <c r="E219" s="24" t="s">
        <v>41</v>
      </c>
      <c r="F219" s="24" t="s">
        <v>123</v>
      </c>
      <c r="G219" s="24" t="s">
        <v>124</v>
      </c>
      <c r="H219" s="24" t="s">
        <v>125</v>
      </c>
      <c r="I219" s="24" t="s">
        <v>3</v>
      </c>
      <c r="J219" s="24" t="s">
        <v>126</v>
      </c>
      <c r="K219" s="25" t="s">
        <v>11</v>
      </c>
      <c r="L219" s="24" t="s">
        <v>56</v>
      </c>
      <c r="M219" s="118" t="s">
        <v>127</v>
      </c>
      <c r="N219" s="118"/>
      <c r="O219" s="118" t="s">
        <v>24</v>
      </c>
      <c r="P219" s="118"/>
      <c r="Q219" s="118" t="s">
        <v>60</v>
      </c>
      <c r="R219" s="118"/>
      <c r="S219" s="118" t="s">
        <v>129</v>
      </c>
      <c r="T219" s="118"/>
      <c r="U219" s="24" t="s">
        <v>130</v>
      </c>
      <c r="V219" s="24" t="s">
        <v>131</v>
      </c>
      <c r="W219" s="24" t="s">
        <v>132</v>
      </c>
      <c r="X219" s="112" t="s">
        <v>9</v>
      </c>
      <c r="Y219" s="112"/>
      <c r="Z219" s="112" t="s">
        <v>133</v>
      </c>
      <c r="AA219" s="112"/>
      <c r="AB219" s="112" t="s">
        <v>134</v>
      </c>
      <c r="AC219" s="112"/>
      <c r="AD219" s="25" t="s">
        <v>135</v>
      </c>
      <c r="AE219" s="25" t="s">
        <v>136</v>
      </c>
      <c r="AF219" s="25" t="s">
        <v>137</v>
      </c>
      <c r="AG219" s="25" t="s">
        <v>138</v>
      </c>
      <c r="AH219" s="25" t="s">
        <v>139</v>
      </c>
      <c r="AI219" s="25" t="s">
        <v>234</v>
      </c>
      <c r="AJ219" s="25" t="s">
        <v>141</v>
      </c>
      <c r="AK219" s="25" t="s">
        <v>142</v>
      </c>
      <c r="AL219" s="25" t="s">
        <v>143</v>
      </c>
      <c r="AM219" s="25" t="s">
        <v>144</v>
      </c>
      <c r="AN219" s="25" t="s">
        <v>147</v>
      </c>
      <c r="AO219" s="65" t="s">
        <v>235</v>
      </c>
      <c r="AP219" s="33"/>
      <c r="AQ219" s="112" t="s">
        <v>149</v>
      </c>
      <c r="AR219" s="112"/>
      <c r="AS219" s="26" t="s">
        <v>148</v>
      </c>
    </row>
    <row r="220" spans="1:46" s="21" customFormat="1" ht="27" customHeight="1">
      <c r="A220" s="9" t="s">
        <v>67</v>
      </c>
      <c r="B220" s="9" t="s">
        <v>150</v>
      </c>
      <c r="C220" s="9" t="s">
        <v>294</v>
      </c>
      <c r="D220" s="9" t="s">
        <v>295</v>
      </c>
      <c r="E220" s="27">
        <v>45597</v>
      </c>
      <c r="F220" s="27">
        <v>45598</v>
      </c>
      <c r="G220" s="9" t="s">
        <v>286</v>
      </c>
      <c r="H220" s="9" t="s">
        <v>81</v>
      </c>
      <c r="I220" s="9" t="s">
        <v>263</v>
      </c>
      <c r="J220" s="9" t="s">
        <v>263</v>
      </c>
      <c r="K220" s="13">
        <v>0</v>
      </c>
      <c r="L220" s="28" t="s">
        <v>79</v>
      </c>
      <c r="N220" s="116" t="s">
        <v>153</v>
      </c>
      <c r="O220" s="116"/>
      <c r="P220" s="116" t="s">
        <v>154</v>
      </c>
      <c r="Q220" s="116"/>
      <c r="R220" s="116" t="s">
        <v>264</v>
      </c>
      <c r="S220" s="116"/>
      <c r="T220" s="108" t="s">
        <v>296</v>
      </c>
      <c r="U220" s="108"/>
      <c r="Y220" s="113">
        <v>106500</v>
      </c>
      <c r="Z220" s="113"/>
      <c r="AA220" s="117">
        <v>100.3253</v>
      </c>
      <c r="AB220" s="117"/>
      <c r="AC220" s="13">
        <v>675376.38</v>
      </c>
      <c r="AD220" s="13" t="s">
        <v>157</v>
      </c>
      <c r="AE220" s="13">
        <v>675.21</v>
      </c>
      <c r="AF220" s="12">
        <v>9.9975364847672096E-2</v>
      </c>
      <c r="AG220" s="13">
        <v>675.4</v>
      </c>
      <c r="AH220" s="13">
        <v>0</v>
      </c>
      <c r="AI220" s="13">
        <v>0</v>
      </c>
      <c r="AJ220" s="13">
        <v>10695326.4</v>
      </c>
      <c r="AK220" s="13">
        <v>676051.58</v>
      </c>
      <c r="AL220" s="13">
        <v>10695326.4</v>
      </c>
      <c r="AM220" s="13">
        <v>676051.58</v>
      </c>
      <c r="AN220" s="13">
        <v>0</v>
      </c>
      <c r="AO220" s="13">
        <v>0</v>
      </c>
      <c r="AQ220" s="113">
        <v>0</v>
      </c>
      <c r="AR220" s="113"/>
      <c r="AS220" s="13">
        <v>0</v>
      </c>
    </row>
    <row r="221" spans="1:46" s="21" customFormat="1" ht="27" customHeight="1">
      <c r="A221" s="9" t="s">
        <v>67</v>
      </c>
      <c r="B221" s="9" t="s">
        <v>150</v>
      </c>
      <c r="C221" s="9" t="s">
        <v>294</v>
      </c>
      <c r="D221" s="9" t="s">
        <v>295</v>
      </c>
      <c r="E221" s="27">
        <v>45597</v>
      </c>
      <c r="F221" s="27">
        <v>45598</v>
      </c>
      <c r="G221" s="9" t="s">
        <v>272</v>
      </c>
      <c r="H221" s="9" t="s">
        <v>81</v>
      </c>
      <c r="I221" s="9" t="s">
        <v>263</v>
      </c>
      <c r="J221" s="9" t="s">
        <v>263</v>
      </c>
      <c r="K221" s="13">
        <v>0</v>
      </c>
      <c r="L221" s="28" t="s">
        <v>79</v>
      </c>
      <c r="M221" s="79"/>
      <c r="N221" s="116" t="s">
        <v>153</v>
      </c>
      <c r="O221" s="116"/>
      <c r="P221" s="116" t="s">
        <v>154</v>
      </c>
      <c r="Q221" s="116"/>
      <c r="R221" s="116" t="s">
        <v>264</v>
      </c>
      <c r="S221" s="116"/>
      <c r="T221" s="108" t="s">
        <v>296</v>
      </c>
      <c r="U221" s="108"/>
      <c r="V221" s="79"/>
      <c r="W221" s="79"/>
      <c r="X221" s="79"/>
      <c r="Y221" s="113">
        <v>106500</v>
      </c>
      <c r="Z221" s="113"/>
      <c r="AA221" s="117">
        <v>100.3253</v>
      </c>
      <c r="AB221" s="117"/>
      <c r="AC221" s="13">
        <v>675376.38</v>
      </c>
      <c r="AD221" s="13" t="s">
        <v>157</v>
      </c>
      <c r="AE221" s="13">
        <v>675.21</v>
      </c>
      <c r="AF221" s="12">
        <v>9.9975364847672096E-2</v>
      </c>
      <c r="AG221" s="13">
        <v>675.4</v>
      </c>
      <c r="AH221" s="13">
        <v>0</v>
      </c>
      <c r="AI221" s="13">
        <v>0</v>
      </c>
      <c r="AJ221" s="13">
        <v>10695326.4</v>
      </c>
      <c r="AK221" s="13">
        <v>676051.58</v>
      </c>
      <c r="AL221" s="13">
        <v>10695326.4</v>
      </c>
      <c r="AM221" s="13">
        <v>676051.58</v>
      </c>
      <c r="AN221" s="13">
        <v>0</v>
      </c>
      <c r="AO221" s="13">
        <v>0</v>
      </c>
      <c r="AP221" s="33"/>
      <c r="AQ221" s="114">
        <v>0</v>
      </c>
      <c r="AR221" s="114"/>
      <c r="AS221" s="31">
        <v>0</v>
      </c>
      <c r="AT221" s="33"/>
    </row>
    <row r="224" spans="1:46">
      <c r="A224" s="1" t="s">
        <v>158</v>
      </c>
      <c r="AF224" s="19"/>
    </row>
    <row r="226" spans="1:14" s="8" customFormat="1" ht="15" customHeight="1">
      <c r="E226" s="115" t="s">
        <v>159</v>
      </c>
      <c r="F226" s="115"/>
      <c r="G226" s="115"/>
      <c r="H226" s="115"/>
      <c r="I226" s="111" t="s">
        <v>160</v>
      </c>
      <c r="J226" s="111"/>
    </row>
    <row r="227" spans="1:14" s="8" customFormat="1" ht="25" customHeight="1">
      <c r="A227" s="119" t="s">
        <v>161</v>
      </c>
      <c r="B227" s="119"/>
      <c r="C227" s="80" t="s">
        <v>56</v>
      </c>
      <c r="D227" s="80" t="s">
        <v>162</v>
      </c>
      <c r="E227" s="81" t="s">
        <v>163</v>
      </c>
      <c r="F227" s="81" t="s">
        <v>164</v>
      </c>
      <c r="G227" s="120" t="s">
        <v>165</v>
      </c>
      <c r="H227" s="120"/>
      <c r="I227" s="81" t="s">
        <v>163</v>
      </c>
      <c r="J227" s="81" t="s">
        <v>164</v>
      </c>
      <c r="K227" s="81" t="s">
        <v>166</v>
      </c>
    </row>
    <row r="228" spans="1:14" s="8" customFormat="1" ht="20" customHeight="1">
      <c r="A228" s="108" t="s">
        <v>281</v>
      </c>
      <c r="B228" s="108"/>
      <c r="C228" s="9" t="s">
        <v>167</v>
      </c>
      <c r="D228" s="9" t="s">
        <v>279</v>
      </c>
      <c r="E228" s="13">
        <v>0</v>
      </c>
      <c r="F228" s="13">
        <v>1161940.26</v>
      </c>
      <c r="G228" s="13">
        <v>1161940.26</v>
      </c>
      <c r="H228" s="38" t="s">
        <v>169</v>
      </c>
      <c r="I228" s="13">
        <v>0</v>
      </c>
      <c r="J228" s="13">
        <v>21390652.800000001</v>
      </c>
      <c r="K228" s="39">
        <v>5.432E-2</v>
      </c>
    </row>
    <row r="229" spans="1:14" s="8" customFormat="1" ht="20" customHeight="1">
      <c r="A229" s="108" t="s">
        <v>101</v>
      </c>
      <c r="B229" s="108"/>
      <c r="D229" s="9" t="s">
        <v>99</v>
      </c>
      <c r="E229" s="13">
        <v>0</v>
      </c>
      <c r="F229" s="13">
        <v>1414337.25</v>
      </c>
      <c r="G229" s="13">
        <v>1445380.88</v>
      </c>
      <c r="H229" s="38" t="s">
        <v>169</v>
      </c>
      <c r="I229" s="13">
        <v>0</v>
      </c>
      <c r="J229" s="13">
        <v>26037136.48</v>
      </c>
      <c r="K229" s="39">
        <v>5.432E-2</v>
      </c>
      <c r="N229" s="50"/>
    </row>
    <row r="230" spans="1:14" s="8" customFormat="1" ht="20" customHeight="1">
      <c r="A230" s="108" t="s">
        <v>322</v>
      </c>
      <c r="B230" s="108"/>
      <c r="D230" s="9" t="s">
        <v>323</v>
      </c>
      <c r="E230" s="13">
        <v>0</v>
      </c>
      <c r="F230" s="13">
        <v>205899.58</v>
      </c>
      <c r="G230" s="13">
        <v>22983314.449999999</v>
      </c>
      <c r="H230" s="38" t="s">
        <v>169</v>
      </c>
      <c r="I230" s="13">
        <v>0</v>
      </c>
      <c r="J230" s="13">
        <v>0</v>
      </c>
      <c r="K230" s="39">
        <v>0</v>
      </c>
      <c r="M230" s="50"/>
      <c r="N230" s="50"/>
    </row>
    <row r="231" spans="1:14" s="8" customFormat="1" ht="20" customHeight="1">
      <c r="A231" s="108" t="s">
        <v>77</v>
      </c>
      <c r="B231" s="108"/>
      <c r="D231" s="9" t="s">
        <v>75</v>
      </c>
      <c r="E231" s="13">
        <v>0</v>
      </c>
      <c r="F231" s="13">
        <v>4428.13</v>
      </c>
      <c r="G231" s="13">
        <v>1243515.93</v>
      </c>
      <c r="H231" s="38" t="s">
        <v>169</v>
      </c>
      <c r="I231" s="13">
        <v>0</v>
      </c>
      <c r="J231" s="13">
        <v>81519.360000000001</v>
      </c>
      <c r="K231" s="39">
        <v>5.432E-2</v>
      </c>
      <c r="M231" s="40"/>
      <c r="N231" s="62"/>
    </row>
    <row r="232" spans="1:14" s="8" customFormat="1" ht="20" customHeight="1">
      <c r="A232" s="108" t="s">
        <v>324</v>
      </c>
      <c r="B232" s="108"/>
      <c r="D232" s="9" t="s">
        <v>325</v>
      </c>
      <c r="E232" s="13">
        <v>0</v>
      </c>
      <c r="F232" s="13">
        <v>189.97</v>
      </c>
      <c r="G232" s="13">
        <v>4896807.09</v>
      </c>
      <c r="H232" s="38" t="s">
        <v>169</v>
      </c>
      <c r="I232" s="13">
        <v>0</v>
      </c>
      <c r="J232" s="13">
        <v>0</v>
      </c>
      <c r="K232" s="39">
        <v>0</v>
      </c>
      <c r="N232" s="62"/>
    </row>
    <row r="233" spans="1:14" s="8" customFormat="1" ht="20" customHeight="1">
      <c r="A233" s="108" t="s">
        <v>205</v>
      </c>
      <c r="B233" s="108"/>
      <c r="C233" s="9" t="s">
        <v>167</v>
      </c>
      <c r="D233" s="9" t="s">
        <v>203</v>
      </c>
      <c r="E233" s="13">
        <v>96200779.069999993</v>
      </c>
      <c r="F233" s="13">
        <v>0</v>
      </c>
      <c r="G233" s="13">
        <v>101606390.89</v>
      </c>
      <c r="H233" s="38" t="s">
        <v>168</v>
      </c>
      <c r="I233" s="13">
        <v>1771001087.5</v>
      </c>
      <c r="J233" s="13">
        <v>0</v>
      </c>
      <c r="K233" s="39">
        <v>5.432E-2</v>
      </c>
    </row>
    <row r="234" spans="1:14" s="8" customFormat="1" ht="20" customHeight="1">
      <c r="A234" s="108" t="s">
        <v>320</v>
      </c>
      <c r="B234" s="108"/>
      <c r="C234" s="9" t="s">
        <v>167</v>
      </c>
      <c r="D234" s="9" t="s">
        <v>318</v>
      </c>
      <c r="E234" s="13">
        <v>0</v>
      </c>
      <c r="F234" s="13">
        <v>400884.86</v>
      </c>
      <c r="G234" s="13">
        <v>101445418.69</v>
      </c>
      <c r="H234" s="38" t="s">
        <v>169</v>
      </c>
      <c r="I234" s="13">
        <v>0</v>
      </c>
      <c r="J234" s="13">
        <v>0</v>
      </c>
      <c r="K234" s="39">
        <v>0</v>
      </c>
    </row>
    <row r="235" spans="1:14" s="8" customFormat="1" ht="20" customHeight="1">
      <c r="A235" s="108" t="s">
        <v>314</v>
      </c>
      <c r="B235" s="108"/>
      <c r="C235" s="9" t="s">
        <v>167</v>
      </c>
      <c r="D235" s="9" t="s">
        <v>312</v>
      </c>
      <c r="E235" s="13">
        <v>400884.86</v>
      </c>
      <c r="F235" s="13">
        <v>0</v>
      </c>
      <c r="G235" s="13">
        <v>96014422.390000001</v>
      </c>
      <c r="H235" s="38" t="s">
        <v>168</v>
      </c>
      <c r="I235" s="13">
        <v>0</v>
      </c>
      <c r="J235" s="13">
        <v>0</v>
      </c>
      <c r="K235" s="39">
        <v>0</v>
      </c>
      <c r="M235" s="50"/>
    </row>
    <row r="236" spans="1:14" s="8" customFormat="1" ht="20" customHeight="1">
      <c r="A236" s="108" t="s">
        <v>198</v>
      </c>
      <c r="B236" s="108"/>
      <c r="C236" s="9" t="s">
        <v>167</v>
      </c>
      <c r="D236" s="9" t="s">
        <v>196</v>
      </c>
      <c r="E236" s="13">
        <v>0</v>
      </c>
      <c r="F236" s="13">
        <v>96200779.069999993</v>
      </c>
      <c r="G236" s="13">
        <v>96171768.170000002</v>
      </c>
      <c r="H236" s="38" t="s">
        <v>169</v>
      </c>
      <c r="I236" s="13">
        <v>0</v>
      </c>
      <c r="J236" s="13">
        <v>1771001087.5</v>
      </c>
      <c r="K236" s="39">
        <v>5.432E-2</v>
      </c>
    </row>
    <row r="237" spans="1:14">
      <c r="M237" s="19"/>
    </row>
    <row r="240" spans="1:14">
      <c r="A240" s="1" t="s">
        <v>206</v>
      </c>
    </row>
    <row r="242" spans="1:28" s="67" customFormat="1" ht="11">
      <c r="A242" s="66" t="s">
        <v>238</v>
      </c>
      <c r="B242" s="66" t="s">
        <v>239</v>
      </c>
      <c r="C242" s="66" t="s">
        <v>172</v>
      </c>
      <c r="D242" s="66" t="s">
        <v>240</v>
      </c>
      <c r="E242" s="66" t="s">
        <v>241</v>
      </c>
      <c r="F242" s="66" t="s">
        <v>242</v>
      </c>
      <c r="G242" s="66" t="s">
        <v>175</v>
      </c>
      <c r="H242" s="66" t="s">
        <v>243</v>
      </c>
      <c r="I242" s="66" t="s">
        <v>244</v>
      </c>
      <c r="J242" s="66" t="s">
        <v>245</v>
      </c>
      <c r="K242" s="66" t="s">
        <v>246</v>
      </c>
      <c r="L242" s="66" t="s">
        <v>247</v>
      </c>
      <c r="M242" s="66" t="s">
        <v>248</v>
      </c>
      <c r="N242" s="66" t="s">
        <v>249</v>
      </c>
      <c r="O242" s="66" t="s">
        <v>250</v>
      </c>
      <c r="P242" s="66" t="s">
        <v>251</v>
      </c>
      <c r="Q242" s="66" t="s">
        <v>252</v>
      </c>
      <c r="R242" s="66" t="s">
        <v>253</v>
      </c>
      <c r="S242" s="66" t="s">
        <v>254</v>
      </c>
      <c r="T242" s="66" t="s">
        <v>255</v>
      </c>
      <c r="U242" s="66" t="s">
        <v>256</v>
      </c>
      <c r="V242" s="66" t="s">
        <v>257</v>
      </c>
      <c r="W242" s="66" t="s">
        <v>258</v>
      </c>
      <c r="X242" s="66" t="s">
        <v>136</v>
      </c>
      <c r="Y242" s="66" t="s">
        <v>259</v>
      </c>
      <c r="Z242" s="66" t="s">
        <v>260</v>
      </c>
      <c r="AA242" s="66" t="s">
        <v>261</v>
      </c>
      <c r="AB242" s="66" t="s">
        <v>262</v>
      </c>
    </row>
    <row r="243" spans="1:28" s="67" customFormat="1" ht="13">
      <c r="A243" s="67" t="s">
        <v>67</v>
      </c>
      <c r="B243" s="67" t="s">
        <v>263</v>
      </c>
      <c r="C243" s="67" t="s">
        <v>263</v>
      </c>
      <c r="D243" s="67" t="s">
        <v>264</v>
      </c>
      <c r="E243" s="68">
        <v>106500</v>
      </c>
      <c r="F243" s="67">
        <v>100.3253</v>
      </c>
      <c r="G243" s="67" t="s">
        <v>154</v>
      </c>
      <c r="H243" s="67" t="s">
        <v>265</v>
      </c>
      <c r="I243" s="67" t="s">
        <v>209</v>
      </c>
      <c r="J243" s="69">
        <v>45598</v>
      </c>
      <c r="K243" s="69">
        <v>45598</v>
      </c>
      <c r="L243" s="67" t="s">
        <v>68</v>
      </c>
      <c r="M243" s="67" t="s">
        <v>266</v>
      </c>
      <c r="N243" s="67" t="s">
        <v>267</v>
      </c>
      <c r="O243" s="67" t="s">
        <v>268</v>
      </c>
      <c r="P243" s="68">
        <v>10684644.449999999</v>
      </c>
      <c r="Q243" s="67" t="s">
        <v>68</v>
      </c>
      <c r="R243" s="67" t="s">
        <v>68</v>
      </c>
      <c r="S243" s="67" t="s">
        <v>85</v>
      </c>
      <c r="T243" s="67" t="s">
        <v>269</v>
      </c>
      <c r="U243" s="68">
        <v>0</v>
      </c>
      <c r="V243" s="68">
        <v>0</v>
      </c>
      <c r="W243" s="68">
        <v>10663277.5</v>
      </c>
      <c r="X243" s="68">
        <v>10681.95</v>
      </c>
      <c r="Y243" s="68">
        <v>10685</v>
      </c>
      <c r="Z243" s="68">
        <v>0</v>
      </c>
      <c r="AA243" s="67" t="s">
        <v>270</v>
      </c>
      <c r="AB243" s="68">
        <v>0</v>
      </c>
    </row>
    <row r="282" spans="1:31">
      <c r="A282" s="1" t="s">
        <v>1</v>
      </c>
    </row>
    <row r="284" spans="1:31" s="82" customFormat="1" ht="30" customHeight="1">
      <c r="A284" s="75" t="s">
        <v>2</v>
      </c>
      <c r="B284" s="75" t="s">
        <v>3</v>
      </c>
      <c r="C284" s="75" t="s">
        <v>4</v>
      </c>
      <c r="D284" s="75" t="s">
        <v>5</v>
      </c>
      <c r="E284" s="75" t="s">
        <v>6</v>
      </c>
      <c r="F284" s="75" t="s">
        <v>7</v>
      </c>
      <c r="G284" s="75" t="s">
        <v>8</v>
      </c>
      <c r="H284" s="76" t="s">
        <v>9</v>
      </c>
      <c r="I284" s="76" t="s">
        <v>10</v>
      </c>
      <c r="J284" s="76" t="s">
        <v>11</v>
      </c>
      <c r="K284" s="76" t="s">
        <v>12</v>
      </c>
      <c r="L284" s="76" t="s">
        <v>13</v>
      </c>
      <c r="M284" s="76" t="s">
        <v>14</v>
      </c>
      <c r="N284" s="75" t="s">
        <v>15</v>
      </c>
      <c r="O284" s="76" t="s">
        <v>16</v>
      </c>
      <c r="P284" s="76" t="s">
        <v>17</v>
      </c>
      <c r="Q284" s="75" t="s">
        <v>18</v>
      </c>
      <c r="R284" s="75" t="s">
        <v>19</v>
      </c>
      <c r="S284" s="75" t="s">
        <v>20</v>
      </c>
      <c r="T284" s="75" t="s">
        <v>21</v>
      </c>
      <c r="U284" s="75" t="s">
        <v>22</v>
      </c>
      <c r="V284" s="75" t="s">
        <v>23</v>
      </c>
      <c r="W284" s="76" t="s">
        <v>24</v>
      </c>
      <c r="X284" s="75" t="s">
        <v>25</v>
      </c>
      <c r="Y284" s="75" t="s">
        <v>26</v>
      </c>
      <c r="Z284" s="75" t="s">
        <v>27</v>
      </c>
      <c r="AA284" s="75" t="s">
        <v>28</v>
      </c>
      <c r="AB284" s="75" t="s">
        <v>29</v>
      </c>
      <c r="AC284" s="75" t="s">
        <v>30</v>
      </c>
      <c r="AD284" s="75" t="s">
        <v>31</v>
      </c>
      <c r="AE284" s="77" t="s">
        <v>32</v>
      </c>
    </row>
    <row r="285" spans="1:31" s="8" customFormat="1" ht="21.5" customHeight="1">
      <c r="B285" s="9" t="s">
        <v>263</v>
      </c>
      <c r="C285" s="9" t="s">
        <v>263</v>
      </c>
      <c r="D285" s="9" t="s">
        <v>35</v>
      </c>
      <c r="E285" s="9" t="s">
        <v>36</v>
      </c>
      <c r="H285" s="10">
        <v>106500</v>
      </c>
      <c r="I285" s="11">
        <v>100.4256</v>
      </c>
      <c r="J285" s="12">
        <v>0</v>
      </c>
      <c r="K285" s="13">
        <v>10695326.4</v>
      </c>
      <c r="L285" s="13">
        <v>676051.58</v>
      </c>
      <c r="M285" s="11">
        <v>200</v>
      </c>
      <c r="N285" s="13">
        <v>21300000</v>
      </c>
      <c r="O285" s="13">
        <v>1157016</v>
      </c>
      <c r="P285" s="14">
        <v>0.84740218058047101</v>
      </c>
      <c r="Q285" s="13">
        <v>0</v>
      </c>
      <c r="R285" s="13">
        <v>0</v>
      </c>
      <c r="S285" s="13">
        <v>0</v>
      </c>
      <c r="T285" s="13">
        <v>0</v>
      </c>
      <c r="U285" s="13">
        <v>676051.58</v>
      </c>
      <c r="V285" s="13">
        <v>0</v>
      </c>
      <c r="W285" s="12">
        <v>5.432E-2</v>
      </c>
      <c r="X285" s="13">
        <v>10604673.6</v>
      </c>
      <c r="Y285" s="13">
        <v>480964.42</v>
      </c>
      <c r="Z285" s="13">
        <v>10604673.6</v>
      </c>
      <c r="AA285" s="13">
        <v>576045.87</v>
      </c>
      <c r="AB285" s="13">
        <v>-95081.45</v>
      </c>
      <c r="AC285" s="13">
        <v>0</v>
      </c>
      <c r="AD285" s="13">
        <v>0</v>
      </c>
      <c r="AE285" s="16">
        <v>45598</v>
      </c>
    </row>
    <row r="287" spans="1:31">
      <c r="K287" s="17">
        <f>H285*I285</f>
        <v>10695326.4</v>
      </c>
      <c r="L287" s="17">
        <f>K287*0.06321</f>
        <v>676051.58174400008</v>
      </c>
      <c r="N287" s="17">
        <f>H285*M285</f>
        <v>21300000</v>
      </c>
      <c r="O287" s="17">
        <f>N287*R291</f>
        <v>1157016</v>
      </c>
      <c r="X287" s="19">
        <f>N285-K285</f>
        <v>10604673.6</v>
      </c>
      <c r="Y287" s="19">
        <f>O285-L285</f>
        <v>480964.42000000004</v>
      </c>
      <c r="Z287" s="19">
        <f>N285-K285</f>
        <v>10604673.6</v>
      </c>
      <c r="AA287" s="19">
        <f>Z285*R291</f>
        <v>576045.86995199998</v>
      </c>
      <c r="AB287" s="19">
        <f>Y285-AA285</f>
        <v>-95081.450000000012</v>
      </c>
    </row>
    <row r="288" spans="1:31">
      <c r="A288" s="1" t="s">
        <v>37</v>
      </c>
      <c r="L288" s="17"/>
    </row>
    <row r="290" spans="1:30" s="21" customFormat="1">
      <c r="A290" s="20" t="s">
        <v>38</v>
      </c>
      <c r="B290" s="20" t="s">
        <v>39</v>
      </c>
      <c r="C290" s="20" t="s">
        <v>40</v>
      </c>
      <c r="D290" s="20" t="s">
        <v>41</v>
      </c>
      <c r="E290" s="20" t="s">
        <v>42</v>
      </c>
      <c r="F290" s="20" t="s">
        <v>43</v>
      </c>
      <c r="G290" s="20" t="s">
        <v>44</v>
      </c>
      <c r="H290" s="20" t="s">
        <v>45</v>
      </c>
      <c r="I290" s="20" t="s">
        <v>46</v>
      </c>
      <c r="J290" s="20" t="s">
        <v>47</v>
      </c>
      <c r="K290" s="20" t="s">
        <v>48</v>
      </c>
      <c r="L290" s="20" t="s">
        <v>49</v>
      </c>
      <c r="M290" s="20" t="s">
        <v>50</v>
      </c>
      <c r="N290" s="20" t="s">
        <v>51</v>
      </c>
      <c r="O290" s="20" t="s">
        <v>52</v>
      </c>
      <c r="P290" s="20" t="s">
        <v>53</v>
      </c>
      <c r="Q290" s="20" t="s">
        <v>54</v>
      </c>
      <c r="R290" s="20" t="s">
        <v>55</v>
      </c>
      <c r="S290" s="20" t="s">
        <v>56</v>
      </c>
      <c r="T290" s="20" t="s">
        <v>57</v>
      </c>
      <c r="U290" s="20" t="s">
        <v>3</v>
      </c>
      <c r="V290" s="20" t="s">
        <v>58</v>
      </c>
      <c r="W290" s="20" t="s">
        <v>59</v>
      </c>
      <c r="X290" s="20" t="s">
        <v>60</v>
      </c>
      <c r="Y290" s="20" t="s">
        <v>61</v>
      </c>
      <c r="Z290" s="20" t="s">
        <v>62</v>
      </c>
      <c r="AA290" s="20" t="s">
        <v>63</v>
      </c>
      <c r="AB290" s="20" t="s">
        <v>64</v>
      </c>
      <c r="AC290" s="20" t="s">
        <v>65</v>
      </c>
      <c r="AD290" s="20" t="s">
        <v>66</v>
      </c>
    </row>
    <row r="291" spans="1:30" s="21" customFormat="1">
      <c r="A291" s="21" t="s">
        <v>67</v>
      </c>
      <c r="B291" s="21" t="s">
        <v>68</v>
      </c>
      <c r="C291" s="21" t="s">
        <v>307</v>
      </c>
      <c r="D291" s="21" t="s">
        <v>307</v>
      </c>
      <c r="E291" s="21" t="s">
        <v>326</v>
      </c>
      <c r="F291" s="21" t="s">
        <v>327</v>
      </c>
      <c r="G291" s="21" t="s">
        <v>72</v>
      </c>
      <c r="H291" s="21" t="s">
        <v>194</v>
      </c>
      <c r="I291" s="21" t="s">
        <v>311</v>
      </c>
      <c r="J291" s="21" t="s">
        <v>312</v>
      </c>
      <c r="K291" s="21" t="s">
        <v>313</v>
      </c>
      <c r="L291" s="21" t="s">
        <v>314</v>
      </c>
      <c r="M291" s="21" t="s">
        <v>312</v>
      </c>
      <c r="N291" s="21" t="s">
        <v>36</v>
      </c>
      <c r="O291" s="21" t="s">
        <v>78</v>
      </c>
      <c r="P291" s="22">
        <v>0</v>
      </c>
      <c r="Q291" s="22">
        <v>95081.45</v>
      </c>
      <c r="R291" s="21">
        <v>5.432E-2</v>
      </c>
      <c r="S291" s="21" t="s">
        <v>79</v>
      </c>
      <c r="T291" s="21" t="s">
        <v>68</v>
      </c>
      <c r="U291" s="21" t="s">
        <v>263</v>
      </c>
      <c r="V291" s="21" t="s">
        <v>80</v>
      </c>
      <c r="W291" s="21" t="s">
        <v>209</v>
      </c>
      <c r="X291" s="21" t="s">
        <v>264</v>
      </c>
      <c r="Y291" s="21" t="s">
        <v>68</v>
      </c>
      <c r="Z291" s="21" t="s">
        <v>328</v>
      </c>
      <c r="AA291" s="21" t="s">
        <v>85</v>
      </c>
      <c r="AB291" s="21" t="s">
        <v>85</v>
      </c>
      <c r="AC291" s="21" t="s">
        <v>86</v>
      </c>
      <c r="AD291" s="21" t="s">
        <v>329</v>
      </c>
    </row>
    <row r="292" spans="1:30" s="21" customFormat="1">
      <c r="A292" s="21" t="s">
        <v>67</v>
      </c>
      <c r="B292" s="21" t="s">
        <v>68</v>
      </c>
      <c r="C292" s="21" t="s">
        <v>307</v>
      </c>
      <c r="D292" s="21" t="s">
        <v>307</v>
      </c>
      <c r="E292" s="21" t="s">
        <v>330</v>
      </c>
      <c r="F292" s="21" t="s">
        <v>327</v>
      </c>
      <c r="G292" s="21" t="s">
        <v>72</v>
      </c>
      <c r="H292" s="21" t="s">
        <v>97</v>
      </c>
      <c r="I292" s="21" t="s">
        <v>317</v>
      </c>
      <c r="J292" s="21" t="s">
        <v>318</v>
      </c>
      <c r="K292" s="21" t="s">
        <v>319</v>
      </c>
      <c r="L292" s="21" t="s">
        <v>320</v>
      </c>
      <c r="M292" s="21" t="s">
        <v>318</v>
      </c>
      <c r="N292" s="21" t="s">
        <v>36</v>
      </c>
      <c r="O292" s="21" t="s">
        <v>78</v>
      </c>
      <c r="P292" s="22">
        <v>0</v>
      </c>
      <c r="Q292" s="22">
        <v>-95081.45</v>
      </c>
      <c r="R292" s="21">
        <v>5.432E-2</v>
      </c>
      <c r="S292" s="21" t="s">
        <v>79</v>
      </c>
      <c r="T292" s="21" t="s">
        <v>68</v>
      </c>
      <c r="U292" s="21" t="s">
        <v>263</v>
      </c>
      <c r="V292" s="21" t="s">
        <v>80</v>
      </c>
      <c r="W292" s="21" t="s">
        <v>209</v>
      </c>
      <c r="X292" s="21" t="s">
        <v>264</v>
      </c>
      <c r="Y292" s="21" t="s">
        <v>68</v>
      </c>
      <c r="Z292" s="21" t="s">
        <v>328</v>
      </c>
      <c r="AA292" s="21" t="s">
        <v>85</v>
      </c>
      <c r="AB292" s="21" t="s">
        <v>85</v>
      </c>
      <c r="AC292" s="21" t="s">
        <v>86</v>
      </c>
      <c r="AD292" s="21" t="s">
        <v>329</v>
      </c>
    </row>
    <row r="293" spans="1:30" s="21" customFormat="1">
      <c r="A293" s="21" t="s">
        <v>67</v>
      </c>
      <c r="B293" s="21" t="s">
        <v>68</v>
      </c>
      <c r="C293" s="21" t="s">
        <v>307</v>
      </c>
      <c r="D293" s="21" t="s">
        <v>307</v>
      </c>
      <c r="E293" s="21" t="s">
        <v>331</v>
      </c>
      <c r="F293" s="21" t="s">
        <v>327</v>
      </c>
      <c r="G293" s="21" t="s">
        <v>72</v>
      </c>
      <c r="H293" s="21" t="s">
        <v>97</v>
      </c>
      <c r="I293" s="21" t="s">
        <v>202</v>
      </c>
      <c r="J293" s="21" t="s">
        <v>203</v>
      </c>
      <c r="K293" s="21" t="s">
        <v>204</v>
      </c>
      <c r="L293" s="21" t="s">
        <v>205</v>
      </c>
      <c r="M293" s="21" t="s">
        <v>203</v>
      </c>
      <c r="N293" s="21" t="s">
        <v>36</v>
      </c>
      <c r="O293" s="21" t="s">
        <v>78</v>
      </c>
      <c r="P293" s="22">
        <v>10604673.6</v>
      </c>
      <c r="Q293" s="22">
        <v>576045.87</v>
      </c>
      <c r="R293" s="21">
        <v>5.432E-2</v>
      </c>
      <c r="S293" s="21" t="s">
        <v>79</v>
      </c>
      <c r="T293" s="78">
        <f>P293*R293</f>
        <v>576045.86995199998</v>
      </c>
      <c r="U293" s="21" t="s">
        <v>263</v>
      </c>
      <c r="V293" s="21" t="s">
        <v>80</v>
      </c>
      <c r="W293" s="21" t="s">
        <v>209</v>
      </c>
      <c r="X293" s="21" t="s">
        <v>264</v>
      </c>
      <c r="Y293" s="21" t="s">
        <v>68</v>
      </c>
      <c r="Z293" s="21" t="s">
        <v>332</v>
      </c>
      <c r="AA293" s="21" t="s">
        <v>85</v>
      </c>
      <c r="AB293" s="21" t="s">
        <v>85</v>
      </c>
      <c r="AC293" s="21" t="s">
        <v>86</v>
      </c>
      <c r="AD293" s="21" t="s">
        <v>329</v>
      </c>
    </row>
    <row r="294" spans="1:30" s="21" customFormat="1">
      <c r="A294" s="21" t="s">
        <v>67</v>
      </c>
      <c r="B294" s="21" t="s">
        <v>68</v>
      </c>
      <c r="C294" s="21" t="s">
        <v>307</v>
      </c>
      <c r="D294" s="21" t="s">
        <v>307</v>
      </c>
      <c r="E294" s="21" t="s">
        <v>333</v>
      </c>
      <c r="F294" s="21" t="s">
        <v>327</v>
      </c>
      <c r="G294" s="21" t="s">
        <v>72</v>
      </c>
      <c r="H294" s="21" t="s">
        <v>194</v>
      </c>
      <c r="I294" s="21" t="s">
        <v>195</v>
      </c>
      <c r="J294" s="21" t="s">
        <v>196</v>
      </c>
      <c r="K294" s="21" t="s">
        <v>197</v>
      </c>
      <c r="L294" s="21" t="s">
        <v>198</v>
      </c>
      <c r="M294" s="21" t="s">
        <v>196</v>
      </c>
      <c r="N294" s="21" t="s">
        <v>36</v>
      </c>
      <c r="O294" s="21" t="s">
        <v>94</v>
      </c>
      <c r="P294" s="22">
        <v>-10604673.6</v>
      </c>
      <c r="Q294" s="22">
        <v>-576045.87</v>
      </c>
      <c r="R294" s="21">
        <v>5.432E-2</v>
      </c>
      <c r="S294" s="21" t="s">
        <v>79</v>
      </c>
      <c r="T294" s="78">
        <f t="shared" ref="T294:T300" si="0">P294*R294</f>
        <v>-576045.86995199998</v>
      </c>
      <c r="U294" s="21" t="s">
        <v>263</v>
      </c>
      <c r="V294" s="21" t="s">
        <v>80</v>
      </c>
      <c r="W294" s="21" t="s">
        <v>209</v>
      </c>
      <c r="X294" s="21" t="s">
        <v>264</v>
      </c>
      <c r="Y294" s="21" t="s">
        <v>68</v>
      </c>
      <c r="Z294" s="21" t="s">
        <v>332</v>
      </c>
      <c r="AA294" s="21" t="s">
        <v>85</v>
      </c>
      <c r="AB294" s="21" t="s">
        <v>85</v>
      </c>
      <c r="AC294" s="21" t="s">
        <v>86</v>
      </c>
      <c r="AD294" s="21" t="s">
        <v>329</v>
      </c>
    </row>
    <row r="295" spans="1:30" s="21" customFormat="1">
      <c r="A295" s="21" t="s">
        <v>67</v>
      </c>
      <c r="B295" s="21" t="s">
        <v>68</v>
      </c>
      <c r="C295" s="21" t="s">
        <v>307</v>
      </c>
      <c r="D295" s="21" t="s">
        <v>307</v>
      </c>
      <c r="E295" s="21" t="s">
        <v>334</v>
      </c>
      <c r="F295" s="21" t="s">
        <v>327</v>
      </c>
      <c r="G295" s="21" t="s">
        <v>72</v>
      </c>
      <c r="H295" s="21" t="s">
        <v>194</v>
      </c>
      <c r="I295" s="21" t="s">
        <v>214</v>
      </c>
      <c r="J295" s="21" t="s">
        <v>215</v>
      </c>
      <c r="K295" s="21" t="s">
        <v>216</v>
      </c>
      <c r="L295" s="21" t="s">
        <v>217</v>
      </c>
      <c r="M295" s="21" t="s">
        <v>215</v>
      </c>
      <c r="N295" s="21" t="s">
        <v>36</v>
      </c>
      <c r="O295" s="21" t="s">
        <v>78</v>
      </c>
      <c r="P295" s="22">
        <v>0</v>
      </c>
      <c r="Q295" s="22">
        <v>-95081.45</v>
      </c>
      <c r="R295" s="21">
        <v>5.432E-2</v>
      </c>
      <c r="S295" s="21" t="s">
        <v>79</v>
      </c>
      <c r="T295" s="78">
        <f t="shared" si="0"/>
        <v>0</v>
      </c>
      <c r="U295" s="21" t="s">
        <v>263</v>
      </c>
      <c r="V295" s="21" t="s">
        <v>80</v>
      </c>
      <c r="W295" s="21" t="s">
        <v>209</v>
      </c>
      <c r="X295" s="21" t="s">
        <v>264</v>
      </c>
      <c r="Y295" s="21" t="s">
        <v>68</v>
      </c>
      <c r="Z295" s="21" t="s">
        <v>335</v>
      </c>
      <c r="AA295" s="21" t="s">
        <v>85</v>
      </c>
      <c r="AB295" s="21" t="s">
        <v>85</v>
      </c>
      <c r="AC295" s="21" t="s">
        <v>86</v>
      </c>
      <c r="AD295" s="21" t="s">
        <v>329</v>
      </c>
    </row>
    <row r="296" spans="1:30" s="21" customFormat="1">
      <c r="A296" s="21" t="s">
        <v>67</v>
      </c>
      <c r="B296" s="21" t="s">
        <v>68</v>
      </c>
      <c r="C296" s="21" t="s">
        <v>307</v>
      </c>
      <c r="D296" s="21" t="s">
        <v>307</v>
      </c>
      <c r="E296" s="21" t="s">
        <v>336</v>
      </c>
      <c r="F296" s="21" t="s">
        <v>327</v>
      </c>
      <c r="G296" s="21" t="s">
        <v>72</v>
      </c>
      <c r="H296" s="21" t="s">
        <v>194</v>
      </c>
      <c r="I296" s="21" t="s">
        <v>220</v>
      </c>
      <c r="J296" s="21" t="s">
        <v>221</v>
      </c>
      <c r="K296" s="21" t="s">
        <v>222</v>
      </c>
      <c r="L296" s="21" t="s">
        <v>223</v>
      </c>
      <c r="M296" s="21" t="s">
        <v>221</v>
      </c>
      <c r="N296" s="21" t="s">
        <v>36</v>
      </c>
      <c r="O296" s="21" t="s">
        <v>94</v>
      </c>
      <c r="P296" s="22">
        <v>-21363.9</v>
      </c>
      <c r="Q296" s="22">
        <v>-1160.49</v>
      </c>
      <c r="R296" s="21">
        <v>5.432E-2</v>
      </c>
      <c r="S296" s="21" t="s">
        <v>79</v>
      </c>
      <c r="T296" s="78">
        <f t="shared" si="0"/>
        <v>-1160.4870480000002</v>
      </c>
      <c r="U296" s="21" t="s">
        <v>263</v>
      </c>
      <c r="V296" s="21" t="s">
        <v>80</v>
      </c>
      <c r="W296" s="21" t="s">
        <v>209</v>
      </c>
      <c r="X296" s="21" t="s">
        <v>264</v>
      </c>
      <c r="Y296" s="21" t="s">
        <v>68</v>
      </c>
      <c r="Z296" s="21" t="s">
        <v>337</v>
      </c>
      <c r="AA296" s="21" t="s">
        <v>85</v>
      </c>
      <c r="AB296" s="21" t="s">
        <v>85</v>
      </c>
      <c r="AC296" s="21" t="s">
        <v>86</v>
      </c>
      <c r="AD296" s="21" t="s">
        <v>329</v>
      </c>
    </row>
    <row r="297" spans="1:30" s="21" customFormat="1">
      <c r="A297" s="21" t="s">
        <v>67</v>
      </c>
      <c r="B297" s="21" t="s">
        <v>68</v>
      </c>
      <c r="C297" s="21" t="s">
        <v>307</v>
      </c>
      <c r="D297" s="21" t="s">
        <v>307</v>
      </c>
      <c r="E297" s="21" t="s">
        <v>338</v>
      </c>
      <c r="F297" s="21" t="s">
        <v>327</v>
      </c>
      <c r="G297" s="21" t="s">
        <v>72</v>
      </c>
      <c r="H297" s="21" t="s">
        <v>73</v>
      </c>
      <c r="I297" s="21" t="s">
        <v>74</v>
      </c>
      <c r="J297" s="21" t="s">
        <v>75</v>
      </c>
      <c r="K297" s="21" t="s">
        <v>76</v>
      </c>
      <c r="L297" s="21" t="s">
        <v>77</v>
      </c>
      <c r="M297" s="21" t="s">
        <v>75</v>
      </c>
      <c r="N297" s="21" t="s">
        <v>36</v>
      </c>
      <c r="O297" s="21" t="s">
        <v>78</v>
      </c>
      <c r="P297" s="22">
        <v>10685</v>
      </c>
      <c r="Q297" s="22">
        <v>580.41</v>
      </c>
      <c r="R297" s="21">
        <v>5.432E-2</v>
      </c>
      <c r="S297" s="21" t="s">
        <v>79</v>
      </c>
      <c r="T297" s="78">
        <f t="shared" si="0"/>
        <v>580.40920000000006</v>
      </c>
      <c r="U297" s="21" t="s">
        <v>263</v>
      </c>
      <c r="V297" s="21" t="s">
        <v>80</v>
      </c>
      <c r="W297" s="21" t="s">
        <v>209</v>
      </c>
      <c r="X297" s="21" t="s">
        <v>264</v>
      </c>
      <c r="Y297" s="21" t="s">
        <v>68</v>
      </c>
      <c r="Z297" s="21" t="s">
        <v>339</v>
      </c>
      <c r="AA297" s="21" t="s">
        <v>85</v>
      </c>
      <c r="AB297" s="21" t="s">
        <v>85</v>
      </c>
      <c r="AC297" s="21" t="s">
        <v>86</v>
      </c>
      <c r="AD297" s="21" t="s">
        <v>329</v>
      </c>
    </row>
    <row r="298" spans="1:30" s="21" customFormat="1">
      <c r="A298" s="21" t="s">
        <v>67</v>
      </c>
      <c r="B298" s="21" t="s">
        <v>68</v>
      </c>
      <c r="C298" s="21" t="s">
        <v>307</v>
      </c>
      <c r="D298" s="21" t="s">
        <v>307</v>
      </c>
      <c r="E298" s="21" t="s">
        <v>340</v>
      </c>
      <c r="F298" s="21" t="s">
        <v>327</v>
      </c>
      <c r="G298" s="21" t="s">
        <v>72</v>
      </c>
      <c r="H298" s="21" t="s">
        <v>89</v>
      </c>
      <c r="I298" s="21" t="s">
        <v>90</v>
      </c>
      <c r="J298" s="21" t="s">
        <v>91</v>
      </c>
      <c r="K298" s="21" t="s">
        <v>92</v>
      </c>
      <c r="L298" s="21" t="s">
        <v>93</v>
      </c>
      <c r="M298" s="21" t="s">
        <v>91</v>
      </c>
      <c r="N298" s="21" t="s">
        <v>36</v>
      </c>
      <c r="O298" s="21" t="s">
        <v>94</v>
      </c>
      <c r="P298" s="22">
        <v>-10685</v>
      </c>
      <c r="Q298" s="22">
        <v>-580.41</v>
      </c>
      <c r="R298" s="21">
        <v>5.432E-2</v>
      </c>
      <c r="S298" s="21" t="s">
        <v>79</v>
      </c>
      <c r="T298" s="78">
        <f t="shared" si="0"/>
        <v>-580.40920000000006</v>
      </c>
      <c r="U298" s="21" t="s">
        <v>263</v>
      </c>
      <c r="V298" s="21" t="s">
        <v>80</v>
      </c>
      <c r="W298" s="21" t="s">
        <v>209</v>
      </c>
      <c r="X298" s="21" t="s">
        <v>264</v>
      </c>
      <c r="Y298" s="21" t="s">
        <v>68</v>
      </c>
      <c r="Z298" s="21" t="s">
        <v>341</v>
      </c>
      <c r="AA298" s="21" t="s">
        <v>85</v>
      </c>
      <c r="AB298" s="21" t="s">
        <v>85</v>
      </c>
      <c r="AC298" s="21" t="s">
        <v>86</v>
      </c>
      <c r="AD298" s="21" t="s">
        <v>329</v>
      </c>
    </row>
    <row r="299" spans="1:30" s="21" customFormat="1">
      <c r="A299" s="21" t="s">
        <v>67</v>
      </c>
      <c r="B299" s="21" t="s">
        <v>68</v>
      </c>
      <c r="C299" s="21" t="s">
        <v>307</v>
      </c>
      <c r="D299" s="21" t="s">
        <v>307</v>
      </c>
      <c r="E299" s="21" t="s">
        <v>342</v>
      </c>
      <c r="F299" s="21" t="s">
        <v>327</v>
      </c>
      <c r="G299" s="21" t="s">
        <v>72</v>
      </c>
      <c r="H299" s="21" t="s">
        <v>97</v>
      </c>
      <c r="I299" s="21" t="s">
        <v>98</v>
      </c>
      <c r="J299" s="21" t="s">
        <v>99</v>
      </c>
      <c r="K299" s="21" t="s">
        <v>100</v>
      </c>
      <c r="L299" s="21" t="s">
        <v>101</v>
      </c>
      <c r="M299" s="21" t="s">
        <v>99</v>
      </c>
      <c r="N299" s="21" t="s">
        <v>36</v>
      </c>
      <c r="O299" s="21" t="s">
        <v>94</v>
      </c>
      <c r="P299" s="22">
        <v>-10673962.5</v>
      </c>
      <c r="Q299" s="22">
        <v>-579809.64</v>
      </c>
      <c r="R299" s="21">
        <v>5.432E-2</v>
      </c>
      <c r="S299" s="21" t="s">
        <v>79</v>
      </c>
      <c r="T299" s="78">
        <f t="shared" si="0"/>
        <v>-579809.64300000004</v>
      </c>
      <c r="U299" s="21" t="s">
        <v>263</v>
      </c>
      <c r="V299" s="21" t="s">
        <v>80</v>
      </c>
      <c r="W299" s="21" t="s">
        <v>209</v>
      </c>
      <c r="X299" s="21" t="s">
        <v>264</v>
      </c>
      <c r="Y299" s="21" t="s">
        <v>68</v>
      </c>
      <c r="Z299" s="21" t="s">
        <v>343</v>
      </c>
      <c r="AA299" s="21" t="s">
        <v>85</v>
      </c>
      <c r="AB299" s="21" t="s">
        <v>85</v>
      </c>
      <c r="AC299" s="21" t="s">
        <v>86</v>
      </c>
      <c r="AD299" s="21" t="s">
        <v>329</v>
      </c>
    </row>
    <row r="300" spans="1:30" s="21" customFormat="1">
      <c r="A300" s="21" t="s">
        <v>67</v>
      </c>
      <c r="B300" s="21" t="s">
        <v>68</v>
      </c>
      <c r="C300" s="21" t="s">
        <v>307</v>
      </c>
      <c r="D300" s="21" t="s">
        <v>307</v>
      </c>
      <c r="E300" s="21" t="s">
        <v>344</v>
      </c>
      <c r="F300" s="21" t="s">
        <v>327</v>
      </c>
      <c r="G300" s="21" t="s">
        <v>72</v>
      </c>
      <c r="H300" s="21" t="s">
        <v>97</v>
      </c>
      <c r="I300" s="21" t="s">
        <v>104</v>
      </c>
      <c r="J300" s="21" t="s">
        <v>105</v>
      </c>
      <c r="K300" s="21" t="s">
        <v>106</v>
      </c>
      <c r="L300" s="21" t="s">
        <v>107</v>
      </c>
      <c r="M300" s="21" t="s">
        <v>105</v>
      </c>
      <c r="N300" s="21" t="s">
        <v>36</v>
      </c>
      <c r="O300" s="21" t="s">
        <v>78</v>
      </c>
      <c r="P300" s="83">
        <v>10695326.4</v>
      </c>
      <c r="Q300" s="22">
        <v>676051.58</v>
      </c>
      <c r="R300" s="21">
        <v>5.432E-2</v>
      </c>
      <c r="S300" s="21" t="s">
        <v>79</v>
      </c>
      <c r="T300" s="78">
        <f t="shared" si="0"/>
        <v>580970.13004800002</v>
      </c>
      <c r="U300" s="21" t="s">
        <v>263</v>
      </c>
      <c r="V300" s="21" t="s">
        <v>80</v>
      </c>
      <c r="W300" s="21" t="s">
        <v>209</v>
      </c>
      <c r="X300" s="21" t="s">
        <v>264</v>
      </c>
      <c r="Y300" s="21" t="s">
        <v>68</v>
      </c>
      <c r="Z300" s="21" t="s">
        <v>345</v>
      </c>
      <c r="AA300" s="21" t="s">
        <v>85</v>
      </c>
      <c r="AB300" s="21" t="s">
        <v>85</v>
      </c>
      <c r="AC300" s="21" t="s">
        <v>86</v>
      </c>
      <c r="AD300" s="21" t="s">
        <v>329</v>
      </c>
    </row>
    <row r="301" spans="1:30">
      <c r="Q301" s="50"/>
    </row>
    <row r="302" spans="1:30">
      <c r="P302" s="75" t="s">
        <v>27</v>
      </c>
      <c r="Q302" s="75" t="s">
        <v>28</v>
      </c>
      <c r="R302" s="19"/>
    </row>
    <row r="303" spans="1:30">
      <c r="N303" s="68">
        <v>10681.95</v>
      </c>
      <c r="P303" s="13">
        <v>10604673.6</v>
      </c>
      <c r="Q303" s="13">
        <v>576045.87</v>
      </c>
    </row>
    <row r="304" spans="1:30">
      <c r="P304" s="19">
        <f>Y308*AA308-N303</f>
        <v>10673962.5</v>
      </c>
      <c r="Q304" s="50"/>
    </row>
    <row r="305" spans="1:45">
      <c r="A305" s="1" t="s">
        <v>119</v>
      </c>
      <c r="P305" s="19">
        <f>Y308*AA308+N303</f>
        <v>10695326.399999999</v>
      </c>
      <c r="Q305" s="50">
        <f>Q300-T300</f>
        <v>95081.449951999937</v>
      </c>
      <c r="R305" s="19"/>
    </row>
    <row r="306" spans="1:45">
      <c r="P306" s="19">
        <f>P305-P304</f>
        <v>21363.89999999851</v>
      </c>
    </row>
    <row r="307" spans="1:45" s="21" customFormat="1" ht="32" customHeight="1">
      <c r="A307" s="24" t="s">
        <v>38</v>
      </c>
      <c r="B307" s="24" t="s">
        <v>120</v>
      </c>
      <c r="C307" s="24" t="s">
        <v>121</v>
      </c>
      <c r="D307" s="24" t="s">
        <v>122</v>
      </c>
      <c r="E307" s="24" t="s">
        <v>41</v>
      </c>
      <c r="F307" s="24" t="s">
        <v>123</v>
      </c>
      <c r="G307" s="24" t="s">
        <v>124</v>
      </c>
      <c r="H307" s="24" t="s">
        <v>125</v>
      </c>
      <c r="I307" s="24" t="s">
        <v>3</v>
      </c>
      <c r="J307" s="24" t="s">
        <v>126</v>
      </c>
      <c r="K307" s="25" t="s">
        <v>11</v>
      </c>
      <c r="L307" s="24" t="s">
        <v>56</v>
      </c>
      <c r="M307" s="118" t="s">
        <v>127</v>
      </c>
      <c r="N307" s="118"/>
      <c r="O307" s="118" t="s">
        <v>24</v>
      </c>
      <c r="P307" s="118"/>
      <c r="Q307" s="118" t="s">
        <v>60</v>
      </c>
      <c r="R307" s="118"/>
      <c r="S307" s="118" t="s">
        <v>129</v>
      </c>
      <c r="T307" s="118"/>
      <c r="U307" s="24" t="s">
        <v>130</v>
      </c>
      <c r="V307" s="24" t="s">
        <v>131</v>
      </c>
      <c r="W307" s="24" t="s">
        <v>132</v>
      </c>
      <c r="X307" s="112" t="s">
        <v>9</v>
      </c>
      <c r="Y307" s="112"/>
      <c r="Z307" s="112" t="s">
        <v>133</v>
      </c>
      <c r="AA307" s="112"/>
      <c r="AB307" s="112" t="s">
        <v>134</v>
      </c>
      <c r="AC307" s="112"/>
      <c r="AD307" s="25" t="s">
        <v>135</v>
      </c>
      <c r="AE307" s="25" t="s">
        <v>136</v>
      </c>
      <c r="AF307" s="25" t="s">
        <v>137</v>
      </c>
      <c r="AG307" s="25" t="s">
        <v>138</v>
      </c>
      <c r="AH307" s="25" t="s">
        <v>139</v>
      </c>
      <c r="AI307" s="25" t="s">
        <v>234</v>
      </c>
      <c r="AJ307" s="25" t="s">
        <v>141</v>
      </c>
      <c r="AK307" s="25" t="s">
        <v>142</v>
      </c>
      <c r="AL307" s="25" t="s">
        <v>143</v>
      </c>
      <c r="AM307" s="25" t="s">
        <v>144</v>
      </c>
      <c r="AN307" s="25" t="s">
        <v>147</v>
      </c>
      <c r="AO307" s="65" t="s">
        <v>235</v>
      </c>
      <c r="AP307" s="33"/>
      <c r="AQ307" s="112" t="s">
        <v>149</v>
      </c>
      <c r="AR307" s="112"/>
      <c r="AS307" s="26" t="s">
        <v>148</v>
      </c>
    </row>
    <row r="308" spans="1:45" s="21" customFormat="1" ht="27" customHeight="1">
      <c r="A308" s="9" t="s">
        <v>67</v>
      </c>
      <c r="B308" s="9" t="s">
        <v>150</v>
      </c>
      <c r="C308" s="9" t="s">
        <v>294</v>
      </c>
      <c r="D308" s="9" t="s">
        <v>295</v>
      </c>
      <c r="E308" s="27">
        <v>45598</v>
      </c>
      <c r="F308" s="27">
        <v>45598</v>
      </c>
      <c r="G308" s="9" t="s">
        <v>327</v>
      </c>
      <c r="H308" s="9" t="s">
        <v>209</v>
      </c>
      <c r="I308" s="9" t="s">
        <v>263</v>
      </c>
      <c r="J308" s="9" t="s">
        <v>263</v>
      </c>
      <c r="K308" s="13">
        <v>0</v>
      </c>
      <c r="L308" s="28" t="s">
        <v>79</v>
      </c>
      <c r="N308" s="116" t="s">
        <v>153</v>
      </c>
      <c r="O308" s="116"/>
      <c r="P308" s="116" t="s">
        <v>154</v>
      </c>
      <c r="Q308" s="116"/>
      <c r="R308" s="116" t="s">
        <v>264</v>
      </c>
      <c r="S308" s="116"/>
      <c r="T308" s="108" t="s">
        <v>296</v>
      </c>
      <c r="U308" s="108"/>
      <c r="Y308" s="113">
        <v>106500</v>
      </c>
      <c r="Z308" s="113"/>
      <c r="AA308" s="117">
        <v>100.3253</v>
      </c>
      <c r="AB308" s="117"/>
      <c r="AC308" s="13">
        <v>580389.89</v>
      </c>
      <c r="AD308" s="13" t="s">
        <v>157</v>
      </c>
      <c r="AE308" s="13">
        <v>580.24</v>
      </c>
      <c r="AF308" s="12">
        <v>9.9974174257239395E-2</v>
      </c>
      <c r="AG308" s="13">
        <v>580.41</v>
      </c>
      <c r="AH308" s="13">
        <v>0</v>
      </c>
      <c r="AI308" s="13">
        <v>0</v>
      </c>
      <c r="AJ308" s="13">
        <v>10673962.5</v>
      </c>
      <c r="AK308" s="13">
        <v>579809.64</v>
      </c>
      <c r="AL308" s="13">
        <v>10695326.4</v>
      </c>
      <c r="AM308" s="13">
        <v>676051.58</v>
      </c>
      <c r="AN308" s="13">
        <v>-21363.9</v>
      </c>
      <c r="AO308" s="13">
        <v>-1160.49</v>
      </c>
      <c r="AQ308" s="113">
        <v>0</v>
      </c>
      <c r="AR308" s="113"/>
      <c r="AS308" s="13">
        <v>0</v>
      </c>
    </row>
  </sheetData>
  <mergeCells count="112">
    <mergeCell ref="AB67:AC67"/>
    <mergeCell ref="AQ67:AR67"/>
    <mergeCell ref="N68:O68"/>
    <mergeCell ref="P68:Q68"/>
    <mergeCell ref="R68:S68"/>
    <mergeCell ref="T68:U68"/>
    <mergeCell ref="Y68:Z68"/>
    <mergeCell ref="AA68:AB68"/>
    <mergeCell ref="AQ68:AR68"/>
    <mergeCell ref="M67:N67"/>
    <mergeCell ref="O67:P67"/>
    <mergeCell ref="Q67:R67"/>
    <mergeCell ref="S67:T67"/>
    <mergeCell ref="X67:Y67"/>
    <mergeCell ref="Z67:AA67"/>
    <mergeCell ref="A78:B78"/>
    <mergeCell ref="A79:B79"/>
    <mergeCell ref="A80:B80"/>
    <mergeCell ref="M109:N109"/>
    <mergeCell ref="O109:P109"/>
    <mergeCell ref="Q109:R109"/>
    <mergeCell ref="AQ69:AR69"/>
    <mergeCell ref="E75:H75"/>
    <mergeCell ref="I75:J75"/>
    <mergeCell ref="A76:B76"/>
    <mergeCell ref="G76:H76"/>
    <mergeCell ref="A77:B77"/>
    <mergeCell ref="N69:O69"/>
    <mergeCell ref="P69:Q69"/>
    <mergeCell ref="R69:S69"/>
    <mergeCell ref="T69:U69"/>
    <mergeCell ref="Y69:Z69"/>
    <mergeCell ref="AA69:AB69"/>
    <mergeCell ref="S109:T109"/>
    <mergeCell ref="X109:Y109"/>
    <mergeCell ref="Z109:AA109"/>
    <mergeCell ref="AB109:AC109"/>
    <mergeCell ref="AQ109:AR109"/>
    <mergeCell ref="N110:O110"/>
    <mergeCell ref="P110:Q110"/>
    <mergeCell ref="R110:S110"/>
    <mergeCell ref="T110:U110"/>
    <mergeCell ref="Y110:Z110"/>
    <mergeCell ref="E117:H117"/>
    <mergeCell ref="I117:J117"/>
    <mergeCell ref="A118:B118"/>
    <mergeCell ref="G118:H118"/>
    <mergeCell ref="A119:B119"/>
    <mergeCell ref="A120:B120"/>
    <mergeCell ref="AA110:AB110"/>
    <mergeCell ref="AQ110:AR110"/>
    <mergeCell ref="N111:O111"/>
    <mergeCell ref="P111:Q111"/>
    <mergeCell ref="R111:S111"/>
    <mergeCell ref="T111:U111"/>
    <mergeCell ref="Y111:Z111"/>
    <mergeCell ref="AA111:AB111"/>
    <mergeCell ref="AQ111:AR111"/>
    <mergeCell ref="Q219:R219"/>
    <mergeCell ref="S219:T219"/>
    <mergeCell ref="X219:Y219"/>
    <mergeCell ref="Z219:AA219"/>
    <mergeCell ref="AB219:AC219"/>
    <mergeCell ref="AQ219:AR219"/>
    <mergeCell ref="A121:B121"/>
    <mergeCell ref="A122:B122"/>
    <mergeCell ref="A123:B123"/>
    <mergeCell ref="A124:B124"/>
    <mergeCell ref="M219:N219"/>
    <mergeCell ref="O219:P219"/>
    <mergeCell ref="E226:H226"/>
    <mergeCell ref="I226:J226"/>
    <mergeCell ref="A227:B227"/>
    <mergeCell ref="G227:H227"/>
    <mergeCell ref="A228:B228"/>
    <mergeCell ref="A229:B229"/>
    <mergeCell ref="AQ220:AR220"/>
    <mergeCell ref="N221:O221"/>
    <mergeCell ref="P221:Q221"/>
    <mergeCell ref="R221:S221"/>
    <mergeCell ref="T221:U221"/>
    <mergeCell ref="Y221:Z221"/>
    <mergeCell ref="AA221:AB221"/>
    <mergeCell ref="AQ221:AR221"/>
    <mergeCell ref="N220:O220"/>
    <mergeCell ref="P220:Q220"/>
    <mergeCell ref="R220:S220"/>
    <mergeCell ref="T220:U220"/>
    <mergeCell ref="Y220:Z220"/>
    <mergeCell ref="AA220:AB220"/>
    <mergeCell ref="A236:B236"/>
    <mergeCell ref="M307:N307"/>
    <mergeCell ref="O307:P307"/>
    <mergeCell ref="Q307:R307"/>
    <mergeCell ref="S307:T307"/>
    <mergeCell ref="X307:Y307"/>
    <mergeCell ref="A230:B230"/>
    <mergeCell ref="A231:B231"/>
    <mergeCell ref="A232:B232"/>
    <mergeCell ref="A233:B233"/>
    <mergeCell ref="A234:B234"/>
    <mergeCell ref="A235:B235"/>
    <mergeCell ref="Z307:AA307"/>
    <mergeCell ref="AB307:AC307"/>
    <mergeCell ref="AQ307:AR307"/>
    <mergeCell ref="N308:O308"/>
    <mergeCell ref="P308:Q308"/>
    <mergeCell ref="R308:S308"/>
    <mergeCell ref="T308:U308"/>
    <mergeCell ref="Y308:Z308"/>
    <mergeCell ref="AA308:AB308"/>
    <mergeCell ref="AQ308:AR30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23BA-B9E7-4084-99FB-C0C69422FB71}">
  <dimension ref="A1:AT323"/>
  <sheetViews>
    <sheetView workbookViewId="0">
      <selection activeCell="K249" sqref="K249"/>
    </sheetView>
  </sheetViews>
  <sheetFormatPr defaultColWidth="8.90625" defaultRowHeight="14.5"/>
  <cols>
    <col min="1" max="1" width="9" style="2" customWidth="1"/>
    <col min="2" max="2" width="14" style="2" customWidth="1"/>
    <col min="3" max="4" width="12.453125" style="2" customWidth="1"/>
    <col min="5" max="5" width="23.08984375" style="2" customWidth="1"/>
    <col min="6" max="6" width="20.90625" style="2" customWidth="1"/>
    <col min="7" max="7" width="13.81640625" style="2" customWidth="1"/>
    <col min="8" max="8" width="13.6328125" style="2" customWidth="1"/>
    <col min="9" max="9" width="10.81640625" style="2" customWidth="1"/>
    <col min="10" max="10" width="26.453125" style="2" customWidth="1"/>
    <col min="11" max="11" width="20.1796875" style="2" customWidth="1"/>
    <col min="12" max="12" width="25.6328125" style="2" customWidth="1"/>
    <col min="13" max="13" width="26.453125" style="2" customWidth="1"/>
    <col min="14" max="14" width="9.1796875" style="2" customWidth="1"/>
    <col min="15" max="15" width="15.54296875" style="2" customWidth="1"/>
    <col min="16" max="16" width="16.54296875" style="2" customWidth="1"/>
    <col min="17" max="17" width="13.81640625" style="2" customWidth="1"/>
    <col min="18" max="18" width="10.1796875" style="2" customWidth="1"/>
    <col min="19" max="19" width="10.81640625" style="2" customWidth="1"/>
    <col min="20" max="20" width="15.6328125" style="2" customWidth="1"/>
    <col min="21" max="21" width="8.453125" style="2" customWidth="1"/>
    <col min="22" max="22" width="13.453125" style="2" customWidth="1"/>
    <col min="23" max="23" width="11.08984375" style="2" customWidth="1"/>
    <col min="24" max="24" width="9.54296875" style="2" customWidth="1"/>
    <col min="25" max="25" width="13.1796875" style="2" customWidth="1"/>
    <col min="26" max="26" width="18.6328125" style="2" customWidth="1"/>
    <col min="27" max="27" width="11.1796875" style="2" customWidth="1"/>
    <col min="28" max="28" width="10.08984375" style="2" customWidth="1"/>
    <col min="29" max="29" width="17.90625" style="2" customWidth="1"/>
    <col min="30" max="30" width="20.81640625" style="2" customWidth="1"/>
    <col min="31" max="39" width="8.90625" style="2"/>
    <col min="40" max="40" width="10.6328125" style="2" customWidth="1"/>
    <col min="41" max="16384" width="8.90625" style="2"/>
  </cols>
  <sheetData>
    <row r="1" spans="1:1">
      <c r="A1" s="1" t="s">
        <v>0</v>
      </c>
    </row>
    <row r="53" spans="1:1">
      <c r="A53" s="2" t="s">
        <v>457</v>
      </c>
    </row>
    <row r="79" spans="1:3">
      <c r="A79" s="1" t="s">
        <v>458</v>
      </c>
      <c r="B79" s="1"/>
      <c r="C79" s="1"/>
    </row>
    <row r="81" spans="1:32" s="129" customFormat="1" ht="25" customHeight="1">
      <c r="A81" s="127" t="s">
        <v>350</v>
      </c>
      <c r="B81" s="127" t="s">
        <v>351</v>
      </c>
      <c r="C81" s="127" t="s">
        <v>352</v>
      </c>
      <c r="D81" s="128" t="s">
        <v>353</v>
      </c>
      <c r="E81" s="128" t="s">
        <v>354</v>
      </c>
      <c r="F81" s="128" t="s">
        <v>355</v>
      </c>
      <c r="G81" s="127" t="s">
        <v>356</v>
      </c>
      <c r="H81" s="127" t="s">
        <v>357</v>
      </c>
      <c r="I81" s="127" t="s">
        <v>358</v>
      </c>
      <c r="J81" s="127" t="s">
        <v>359</v>
      </c>
      <c r="K81" s="127" t="s">
        <v>8</v>
      </c>
      <c r="L81" s="127" t="s">
        <v>360</v>
      </c>
      <c r="M81" s="128" t="s">
        <v>361</v>
      </c>
      <c r="N81" s="128" t="s">
        <v>10</v>
      </c>
      <c r="O81" s="128" t="s">
        <v>362</v>
      </c>
      <c r="P81" s="128" t="s">
        <v>363</v>
      </c>
      <c r="Q81" s="128" t="s">
        <v>364</v>
      </c>
      <c r="R81" s="128" t="s">
        <v>14</v>
      </c>
      <c r="S81" s="128" t="s">
        <v>365</v>
      </c>
      <c r="T81" s="128" t="s">
        <v>366</v>
      </c>
      <c r="U81" s="128" t="s">
        <v>17</v>
      </c>
      <c r="V81" s="128" t="s">
        <v>367</v>
      </c>
      <c r="W81" s="128" t="s">
        <v>368</v>
      </c>
      <c r="X81" s="128" t="s">
        <v>369</v>
      </c>
      <c r="Y81" s="128" t="s">
        <v>370</v>
      </c>
      <c r="Z81" s="128" t="s">
        <v>371</v>
      </c>
      <c r="AA81" s="128" t="s">
        <v>23</v>
      </c>
      <c r="AB81" s="128" t="s">
        <v>372</v>
      </c>
      <c r="AC81" s="128" t="s">
        <v>373</v>
      </c>
      <c r="AD81" s="128" t="s">
        <v>374</v>
      </c>
      <c r="AE81" s="128" t="s">
        <v>375</v>
      </c>
      <c r="AF81" s="128" t="s">
        <v>376</v>
      </c>
    </row>
    <row r="82" spans="1:32" s="129" customFormat="1" ht="20" customHeight="1">
      <c r="A82" s="130" t="s">
        <v>459</v>
      </c>
      <c r="B82" s="130" t="s">
        <v>460</v>
      </c>
      <c r="C82" s="130" t="s">
        <v>460</v>
      </c>
      <c r="D82" s="131" t="s">
        <v>36</v>
      </c>
      <c r="E82" s="131" t="s">
        <v>379</v>
      </c>
      <c r="F82" s="132">
        <v>147306</v>
      </c>
      <c r="G82" s="130" t="s">
        <v>394</v>
      </c>
      <c r="H82" s="133">
        <v>45651</v>
      </c>
      <c r="I82" s="133">
        <v>45652</v>
      </c>
      <c r="J82" s="130" t="s">
        <v>461</v>
      </c>
      <c r="K82" s="134"/>
      <c r="L82" s="134"/>
      <c r="M82" s="135">
        <v>6000</v>
      </c>
      <c r="N82" s="136">
        <v>100</v>
      </c>
      <c r="O82" s="137">
        <v>600000</v>
      </c>
      <c r="P82" s="137">
        <v>7042.42</v>
      </c>
      <c r="Q82" s="137">
        <v>7042.4188361229099</v>
      </c>
      <c r="R82" s="136">
        <v>100</v>
      </c>
      <c r="S82" s="137">
        <v>600000</v>
      </c>
      <c r="T82" s="137">
        <v>7042.42</v>
      </c>
      <c r="U82" s="138">
        <v>4.9334515569648803E-2</v>
      </c>
      <c r="V82" s="137">
        <v>0</v>
      </c>
      <c r="W82" s="137">
        <v>0</v>
      </c>
      <c r="X82" s="137">
        <v>0</v>
      </c>
      <c r="Y82" s="137">
        <v>0</v>
      </c>
      <c r="Z82" s="137">
        <v>600000</v>
      </c>
      <c r="AA82" s="137">
        <v>0</v>
      </c>
      <c r="AB82" s="137">
        <v>0</v>
      </c>
      <c r="AC82" s="137">
        <v>0</v>
      </c>
      <c r="AD82" s="137">
        <v>0</v>
      </c>
      <c r="AE82" s="137">
        <v>0</v>
      </c>
      <c r="AF82" s="137">
        <v>85.197999999999993</v>
      </c>
    </row>
    <row r="83" spans="1:32" s="129" customFormat="1" ht="20" customHeight="1">
      <c r="A83" s="139" t="s">
        <v>459</v>
      </c>
      <c r="B83" s="139" t="s">
        <v>460</v>
      </c>
      <c r="C83" s="139" t="s">
        <v>460</v>
      </c>
      <c r="D83" s="140" t="s">
        <v>36</v>
      </c>
      <c r="E83" s="140" t="s">
        <v>379</v>
      </c>
      <c r="F83" s="141">
        <v>147307</v>
      </c>
      <c r="G83" s="139" t="s">
        <v>387</v>
      </c>
      <c r="H83" s="142">
        <v>45651</v>
      </c>
      <c r="I83" s="142">
        <v>45651</v>
      </c>
      <c r="J83" s="139" t="s">
        <v>461</v>
      </c>
      <c r="M83" s="143">
        <v>4000</v>
      </c>
      <c r="N83" s="144">
        <v>100</v>
      </c>
      <c r="O83" s="145">
        <v>400000</v>
      </c>
      <c r="P83" s="145">
        <v>4694.95</v>
      </c>
      <c r="Q83" s="145">
        <v>4694.9458907486096</v>
      </c>
      <c r="R83" s="144">
        <v>100</v>
      </c>
      <c r="S83" s="145">
        <v>400000</v>
      </c>
      <c r="T83" s="145">
        <v>4694.95</v>
      </c>
      <c r="U83" s="146">
        <v>3.2889700397551201E-2</v>
      </c>
      <c r="V83" s="145">
        <v>0</v>
      </c>
      <c r="W83" s="145">
        <v>0</v>
      </c>
      <c r="X83" s="145">
        <v>0</v>
      </c>
      <c r="Y83" s="145">
        <v>0</v>
      </c>
      <c r="Z83" s="145">
        <v>400000</v>
      </c>
      <c r="AA83" s="145">
        <v>0</v>
      </c>
      <c r="AB83" s="145">
        <v>0</v>
      </c>
      <c r="AC83" s="145">
        <v>0</v>
      </c>
      <c r="AD83" s="145">
        <v>0</v>
      </c>
      <c r="AE83" s="145">
        <v>0</v>
      </c>
      <c r="AF83" s="145">
        <v>85.197999999999993</v>
      </c>
    </row>
    <row r="86" spans="1:32">
      <c r="A86" s="1" t="s">
        <v>1</v>
      </c>
      <c r="B86" s="1"/>
    </row>
    <row r="88" spans="1:32" s="147" customFormat="1" ht="30" customHeight="1">
      <c r="A88" s="103" t="s">
        <v>2</v>
      </c>
      <c r="B88" s="125" t="s">
        <v>3</v>
      </c>
      <c r="C88" s="125"/>
      <c r="D88" s="103" t="s">
        <v>4</v>
      </c>
      <c r="E88" s="103" t="s">
        <v>5</v>
      </c>
      <c r="F88" s="103" t="s">
        <v>6</v>
      </c>
      <c r="G88" s="103" t="s">
        <v>7</v>
      </c>
      <c r="H88" s="103" t="s">
        <v>8</v>
      </c>
      <c r="I88" s="104" t="s">
        <v>9</v>
      </c>
      <c r="J88" s="104" t="s">
        <v>10</v>
      </c>
      <c r="K88" s="104" t="s">
        <v>11</v>
      </c>
      <c r="L88" s="104" t="s">
        <v>12</v>
      </c>
      <c r="M88" s="104" t="s">
        <v>13</v>
      </c>
      <c r="N88" s="104" t="s">
        <v>14</v>
      </c>
      <c r="O88" s="103" t="s">
        <v>15</v>
      </c>
      <c r="P88" s="104" t="s">
        <v>16</v>
      </c>
      <c r="Q88" s="104" t="s">
        <v>17</v>
      </c>
      <c r="R88" s="103" t="s">
        <v>18</v>
      </c>
      <c r="S88" s="103" t="s">
        <v>19</v>
      </c>
      <c r="T88" s="103" t="s">
        <v>20</v>
      </c>
      <c r="U88" s="103" t="s">
        <v>21</v>
      </c>
      <c r="V88" s="103" t="s">
        <v>22</v>
      </c>
      <c r="W88" s="103" t="s">
        <v>23</v>
      </c>
      <c r="X88" s="104" t="s">
        <v>24</v>
      </c>
      <c r="Y88" s="103" t="s">
        <v>25</v>
      </c>
      <c r="Z88" s="103" t="s">
        <v>26</v>
      </c>
      <c r="AA88" s="103" t="s">
        <v>27</v>
      </c>
      <c r="AB88" s="103" t="s">
        <v>28</v>
      </c>
      <c r="AC88" s="103" t="s">
        <v>29</v>
      </c>
      <c r="AD88" s="103" t="s">
        <v>30</v>
      </c>
      <c r="AE88" s="103" t="s">
        <v>31</v>
      </c>
      <c r="AF88" s="105" t="s">
        <v>32</v>
      </c>
    </row>
    <row r="89" spans="1:32" s="147" customFormat="1" ht="21.5" customHeight="1">
      <c r="B89" s="108" t="s">
        <v>459</v>
      </c>
      <c r="C89" s="108"/>
      <c r="D89" s="9" t="s">
        <v>460</v>
      </c>
      <c r="E89" s="9" t="s">
        <v>35</v>
      </c>
      <c r="F89" s="9" t="s">
        <v>36</v>
      </c>
      <c r="G89" s="9" t="s">
        <v>460</v>
      </c>
      <c r="I89" s="10">
        <v>10000</v>
      </c>
      <c r="J89" s="11">
        <v>100</v>
      </c>
      <c r="K89" s="12">
        <v>0</v>
      </c>
      <c r="L89" s="13">
        <v>1000000</v>
      </c>
      <c r="M89" s="13">
        <v>11737.37</v>
      </c>
      <c r="N89" s="11">
        <v>100</v>
      </c>
      <c r="O89" s="13">
        <v>1000000</v>
      </c>
      <c r="P89" s="13">
        <v>11737.36</v>
      </c>
      <c r="Q89" s="14">
        <v>8.2224145913843902E-2</v>
      </c>
      <c r="R89" s="13">
        <v>0</v>
      </c>
      <c r="S89" s="13">
        <v>0</v>
      </c>
      <c r="T89" s="13">
        <v>0</v>
      </c>
      <c r="U89" s="13">
        <v>0</v>
      </c>
      <c r="V89" s="13">
        <v>11737.37</v>
      </c>
      <c r="W89" s="13">
        <v>0</v>
      </c>
      <c r="Y89" s="13">
        <v>0</v>
      </c>
      <c r="Z89" s="13">
        <v>-0.01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</row>
    <row r="90" spans="1:32">
      <c r="L90" s="17">
        <f>I89*J89</f>
        <v>1000000</v>
      </c>
      <c r="M90" s="19">
        <f>L89/R95</f>
        <v>11737.364726871523</v>
      </c>
      <c r="O90" s="17">
        <f>I89*N89</f>
        <v>1000000</v>
      </c>
      <c r="P90" s="19">
        <f>O89/R95</f>
        <v>11737.364726871523</v>
      </c>
    </row>
    <row r="92" spans="1:32">
      <c r="A92" s="1" t="s">
        <v>37</v>
      </c>
      <c r="B92" s="1"/>
    </row>
    <row r="94" spans="1:32" s="149" customFormat="1">
      <c r="A94" s="148" t="s">
        <v>38</v>
      </c>
      <c r="B94" s="148" t="s">
        <v>39</v>
      </c>
      <c r="C94" s="148" t="s">
        <v>40</v>
      </c>
      <c r="D94" s="148" t="s">
        <v>41</v>
      </c>
      <c r="E94" s="148" t="s">
        <v>42</v>
      </c>
      <c r="F94" s="148" t="s">
        <v>43</v>
      </c>
      <c r="G94" s="148" t="s">
        <v>44</v>
      </c>
      <c r="H94" s="148" t="s">
        <v>45</v>
      </c>
      <c r="I94" s="148" t="s">
        <v>46</v>
      </c>
      <c r="J94" s="148" t="s">
        <v>47</v>
      </c>
      <c r="K94" s="148" t="s">
        <v>48</v>
      </c>
      <c r="L94" s="148" t="s">
        <v>49</v>
      </c>
      <c r="M94" s="148" t="s">
        <v>50</v>
      </c>
      <c r="N94" s="148" t="s">
        <v>51</v>
      </c>
      <c r="O94" s="148" t="s">
        <v>52</v>
      </c>
      <c r="P94" s="148" t="s">
        <v>53</v>
      </c>
      <c r="Q94" s="148" t="s">
        <v>54</v>
      </c>
      <c r="R94" s="148" t="s">
        <v>55</v>
      </c>
      <c r="S94" s="148" t="s">
        <v>56</v>
      </c>
      <c r="T94" s="148" t="s">
        <v>57</v>
      </c>
      <c r="U94" s="148" t="s">
        <v>3</v>
      </c>
      <c r="V94" s="148" t="s">
        <v>58</v>
      </c>
      <c r="W94" s="148" t="s">
        <v>59</v>
      </c>
      <c r="X94" s="148" t="s">
        <v>60</v>
      </c>
      <c r="Y94" s="148" t="s">
        <v>61</v>
      </c>
      <c r="Z94" s="148" t="s">
        <v>62</v>
      </c>
      <c r="AA94" s="148" t="s">
        <v>63</v>
      </c>
      <c r="AB94" s="148" t="s">
        <v>64</v>
      </c>
      <c r="AC94" s="148" t="s">
        <v>65</v>
      </c>
      <c r="AD94" s="148" t="s">
        <v>66</v>
      </c>
    </row>
    <row r="95" spans="1:32" s="149" customFormat="1">
      <c r="A95" s="149" t="s">
        <v>346</v>
      </c>
      <c r="B95" s="149" t="s">
        <v>68</v>
      </c>
      <c r="C95" s="149" t="s">
        <v>462</v>
      </c>
      <c r="D95" s="149" t="s">
        <v>462</v>
      </c>
      <c r="E95" s="149" t="s">
        <v>463</v>
      </c>
      <c r="F95" s="149" t="s">
        <v>387</v>
      </c>
      <c r="G95" s="149" t="s">
        <v>72</v>
      </c>
      <c r="H95" s="149" t="s">
        <v>97</v>
      </c>
      <c r="I95" s="149" t="s">
        <v>98</v>
      </c>
      <c r="J95" s="149" t="s">
        <v>99</v>
      </c>
      <c r="K95" s="149" t="s">
        <v>100</v>
      </c>
      <c r="L95" s="149" t="s">
        <v>392</v>
      </c>
      <c r="M95" s="149" t="s">
        <v>99</v>
      </c>
      <c r="N95" s="149" t="s">
        <v>36</v>
      </c>
      <c r="O95" s="149" t="s">
        <v>78</v>
      </c>
      <c r="P95" s="150">
        <v>400000</v>
      </c>
      <c r="Q95" s="150">
        <v>4694.95</v>
      </c>
      <c r="R95" s="150">
        <v>85.197999999999993</v>
      </c>
      <c r="S95" s="149" t="s">
        <v>79</v>
      </c>
      <c r="T95" s="151">
        <f>P95/R95</f>
        <v>4694.9458907486096</v>
      </c>
      <c r="U95" s="149" t="s">
        <v>459</v>
      </c>
      <c r="V95" s="149" t="s">
        <v>80</v>
      </c>
      <c r="W95" s="149" t="s">
        <v>81</v>
      </c>
      <c r="X95" s="149" t="s">
        <v>82</v>
      </c>
      <c r="Y95" s="149" t="s">
        <v>83</v>
      </c>
      <c r="Z95" s="149" t="s">
        <v>464</v>
      </c>
      <c r="AA95" s="149" t="s">
        <v>85</v>
      </c>
      <c r="AB95" s="149" t="s">
        <v>85</v>
      </c>
      <c r="AC95" s="149" t="s">
        <v>86</v>
      </c>
      <c r="AD95" s="149" t="s">
        <v>465</v>
      </c>
    </row>
    <row r="96" spans="1:32" s="149" customFormat="1">
      <c r="A96" s="149" t="s">
        <v>346</v>
      </c>
      <c r="B96" s="149" t="s">
        <v>68</v>
      </c>
      <c r="C96" s="149" t="s">
        <v>462</v>
      </c>
      <c r="D96" s="149" t="s">
        <v>462</v>
      </c>
      <c r="E96" s="149" t="s">
        <v>466</v>
      </c>
      <c r="F96" s="149" t="s">
        <v>387</v>
      </c>
      <c r="G96" s="149" t="s">
        <v>72</v>
      </c>
      <c r="H96" s="149" t="s">
        <v>97</v>
      </c>
      <c r="I96" s="149" t="s">
        <v>104</v>
      </c>
      <c r="J96" s="149" t="s">
        <v>105</v>
      </c>
      <c r="K96" s="149" t="s">
        <v>106</v>
      </c>
      <c r="L96" s="149" t="s">
        <v>107</v>
      </c>
      <c r="M96" s="149" t="s">
        <v>105</v>
      </c>
      <c r="N96" s="149" t="s">
        <v>36</v>
      </c>
      <c r="O96" s="149" t="s">
        <v>94</v>
      </c>
      <c r="P96" s="150">
        <v>-400000</v>
      </c>
      <c r="Q96" s="150">
        <v>-4694.95</v>
      </c>
      <c r="R96" s="150">
        <v>85.197999999999993</v>
      </c>
      <c r="S96" s="149" t="s">
        <v>79</v>
      </c>
      <c r="T96" s="151">
        <f>P96/R96</f>
        <v>-4694.9458907486096</v>
      </c>
      <c r="U96" s="149" t="s">
        <v>459</v>
      </c>
      <c r="V96" s="149" t="s">
        <v>80</v>
      </c>
      <c r="W96" s="149" t="s">
        <v>81</v>
      </c>
      <c r="X96" s="149" t="s">
        <v>82</v>
      </c>
      <c r="Y96" s="149" t="s">
        <v>83</v>
      </c>
      <c r="Z96" s="149" t="s">
        <v>467</v>
      </c>
      <c r="AA96" s="149" t="s">
        <v>85</v>
      </c>
      <c r="AB96" s="149" t="s">
        <v>85</v>
      </c>
      <c r="AC96" s="149" t="s">
        <v>86</v>
      </c>
      <c r="AD96" s="149" t="s">
        <v>465</v>
      </c>
    </row>
    <row r="97" spans="1:46" s="149" customFormat="1">
      <c r="A97" s="149" t="s">
        <v>346</v>
      </c>
      <c r="B97" s="149" t="s">
        <v>68</v>
      </c>
      <c r="C97" s="149" t="s">
        <v>462</v>
      </c>
      <c r="D97" s="149" t="s">
        <v>462</v>
      </c>
      <c r="E97" s="149" t="s">
        <v>468</v>
      </c>
      <c r="F97" s="149" t="s">
        <v>394</v>
      </c>
      <c r="G97" s="149" t="s">
        <v>72</v>
      </c>
      <c r="H97" s="149" t="s">
        <v>73</v>
      </c>
      <c r="I97" s="149" t="s">
        <v>469</v>
      </c>
      <c r="J97" s="149" t="s">
        <v>470</v>
      </c>
      <c r="K97" s="149" t="s">
        <v>471</v>
      </c>
      <c r="L97" s="149" t="s">
        <v>472</v>
      </c>
      <c r="M97" s="149" t="s">
        <v>470</v>
      </c>
      <c r="N97" s="149" t="s">
        <v>36</v>
      </c>
      <c r="O97" s="149" t="s">
        <v>78</v>
      </c>
      <c r="P97" s="150">
        <v>600000</v>
      </c>
      <c r="Q97" s="150">
        <v>7042.42</v>
      </c>
      <c r="R97" s="150">
        <v>85.197999999999993</v>
      </c>
      <c r="S97" s="149" t="s">
        <v>79</v>
      </c>
      <c r="T97" s="151">
        <f>P97/R97</f>
        <v>7042.4188361229144</v>
      </c>
      <c r="U97" s="149" t="s">
        <v>459</v>
      </c>
      <c r="V97" s="149" t="s">
        <v>80</v>
      </c>
      <c r="W97" s="149" t="s">
        <v>81</v>
      </c>
      <c r="X97" s="149" t="s">
        <v>82</v>
      </c>
      <c r="Y97" s="149" t="s">
        <v>83</v>
      </c>
      <c r="Z97" s="149" t="s">
        <v>473</v>
      </c>
      <c r="AA97" s="149" t="s">
        <v>85</v>
      </c>
      <c r="AB97" s="149" t="s">
        <v>85</v>
      </c>
      <c r="AC97" s="149" t="s">
        <v>86</v>
      </c>
      <c r="AD97" s="149" t="s">
        <v>474</v>
      </c>
    </row>
    <row r="98" spans="1:46" s="149" customFormat="1">
      <c r="A98" s="149" t="s">
        <v>346</v>
      </c>
      <c r="B98" s="149" t="s">
        <v>68</v>
      </c>
      <c r="C98" s="149" t="s">
        <v>462</v>
      </c>
      <c r="D98" s="149" t="s">
        <v>462</v>
      </c>
      <c r="E98" s="149" t="s">
        <v>475</v>
      </c>
      <c r="F98" s="149" t="s">
        <v>394</v>
      </c>
      <c r="G98" s="149" t="s">
        <v>72</v>
      </c>
      <c r="H98" s="149" t="s">
        <v>97</v>
      </c>
      <c r="I98" s="149" t="s">
        <v>104</v>
      </c>
      <c r="J98" s="149" t="s">
        <v>105</v>
      </c>
      <c r="K98" s="149" t="s">
        <v>106</v>
      </c>
      <c r="L98" s="149" t="s">
        <v>107</v>
      </c>
      <c r="M98" s="149" t="s">
        <v>105</v>
      </c>
      <c r="N98" s="149" t="s">
        <v>36</v>
      </c>
      <c r="O98" s="149" t="s">
        <v>94</v>
      </c>
      <c r="P98" s="150">
        <v>-600000</v>
      </c>
      <c r="Q98" s="150">
        <v>-7042.42</v>
      </c>
      <c r="R98" s="150">
        <v>85.197999999999993</v>
      </c>
      <c r="S98" s="149" t="s">
        <v>79</v>
      </c>
      <c r="T98" s="151">
        <f>P98/R98</f>
        <v>-7042.4188361229144</v>
      </c>
      <c r="U98" s="149" t="s">
        <v>459</v>
      </c>
      <c r="V98" s="149" t="s">
        <v>80</v>
      </c>
      <c r="W98" s="149" t="s">
        <v>81</v>
      </c>
      <c r="X98" s="149" t="s">
        <v>82</v>
      </c>
      <c r="Y98" s="149" t="s">
        <v>83</v>
      </c>
      <c r="Z98" s="149" t="s">
        <v>476</v>
      </c>
      <c r="AA98" s="149" t="s">
        <v>85</v>
      </c>
      <c r="AB98" s="149" t="s">
        <v>85</v>
      </c>
      <c r="AC98" s="149" t="s">
        <v>86</v>
      </c>
      <c r="AD98" s="149" t="s">
        <v>474</v>
      </c>
    </row>
    <row r="102" spans="1:46">
      <c r="A102" s="1" t="s">
        <v>512</v>
      </c>
      <c r="B102" s="1"/>
    </row>
    <row r="104" spans="1:46" s="149" customFormat="1" ht="32" customHeight="1">
      <c r="A104" s="152" t="s">
        <v>38</v>
      </c>
      <c r="B104" s="152" t="s">
        <v>120</v>
      </c>
      <c r="C104" s="152" t="s">
        <v>121</v>
      </c>
      <c r="D104" s="152" t="s">
        <v>122</v>
      </c>
      <c r="E104" s="152" t="s">
        <v>41</v>
      </c>
      <c r="F104" s="152" t="s">
        <v>123</v>
      </c>
      <c r="G104" s="152" t="s">
        <v>124</v>
      </c>
      <c r="H104" s="152" t="s">
        <v>125</v>
      </c>
      <c r="I104" s="152" t="s">
        <v>3</v>
      </c>
      <c r="J104" s="152" t="s">
        <v>126</v>
      </c>
      <c r="K104" s="153" t="s">
        <v>11</v>
      </c>
      <c r="L104" s="152" t="s">
        <v>56</v>
      </c>
      <c r="M104" s="154" t="s">
        <v>127</v>
      </c>
      <c r="N104" s="154"/>
      <c r="O104" s="154" t="s">
        <v>24</v>
      </c>
      <c r="P104" s="154"/>
      <c r="Q104" s="154" t="s">
        <v>60</v>
      </c>
      <c r="R104" s="154"/>
      <c r="S104" s="154" t="s">
        <v>129</v>
      </c>
      <c r="T104" s="154"/>
      <c r="U104" s="152" t="s">
        <v>130</v>
      </c>
      <c r="V104" s="152" t="s">
        <v>131</v>
      </c>
      <c r="W104" s="152" t="s">
        <v>132</v>
      </c>
      <c r="X104" s="155" t="s">
        <v>9</v>
      </c>
      <c r="Y104" s="155"/>
      <c r="Z104" s="155" t="s">
        <v>133</v>
      </c>
      <c r="AA104" s="155"/>
      <c r="AB104" s="155" t="s">
        <v>134</v>
      </c>
      <c r="AC104" s="155"/>
      <c r="AD104" s="153" t="s">
        <v>135</v>
      </c>
      <c r="AE104" s="153" t="s">
        <v>136</v>
      </c>
      <c r="AF104" s="153" t="s">
        <v>137</v>
      </c>
      <c r="AG104" s="153" t="s">
        <v>138</v>
      </c>
      <c r="AH104" s="153" t="s">
        <v>139</v>
      </c>
      <c r="AI104" s="153" t="s">
        <v>234</v>
      </c>
      <c r="AJ104" s="153" t="s">
        <v>141</v>
      </c>
      <c r="AK104" s="153" t="s">
        <v>142</v>
      </c>
      <c r="AL104" s="153" t="s">
        <v>143</v>
      </c>
      <c r="AM104" s="153" t="s">
        <v>144</v>
      </c>
      <c r="AN104" s="153" t="s">
        <v>147</v>
      </c>
      <c r="AO104" s="156" t="s">
        <v>235</v>
      </c>
      <c r="AP104" s="157"/>
      <c r="AQ104" s="155" t="s">
        <v>149</v>
      </c>
      <c r="AR104" s="155"/>
      <c r="AS104" s="158" t="s">
        <v>148</v>
      </c>
    </row>
    <row r="105" spans="1:46" s="149" customFormat="1" ht="15" customHeight="1">
      <c r="A105" s="159" t="s">
        <v>397</v>
      </c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</row>
    <row r="106" spans="1:46" s="149" customFormat="1" ht="27" customHeight="1">
      <c r="A106" s="139" t="s">
        <v>346</v>
      </c>
      <c r="B106" s="139" t="s">
        <v>398</v>
      </c>
      <c r="C106" s="139" t="s">
        <v>399</v>
      </c>
      <c r="D106" s="139" t="s">
        <v>400</v>
      </c>
      <c r="E106" s="142">
        <v>45651</v>
      </c>
      <c r="F106" s="142">
        <v>45651</v>
      </c>
      <c r="G106" s="139" t="s">
        <v>387</v>
      </c>
      <c r="H106" s="139" t="s">
        <v>81</v>
      </c>
      <c r="I106" s="139" t="s">
        <v>459</v>
      </c>
      <c r="J106" s="139" t="s">
        <v>460</v>
      </c>
      <c r="K106" s="145">
        <v>0</v>
      </c>
      <c r="L106" s="160" t="s">
        <v>79</v>
      </c>
      <c r="N106" s="161" t="s">
        <v>153</v>
      </c>
      <c r="O106" s="161"/>
      <c r="P106" s="161" t="s">
        <v>154</v>
      </c>
      <c r="Q106" s="161"/>
      <c r="R106" s="161" t="s">
        <v>82</v>
      </c>
      <c r="S106" s="161"/>
      <c r="T106" s="162" t="s">
        <v>156</v>
      </c>
      <c r="U106" s="162"/>
      <c r="Y106" s="163">
        <v>4000</v>
      </c>
      <c r="Z106" s="163"/>
      <c r="AA106" s="164">
        <v>100</v>
      </c>
      <c r="AB106" s="164"/>
      <c r="AC106" s="145">
        <v>4694.95</v>
      </c>
      <c r="AD106" s="145" t="s">
        <v>157</v>
      </c>
      <c r="AE106" s="145">
        <v>0</v>
      </c>
      <c r="AF106" s="144">
        <v>0</v>
      </c>
      <c r="AG106" s="145">
        <v>0</v>
      </c>
      <c r="AH106" s="145">
        <v>0</v>
      </c>
      <c r="AI106" s="145">
        <v>0</v>
      </c>
      <c r="AJ106" s="145">
        <v>400000</v>
      </c>
      <c r="AK106" s="145">
        <v>4694.95</v>
      </c>
      <c r="AL106" s="145">
        <v>400000</v>
      </c>
      <c r="AM106" s="145">
        <v>4694.95</v>
      </c>
      <c r="AN106" s="145">
        <v>0</v>
      </c>
      <c r="AO106" s="145">
        <v>0</v>
      </c>
      <c r="AQ106" s="163">
        <v>0</v>
      </c>
      <c r="AR106" s="163"/>
      <c r="AS106" s="145">
        <v>0</v>
      </c>
    </row>
    <row r="107" spans="1:46" s="149" customFormat="1" ht="27" customHeight="1">
      <c r="A107" s="130" t="s">
        <v>346</v>
      </c>
      <c r="B107" s="130" t="s">
        <v>398</v>
      </c>
      <c r="C107" s="130" t="s">
        <v>399</v>
      </c>
      <c r="D107" s="130" t="s">
        <v>400</v>
      </c>
      <c r="E107" s="133">
        <v>45651</v>
      </c>
      <c r="F107" s="133">
        <v>45652</v>
      </c>
      <c r="G107" s="130" t="s">
        <v>394</v>
      </c>
      <c r="H107" s="130" t="s">
        <v>81</v>
      </c>
      <c r="I107" s="130" t="s">
        <v>459</v>
      </c>
      <c r="J107" s="130" t="s">
        <v>460</v>
      </c>
      <c r="K107" s="137">
        <v>0</v>
      </c>
      <c r="L107" s="165" t="s">
        <v>79</v>
      </c>
      <c r="M107" s="157"/>
      <c r="N107" s="166" t="s">
        <v>153</v>
      </c>
      <c r="O107" s="166"/>
      <c r="P107" s="166" t="s">
        <v>154</v>
      </c>
      <c r="Q107" s="166"/>
      <c r="R107" s="166" t="s">
        <v>82</v>
      </c>
      <c r="S107" s="166"/>
      <c r="T107" s="167" t="s">
        <v>156</v>
      </c>
      <c r="U107" s="167"/>
      <c r="V107" s="157"/>
      <c r="W107" s="157"/>
      <c r="X107" s="157"/>
      <c r="Y107" s="168">
        <v>6000</v>
      </c>
      <c r="Z107" s="168"/>
      <c r="AA107" s="169">
        <v>100</v>
      </c>
      <c r="AB107" s="169"/>
      <c r="AC107" s="137">
        <v>7042.42</v>
      </c>
      <c r="AD107" s="137" t="s">
        <v>157</v>
      </c>
      <c r="AE107" s="137">
        <v>0</v>
      </c>
      <c r="AF107" s="136">
        <v>0</v>
      </c>
      <c r="AG107" s="137">
        <v>0</v>
      </c>
      <c r="AH107" s="137">
        <v>0</v>
      </c>
      <c r="AI107" s="137">
        <v>0</v>
      </c>
      <c r="AJ107" s="137">
        <v>600000</v>
      </c>
      <c r="AK107" s="137">
        <v>7042.42</v>
      </c>
      <c r="AL107" s="137">
        <v>600000</v>
      </c>
      <c r="AM107" s="137">
        <v>7042.42</v>
      </c>
      <c r="AN107" s="137">
        <v>0</v>
      </c>
      <c r="AO107" s="137">
        <v>0</v>
      </c>
      <c r="AP107" s="157"/>
      <c r="AQ107" s="168">
        <v>0</v>
      </c>
      <c r="AR107" s="168"/>
      <c r="AS107" s="137">
        <v>0</v>
      </c>
      <c r="AT107" s="157"/>
    </row>
    <row r="110" spans="1:46">
      <c r="A110" s="1" t="s">
        <v>513</v>
      </c>
      <c r="B110" s="1"/>
    </row>
    <row r="112" spans="1:46">
      <c r="A112" s="46" t="s">
        <v>171</v>
      </c>
      <c r="B112" s="46" t="s">
        <v>172</v>
      </c>
      <c r="C112" s="46" t="s">
        <v>173</v>
      </c>
      <c r="D112" s="46" t="s">
        <v>174</v>
      </c>
      <c r="E112" s="46" t="s">
        <v>175</v>
      </c>
      <c r="F112" s="46" t="s">
        <v>176</v>
      </c>
      <c r="G112" s="46" t="s">
        <v>177</v>
      </c>
    </row>
    <row r="113" spans="1:7">
      <c r="A113" s="9" t="s">
        <v>459</v>
      </c>
      <c r="B113" s="9" t="s">
        <v>460</v>
      </c>
      <c r="C113" s="9" t="s">
        <v>459</v>
      </c>
      <c r="D113" s="47">
        <v>45651</v>
      </c>
      <c r="E113" s="170" t="s">
        <v>154</v>
      </c>
      <c r="F113" s="170">
        <v>200</v>
      </c>
      <c r="G113" s="170"/>
    </row>
    <row r="125" spans="1:7">
      <c r="A125" s="2" t="s">
        <v>402</v>
      </c>
    </row>
    <row r="127" spans="1:7">
      <c r="A127" s="1" t="s">
        <v>1</v>
      </c>
      <c r="B127" s="1"/>
    </row>
    <row r="129" spans="1:32" s="147" customFormat="1" ht="30" customHeight="1">
      <c r="A129" s="103" t="s">
        <v>2</v>
      </c>
      <c r="B129" s="125" t="s">
        <v>3</v>
      </c>
      <c r="C129" s="125"/>
      <c r="D129" s="103" t="s">
        <v>4</v>
      </c>
      <c r="E129" s="103" t="s">
        <v>5</v>
      </c>
      <c r="F129" s="103" t="s">
        <v>6</v>
      </c>
      <c r="G129" s="103" t="s">
        <v>7</v>
      </c>
      <c r="H129" s="103" t="s">
        <v>8</v>
      </c>
      <c r="I129" s="104" t="s">
        <v>9</v>
      </c>
      <c r="J129" s="104" t="s">
        <v>10</v>
      </c>
      <c r="K129" s="104" t="s">
        <v>11</v>
      </c>
      <c r="L129" s="104" t="s">
        <v>12</v>
      </c>
      <c r="M129" s="104" t="s">
        <v>13</v>
      </c>
      <c r="N129" s="104" t="s">
        <v>14</v>
      </c>
      <c r="O129" s="103" t="s">
        <v>15</v>
      </c>
      <c r="P129" s="104" t="s">
        <v>16</v>
      </c>
      <c r="Q129" s="104" t="s">
        <v>17</v>
      </c>
      <c r="R129" s="103" t="s">
        <v>18</v>
      </c>
      <c r="S129" s="103" t="s">
        <v>19</v>
      </c>
      <c r="T129" s="103" t="s">
        <v>20</v>
      </c>
      <c r="U129" s="103" t="s">
        <v>21</v>
      </c>
      <c r="V129" s="103" t="s">
        <v>22</v>
      </c>
      <c r="W129" s="103" t="s">
        <v>23</v>
      </c>
      <c r="X129" s="104" t="s">
        <v>24</v>
      </c>
      <c r="Y129" s="103" t="s">
        <v>25</v>
      </c>
      <c r="Z129" s="103" t="s">
        <v>26</v>
      </c>
      <c r="AA129" s="103" t="s">
        <v>27</v>
      </c>
      <c r="AB129" s="103" t="s">
        <v>28</v>
      </c>
      <c r="AC129" s="103" t="s">
        <v>29</v>
      </c>
      <c r="AD129" s="103" t="s">
        <v>30</v>
      </c>
      <c r="AE129" s="103" t="s">
        <v>31</v>
      </c>
      <c r="AF129" s="105" t="s">
        <v>32</v>
      </c>
    </row>
    <row r="130" spans="1:32" s="147" customFormat="1" ht="21.5" customHeight="1">
      <c r="B130" s="108" t="s">
        <v>459</v>
      </c>
      <c r="C130" s="108"/>
      <c r="D130" s="9" t="s">
        <v>460</v>
      </c>
      <c r="E130" s="9" t="s">
        <v>35</v>
      </c>
      <c r="F130" s="9" t="s">
        <v>36</v>
      </c>
      <c r="G130" s="9" t="s">
        <v>460</v>
      </c>
      <c r="I130" s="10">
        <v>10000</v>
      </c>
      <c r="J130" s="11">
        <v>100</v>
      </c>
      <c r="K130" s="12">
        <v>0</v>
      </c>
      <c r="L130" s="13">
        <v>1000000</v>
      </c>
      <c r="M130" s="13">
        <v>11737.37</v>
      </c>
      <c r="N130" s="11">
        <v>200</v>
      </c>
      <c r="O130" s="13">
        <v>2000000</v>
      </c>
      <c r="P130" s="13">
        <v>23474.73</v>
      </c>
      <c r="Q130" s="14">
        <v>0.164304237013081</v>
      </c>
      <c r="R130" s="13">
        <v>0</v>
      </c>
      <c r="S130" s="13">
        <v>0</v>
      </c>
      <c r="T130" s="13">
        <v>0</v>
      </c>
      <c r="U130" s="13">
        <v>0</v>
      </c>
      <c r="V130" s="13">
        <v>11737.37</v>
      </c>
      <c r="W130" s="13">
        <v>0</v>
      </c>
      <c r="X130" s="12">
        <v>85.197999999999993</v>
      </c>
      <c r="Y130" s="13">
        <v>1000000</v>
      </c>
      <c r="Z130" s="13">
        <v>11737.36</v>
      </c>
      <c r="AA130" s="13">
        <v>1000000</v>
      </c>
      <c r="AB130" s="13">
        <v>11737.37</v>
      </c>
      <c r="AC130" s="13">
        <v>-0.01</v>
      </c>
      <c r="AD130" s="13">
        <v>0</v>
      </c>
      <c r="AE130" s="13">
        <v>0</v>
      </c>
      <c r="AF130" s="16">
        <v>45651</v>
      </c>
    </row>
    <row r="131" spans="1:32">
      <c r="L131" s="17">
        <f>I130*J130</f>
        <v>1000000</v>
      </c>
      <c r="M131" s="19">
        <f>L130/R136</f>
        <v>11737.364726871523</v>
      </c>
      <c r="O131" s="17">
        <f>I130*N130</f>
        <v>2000000</v>
      </c>
      <c r="P131" s="19">
        <f>O130/R136</f>
        <v>23474.729453743046</v>
      </c>
      <c r="Y131" s="19">
        <f>O130-L130</f>
        <v>1000000</v>
      </c>
      <c r="Z131" s="19">
        <f>P130-M130</f>
        <v>11737.359999999999</v>
      </c>
      <c r="AA131" s="19">
        <f>O130-L130</f>
        <v>1000000</v>
      </c>
      <c r="AB131" s="19">
        <f>AA130/X130</f>
        <v>11737.364726871523</v>
      </c>
      <c r="AC131" s="19">
        <f>Z130-AB130</f>
        <v>-1.0000000000218279E-2</v>
      </c>
    </row>
    <row r="133" spans="1:32">
      <c r="A133" s="1" t="s">
        <v>37</v>
      </c>
      <c r="B133" s="1"/>
    </row>
    <row r="135" spans="1:32" s="149" customFormat="1">
      <c r="A135" s="148" t="s">
        <v>38</v>
      </c>
      <c r="B135" s="148" t="s">
        <v>39</v>
      </c>
      <c r="C135" s="148" t="s">
        <v>40</v>
      </c>
      <c r="D135" s="148" t="s">
        <v>41</v>
      </c>
      <c r="E135" s="148" t="s">
        <v>42</v>
      </c>
      <c r="F135" s="148" t="s">
        <v>43</v>
      </c>
      <c r="G135" s="148" t="s">
        <v>44</v>
      </c>
      <c r="H135" s="148" t="s">
        <v>45</v>
      </c>
      <c r="I135" s="148" t="s">
        <v>46</v>
      </c>
      <c r="J135" s="148" t="s">
        <v>47</v>
      </c>
      <c r="K135" s="148" t="s">
        <v>48</v>
      </c>
      <c r="L135" s="148" t="s">
        <v>49</v>
      </c>
      <c r="M135" s="148" t="s">
        <v>50</v>
      </c>
      <c r="N135" s="148" t="s">
        <v>51</v>
      </c>
      <c r="O135" s="148" t="s">
        <v>52</v>
      </c>
      <c r="P135" s="148" t="s">
        <v>53</v>
      </c>
      <c r="Q135" s="148" t="s">
        <v>54</v>
      </c>
      <c r="R135" s="148" t="s">
        <v>55</v>
      </c>
      <c r="S135" s="148" t="s">
        <v>56</v>
      </c>
      <c r="T135" s="148" t="s">
        <v>57</v>
      </c>
      <c r="U135" s="148" t="s">
        <v>3</v>
      </c>
      <c r="V135" s="148" t="s">
        <v>58</v>
      </c>
      <c r="W135" s="148" t="s">
        <v>59</v>
      </c>
      <c r="X135" s="148" t="s">
        <v>60</v>
      </c>
      <c r="Y135" s="148" t="s">
        <v>61</v>
      </c>
      <c r="Z135" s="148" t="s">
        <v>62</v>
      </c>
      <c r="AA135" s="148" t="s">
        <v>63</v>
      </c>
      <c r="AB135" s="148" t="s">
        <v>64</v>
      </c>
      <c r="AC135" s="148" t="s">
        <v>65</v>
      </c>
      <c r="AD135" s="148" t="s">
        <v>66</v>
      </c>
    </row>
    <row r="136" spans="1:32" s="149" customFormat="1">
      <c r="A136" s="149" t="s">
        <v>346</v>
      </c>
      <c r="B136" s="149" t="s">
        <v>68</v>
      </c>
      <c r="C136" s="149" t="s">
        <v>462</v>
      </c>
      <c r="D136" s="149" t="s">
        <v>462</v>
      </c>
      <c r="E136" s="149" t="s">
        <v>477</v>
      </c>
      <c r="F136" s="149" t="s">
        <v>478</v>
      </c>
      <c r="G136" s="149" t="s">
        <v>193</v>
      </c>
      <c r="H136" s="149" t="s">
        <v>194</v>
      </c>
      <c r="I136" s="149" t="s">
        <v>195</v>
      </c>
      <c r="J136" s="149" t="s">
        <v>196</v>
      </c>
      <c r="K136" s="149" t="s">
        <v>197</v>
      </c>
      <c r="L136" s="149" t="s">
        <v>198</v>
      </c>
      <c r="M136" s="149" t="s">
        <v>196</v>
      </c>
      <c r="N136" s="149" t="s">
        <v>36</v>
      </c>
      <c r="O136" s="149" t="s">
        <v>78</v>
      </c>
      <c r="P136" s="150">
        <v>1000000</v>
      </c>
      <c r="Q136" s="150">
        <v>11737.37</v>
      </c>
      <c r="R136" s="150">
        <v>85.197999999999993</v>
      </c>
      <c r="S136" s="149" t="s">
        <v>79</v>
      </c>
      <c r="T136" s="149" t="s">
        <v>68</v>
      </c>
      <c r="U136" s="149" t="s">
        <v>459</v>
      </c>
      <c r="V136" s="149" t="s">
        <v>80</v>
      </c>
      <c r="W136" s="149" t="s">
        <v>199</v>
      </c>
      <c r="X136" s="149" t="s">
        <v>68</v>
      </c>
      <c r="Y136" s="149" t="s">
        <v>68</v>
      </c>
      <c r="Z136" s="149" t="s">
        <v>479</v>
      </c>
      <c r="AA136" s="149" t="s">
        <v>85</v>
      </c>
      <c r="AB136" s="149" t="s">
        <v>35</v>
      </c>
      <c r="AC136" s="149" t="s">
        <v>86</v>
      </c>
      <c r="AD136" s="149" t="s">
        <v>478</v>
      </c>
    </row>
    <row r="137" spans="1:32" s="149" customFormat="1">
      <c r="A137" s="149" t="s">
        <v>346</v>
      </c>
      <c r="B137" s="149" t="s">
        <v>68</v>
      </c>
      <c r="C137" s="149" t="s">
        <v>462</v>
      </c>
      <c r="D137" s="149" t="s">
        <v>462</v>
      </c>
      <c r="E137" s="149" t="s">
        <v>480</v>
      </c>
      <c r="F137" s="149" t="s">
        <v>478</v>
      </c>
      <c r="G137" s="149" t="s">
        <v>193</v>
      </c>
      <c r="H137" s="149" t="s">
        <v>194</v>
      </c>
      <c r="I137" s="149" t="s">
        <v>311</v>
      </c>
      <c r="J137" s="149" t="s">
        <v>407</v>
      </c>
      <c r="K137" s="149" t="s">
        <v>313</v>
      </c>
      <c r="L137" s="149" t="s">
        <v>314</v>
      </c>
      <c r="M137" s="149" t="s">
        <v>407</v>
      </c>
      <c r="N137" s="149" t="s">
        <v>36</v>
      </c>
      <c r="O137" s="149" t="s">
        <v>94</v>
      </c>
      <c r="P137" s="150">
        <v>0</v>
      </c>
      <c r="Q137" s="150">
        <v>-0.01</v>
      </c>
      <c r="R137" s="150">
        <v>85.197999999999993</v>
      </c>
      <c r="S137" s="149" t="s">
        <v>79</v>
      </c>
      <c r="T137" s="149" t="s">
        <v>68</v>
      </c>
      <c r="U137" s="149" t="s">
        <v>459</v>
      </c>
      <c r="V137" s="149" t="s">
        <v>80</v>
      </c>
      <c r="W137" s="149" t="s">
        <v>199</v>
      </c>
      <c r="X137" s="149" t="s">
        <v>68</v>
      </c>
      <c r="Y137" s="149" t="s">
        <v>68</v>
      </c>
      <c r="Z137" s="149" t="s">
        <v>481</v>
      </c>
      <c r="AA137" s="149" t="s">
        <v>85</v>
      </c>
      <c r="AB137" s="149" t="s">
        <v>35</v>
      </c>
      <c r="AC137" s="149" t="s">
        <v>86</v>
      </c>
      <c r="AD137" s="149" t="s">
        <v>478</v>
      </c>
    </row>
    <row r="138" spans="1:32" s="149" customFormat="1">
      <c r="A138" s="149" t="s">
        <v>346</v>
      </c>
      <c r="B138" s="149" t="s">
        <v>68</v>
      </c>
      <c r="C138" s="149" t="s">
        <v>462</v>
      </c>
      <c r="D138" s="149" t="s">
        <v>462</v>
      </c>
      <c r="E138" s="149" t="s">
        <v>482</v>
      </c>
      <c r="F138" s="149" t="s">
        <v>478</v>
      </c>
      <c r="G138" s="149" t="s">
        <v>193</v>
      </c>
      <c r="H138" s="149" t="s">
        <v>97</v>
      </c>
      <c r="I138" s="149" t="s">
        <v>317</v>
      </c>
      <c r="J138" s="149" t="s">
        <v>407</v>
      </c>
      <c r="K138" s="149" t="s">
        <v>319</v>
      </c>
      <c r="L138" s="149" t="s">
        <v>320</v>
      </c>
      <c r="M138" s="149" t="s">
        <v>407</v>
      </c>
      <c r="N138" s="149" t="s">
        <v>36</v>
      </c>
      <c r="O138" s="149" t="s">
        <v>78</v>
      </c>
      <c r="P138" s="150">
        <v>0</v>
      </c>
      <c r="Q138" s="150">
        <v>0.01</v>
      </c>
      <c r="R138" s="150">
        <v>85.197999999999993</v>
      </c>
      <c r="S138" s="149" t="s">
        <v>79</v>
      </c>
      <c r="T138" s="149" t="s">
        <v>68</v>
      </c>
      <c r="U138" s="149" t="s">
        <v>459</v>
      </c>
      <c r="V138" s="149" t="s">
        <v>80</v>
      </c>
      <c r="W138" s="149" t="s">
        <v>199</v>
      </c>
      <c r="X138" s="149" t="s">
        <v>68</v>
      </c>
      <c r="Y138" s="149" t="s">
        <v>68</v>
      </c>
      <c r="Z138" s="149" t="s">
        <v>481</v>
      </c>
      <c r="AA138" s="149" t="s">
        <v>85</v>
      </c>
      <c r="AB138" s="149" t="s">
        <v>35</v>
      </c>
      <c r="AC138" s="149" t="s">
        <v>86</v>
      </c>
      <c r="AD138" s="149" t="s">
        <v>478</v>
      </c>
    </row>
    <row r="139" spans="1:32" s="149" customFormat="1">
      <c r="A139" s="149" t="s">
        <v>346</v>
      </c>
      <c r="B139" s="149" t="s">
        <v>68</v>
      </c>
      <c r="C139" s="149" t="s">
        <v>462</v>
      </c>
      <c r="D139" s="149" t="s">
        <v>462</v>
      </c>
      <c r="E139" s="149" t="s">
        <v>483</v>
      </c>
      <c r="F139" s="149" t="s">
        <v>478</v>
      </c>
      <c r="G139" s="149" t="s">
        <v>193</v>
      </c>
      <c r="H139" s="149" t="s">
        <v>97</v>
      </c>
      <c r="I139" s="149" t="s">
        <v>202</v>
      </c>
      <c r="J139" s="149" t="s">
        <v>203</v>
      </c>
      <c r="K139" s="149" t="s">
        <v>204</v>
      </c>
      <c r="L139" s="149" t="s">
        <v>205</v>
      </c>
      <c r="M139" s="149" t="s">
        <v>203</v>
      </c>
      <c r="N139" s="149" t="s">
        <v>36</v>
      </c>
      <c r="O139" s="149" t="s">
        <v>94</v>
      </c>
      <c r="P139" s="150">
        <v>-1000000</v>
      </c>
      <c r="Q139" s="150">
        <v>-11737.37</v>
      </c>
      <c r="R139" s="150">
        <v>85.197999999999993</v>
      </c>
      <c r="S139" s="149" t="s">
        <v>79</v>
      </c>
      <c r="T139" s="149" t="s">
        <v>68</v>
      </c>
      <c r="U139" s="149" t="s">
        <v>459</v>
      </c>
      <c r="V139" s="149" t="s">
        <v>80</v>
      </c>
      <c r="W139" s="149" t="s">
        <v>199</v>
      </c>
      <c r="X139" s="149" t="s">
        <v>68</v>
      </c>
      <c r="Y139" s="149" t="s">
        <v>68</v>
      </c>
      <c r="Z139" s="149" t="s">
        <v>479</v>
      </c>
      <c r="AA139" s="149" t="s">
        <v>85</v>
      </c>
      <c r="AB139" s="149" t="s">
        <v>35</v>
      </c>
      <c r="AC139" s="149" t="s">
        <v>86</v>
      </c>
      <c r="AD139" s="149" t="s">
        <v>478</v>
      </c>
    </row>
    <row r="140" spans="1:32" s="149" customFormat="1">
      <c r="P140" s="150"/>
      <c r="Q140" s="150"/>
      <c r="R140" s="150"/>
    </row>
    <row r="141" spans="1:32" s="149" customFormat="1" ht="21">
      <c r="P141" s="103" t="s">
        <v>27</v>
      </c>
      <c r="Q141" s="103" t="s">
        <v>28</v>
      </c>
      <c r="R141" s="103" t="s">
        <v>29</v>
      </c>
    </row>
    <row r="142" spans="1:32" s="149" customFormat="1">
      <c r="P142" s="13">
        <v>1000000</v>
      </c>
      <c r="Q142" s="13">
        <v>11737.37</v>
      </c>
      <c r="R142" s="13">
        <v>-0.01</v>
      </c>
    </row>
    <row r="143" spans="1:32" s="149" customFormat="1">
      <c r="A143" s="171" t="s">
        <v>411</v>
      </c>
      <c r="P143" s="150"/>
      <c r="Q143" s="150"/>
      <c r="R143" s="150"/>
    </row>
    <row r="145" spans="1:2">
      <c r="A145" s="1" t="s">
        <v>484</v>
      </c>
      <c r="B145" s="1"/>
    </row>
    <row r="178" spans="1:7">
      <c r="A178" s="1" t="s">
        <v>513</v>
      </c>
      <c r="B178" s="1"/>
    </row>
    <row r="180" spans="1:7">
      <c r="A180" s="46" t="s">
        <v>171</v>
      </c>
      <c r="B180" s="46" t="s">
        <v>172</v>
      </c>
      <c r="C180" s="46" t="s">
        <v>173</v>
      </c>
      <c r="D180" s="46" t="s">
        <v>174</v>
      </c>
      <c r="E180" s="46" t="s">
        <v>175</v>
      </c>
      <c r="F180" s="46" t="s">
        <v>176</v>
      </c>
      <c r="G180" s="46" t="s">
        <v>177</v>
      </c>
    </row>
    <row r="181" spans="1:7">
      <c r="A181" s="9" t="s">
        <v>459</v>
      </c>
      <c r="B181" s="9" t="s">
        <v>460</v>
      </c>
      <c r="C181" s="9" t="s">
        <v>459</v>
      </c>
      <c r="D181" s="47">
        <v>45652</v>
      </c>
      <c r="E181" s="170" t="s">
        <v>154</v>
      </c>
      <c r="F181" s="170">
        <v>150</v>
      </c>
      <c r="G181" s="170"/>
    </row>
    <row r="197" spans="1:32">
      <c r="A197" s="2" t="s">
        <v>402</v>
      </c>
    </row>
    <row r="199" spans="1:32">
      <c r="A199" s="1" t="s">
        <v>1</v>
      </c>
      <c r="B199" s="1"/>
    </row>
    <row r="201" spans="1:32" s="147" customFormat="1" ht="30" customHeight="1">
      <c r="A201" s="103" t="s">
        <v>2</v>
      </c>
      <c r="B201" s="125" t="s">
        <v>3</v>
      </c>
      <c r="C201" s="125"/>
      <c r="D201" s="103" t="s">
        <v>4</v>
      </c>
      <c r="E201" s="103" t="s">
        <v>5</v>
      </c>
      <c r="F201" s="103" t="s">
        <v>6</v>
      </c>
      <c r="G201" s="103" t="s">
        <v>7</v>
      </c>
      <c r="H201" s="103" t="s">
        <v>8</v>
      </c>
      <c r="I201" s="104" t="s">
        <v>9</v>
      </c>
      <c r="J201" s="104" t="s">
        <v>10</v>
      </c>
      <c r="K201" s="104" t="s">
        <v>11</v>
      </c>
      <c r="L201" s="104" t="s">
        <v>12</v>
      </c>
      <c r="M201" s="104" t="s">
        <v>13</v>
      </c>
      <c r="N201" s="104" t="s">
        <v>14</v>
      </c>
      <c r="O201" s="103" t="s">
        <v>15</v>
      </c>
      <c r="P201" s="104" t="s">
        <v>16</v>
      </c>
      <c r="Q201" s="104" t="s">
        <v>17</v>
      </c>
      <c r="R201" s="103" t="s">
        <v>18</v>
      </c>
      <c r="S201" s="103" t="s">
        <v>19</v>
      </c>
      <c r="T201" s="103" t="s">
        <v>20</v>
      </c>
      <c r="U201" s="103" t="s">
        <v>21</v>
      </c>
      <c r="V201" s="103" t="s">
        <v>22</v>
      </c>
      <c r="W201" s="103" t="s">
        <v>23</v>
      </c>
      <c r="X201" s="104" t="s">
        <v>24</v>
      </c>
      <c r="Y201" s="103" t="s">
        <v>25</v>
      </c>
      <c r="Z201" s="103" t="s">
        <v>26</v>
      </c>
      <c r="AA201" s="103" t="s">
        <v>27</v>
      </c>
      <c r="AB201" s="103" t="s">
        <v>28</v>
      </c>
      <c r="AC201" s="103" t="s">
        <v>29</v>
      </c>
      <c r="AD201" s="103" t="s">
        <v>30</v>
      </c>
      <c r="AE201" s="103" t="s">
        <v>31</v>
      </c>
      <c r="AF201" s="105" t="s">
        <v>32</v>
      </c>
    </row>
    <row r="202" spans="1:32" s="147" customFormat="1" ht="21.5" customHeight="1">
      <c r="B202" s="108" t="s">
        <v>459</v>
      </c>
      <c r="C202" s="108"/>
      <c r="D202" s="9" t="s">
        <v>460</v>
      </c>
      <c r="E202" s="9" t="s">
        <v>35</v>
      </c>
      <c r="F202" s="9" t="s">
        <v>36</v>
      </c>
      <c r="G202" s="9" t="s">
        <v>460</v>
      </c>
      <c r="I202" s="10">
        <v>10000</v>
      </c>
      <c r="J202" s="11">
        <v>100</v>
      </c>
      <c r="K202" s="12">
        <v>0</v>
      </c>
      <c r="L202" s="13">
        <v>1000000</v>
      </c>
      <c r="M202" s="13">
        <v>11737.37</v>
      </c>
      <c r="N202" s="11">
        <v>150</v>
      </c>
      <c r="O202" s="13">
        <v>1500000</v>
      </c>
      <c r="P202" s="13">
        <v>17717.93</v>
      </c>
      <c r="Q202" s="14">
        <v>0.124106110092669</v>
      </c>
      <c r="R202" s="13">
        <v>0</v>
      </c>
      <c r="S202" s="13">
        <v>0</v>
      </c>
      <c r="T202" s="13">
        <v>0</v>
      </c>
      <c r="U202" s="13">
        <v>0</v>
      </c>
      <c r="V202" s="13">
        <v>11737.37</v>
      </c>
      <c r="W202" s="13">
        <v>0</v>
      </c>
      <c r="X202" s="12">
        <v>84.66</v>
      </c>
      <c r="Y202" s="13">
        <v>500000</v>
      </c>
      <c r="Z202" s="13">
        <v>5980.56</v>
      </c>
      <c r="AA202" s="13">
        <v>500000</v>
      </c>
      <c r="AB202" s="13">
        <v>5905.98</v>
      </c>
      <c r="AC202" s="13">
        <v>74.58</v>
      </c>
      <c r="AD202" s="13">
        <v>0</v>
      </c>
      <c r="AE202" s="13">
        <v>0</v>
      </c>
      <c r="AF202" s="16">
        <v>45652</v>
      </c>
    </row>
    <row r="203" spans="1:32">
      <c r="L203" s="17">
        <f>I202*J202</f>
        <v>1000000</v>
      </c>
      <c r="M203" s="19">
        <f>L202/R136</f>
        <v>11737.364726871523</v>
      </c>
      <c r="O203" s="17">
        <f>I202*N202</f>
        <v>1500000</v>
      </c>
      <c r="P203" s="19">
        <f>O202/R209</f>
        <v>17717.930545712261</v>
      </c>
      <c r="Y203" s="19">
        <f>O202-L202</f>
        <v>500000</v>
      </c>
      <c r="Z203" s="19">
        <f>P202-M202</f>
        <v>5980.5599999999995</v>
      </c>
      <c r="AA203" s="19">
        <f>O202-L202</f>
        <v>500000</v>
      </c>
      <c r="AB203" s="19">
        <f>AA202/R208</f>
        <v>5905.9768485707536</v>
      </c>
      <c r="AC203" s="19">
        <f>Z202-AB202</f>
        <v>74.580000000000837</v>
      </c>
    </row>
    <row r="205" spans="1:32">
      <c r="A205" s="1" t="s">
        <v>37</v>
      </c>
      <c r="B205" s="1"/>
      <c r="Z205" s="183" t="s">
        <v>514</v>
      </c>
      <c r="AA205" s="184">
        <f>AA131-AA203</f>
        <v>500000</v>
      </c>
      <c r="AB205" s="184">
        <f>AB131-AB203</f>
        <v>5831.3878783007694</v>
      </c>
    </row>
    <row r="207" spans="1:32" s="149" customFormat="1">
      <c r="A207" s="148" t="s">
        <v>38</v>
      </c>
      <c r="B207" s="148" t="s">
        <v>39</v>
      </c>
      <c r="C207" s="148" t="s">
        <v>40</v>
      </c>
      <c r="D207" s="148" t="s">
        <v>41</v>
      </c>
      <c r="E207" s="148" t="s">
        <v>42</v>
      </c>
      <c r="F207" s="148" t="s">
        <v>43</v>
      </c>
      <c r="G207" s="148" t="s">
        <v>44</v>
      </c>
      <c r="H207" s="148" t="s">
        <v>45</v>
      </c>
      <c r="I207" s="148" t="s">
        <v>46</v>
      </c>
      <c r="J207" s="148" t="s">
        <v>47</v>
      </c>
      <c r="K207" s="148" t="s">
        <v>48</v>
      </c>
      <c r="L207" s="148" t="s">
        <v>49</v>
      </c>
      <c r="M207" s="148" t="s">
        <v>50</v>
      </c>
      <c r="N207" s="148" t="s">
        <v>51</v>
      </c>
      <c r="O207" s="148" t="s">
        <v>52</v>
      </c>
      <c r="P207" s="148" t="s">
        <v>53</v>
      </c>
      <c r="Q207" s="148" t="s">
        <v>54</v>
      </c>
      <c r="R207" s="148" t="s">
        <v>55</v>
      </c>
      <c r="S207" s="148" t="s">
        <v>56</v>
      </c>
      <c r="T207" s="148" t="s">
        <v>57</v>
      </c>
      <c r="U207" s="148" t="s">
        <v>3</v>
      </c>
      <c r="V207" s="148" t="s">
        <v>58</v>
      </c>
      <c r="W207" s="148" t="s">
        <v>59</v>
      </c>
      <c r="X207" s="148" t="s">
        <v>60</v>
      </c>
      <c r="Y207" s="148" t="s">
        <v>61</v>
      </c>
      <c r="Z207" s="148" t="s">
        <v>62</v>
      </c>
      <c r="AA207" s="148" t="s">
        <v>63</v>
      </c>
      <c r="AB207" s="148" t="s">
        <v>64</v>
      </c>
      <c r="AC207" s="148" t="s">
        <v>65</v>
      </c>
      <c r="AD207" s="148" t="s">
        <v>66</v>
      </c>
    </row>
    <row r="208" spans="1:32" s="149" customFormat="1">
      <c r="A208" s="149" t="s">
        <v>346</v>
      </c>
      <c r="B208" s="149" t="s">
        <v>68</v>
      </c>
      <c r="C208" s="149" t="s">
        <v>485</v>
      </c>
      <c r="D208" s="149" t="s">
        <v>485</v>
      </c>
      <c r="E208" s="149" t="s">
        <v>486</v>
      </c>
      <c r="F208" s="149" t="s">
        <v>487</v>
      </c>
      <c r="G208" s="149" t="s">
        <v>193</v>
      </c>
      <c r="H208" s="149" t="s">
        <v>194</v>
      </c>
      <c r="I208" s="149" t="s">
        <v>195</v>
      </c>
      <c r="J208" s="149" t="s">
        <v>196</v>
      </c>
      <c r="K208" s="149" t="s">
        <v>197</v>
      </c>
      <c r="L208" s="149" t="s">
        <v>198</v>
      </c>
      <c r="M208" s="149" t="s">
        <v>196</v>
      </c>
      <c r="N208" s="149" t="s">
        <v>36</v>
      </c>
      <c r="O208" s="149" t="s">
        <v>94</v>
      </c>
      <c r="P208" s="150">
        <v>-500000</v>
      </c>
      <c r="Q208" s="150">
        <v>-5831.39</v>
      </c>
      <c r="R208" s="150">
        <v>84.66</v>
      </c>
      <c r="S208" s="149" t="s">
        <v>79</v>
      </c>
      <c r="T208" s="149" t="s">
        <v>68</v>
      </c>
      <c r="U208" s="149" t="s">
        <v>459</v>
      </c>
      <c r="V208" s="149" t="s">
        <v>80</v>
      </c>
      <c r="W208" s="149" t="s">
        <v>199</v>
      </c>
      <c r="X208" s="149" t="s">
        <v>68</v>
      </c>
      <c r="Y208" s="149" t="s">
        <v>68</v>
      </c>
      <c r="Z208" s="149" t="s">
        <v>479</v>
      </c>
      <c r="AA208" s="149" t="s">
        <v>85</v>
      </c>
      <c r="AB208" s="149" t="s">
        <v>35</v>
      </c>
      <c r="AC208" s="149" t="s">
        <v>86</v>
      </c>
      <c r="AD208" s="149" t="s">
        <v>487</v>
      </c>
    </row>
    <row r="209" spans="1:30" s="149" customFormat="1">
      <c r="A209" s="149" t="s">
        <v>346</v>
      </c>
      <c r="B209" s="149" t="s">
        <v>68</v>
      </c>
      <c r="C209" s="149" t="s">
        <v>485</v>
      </c>
      <c r="D209" s="149" t="s">
        <v>485</v>
      </c>
      <c r="E209" s="149" t="s">
        <v>488</v>
      </c>
      <c r="F209" s="149" t="s">
        <v>487</v>
      </c>
      <c r="G209" s="149" t="s">
        <v>193</v>
      </c>
      <c r="H209" s="149" t="s">
        <v>194</v>
      </c>
      <c r="I209" s="149" t="s">
        <v>311</v>
      </c>
      <c r="J209" s="149" t="s">
        <v>407</v>
      </c>
      <c r="K209" s="149" t="s">
        <v>313</v>
      </c>
      <c r="L209" s="149" t="s">
        <v>314</v>
      </c>
      <c r="M209" s="149" t="s">
        <v>407</v>
      </c>
      <c r="N209" s="149" t="s">
        <v>36</v>
      </c>
      <c r="O209" s="149" t="s">
        <v>78</v>
      </c>
      <c r="P209" s="150">
        <v>0</v>
      </c>
      <c r="Q209" s="150">
        <v>74.59</v>
      </c>
      <c r="R209" s="150">
        <v>84.66</v>
      </c>
      <c r="S209" s="149" t="s">
        <v>79</v>
      </c>
      <c r="T209" s="149" t="s">
        <v>68</v>
      </c>
      <c r="U209" s="149" t="s">
        <v>459</v>
      </c>
      <c r="V209" s="149" t="s">
        <v>80</v>
      </c>
      <c r="W209" s="149" t="s">
        <v>199</v>
      </c>
      <c r="X209" s="149" t="s">
        <v>68</v>
      </c>
      <c r="Y209" s="149" t="s">
        <v>68</v>
      </c>
      <c r="Z209" s="149" t="s">
        <v>481</v>
      </c>
      <c r="AA209" s="149" t="s">
        <v>85</v>
      </c>
      <c r="AB209" s="149" t="s">
        <v>35</v>
      </c>
      <c r="AC209" s="149" t="s">
        <v>86</v>
      </c>
      <c r="AD209" s="149" t="s">
        <v>487</v>
      </c>
    </row>
    <row r="210" spans="1:30" s="149" customFormat="1">
      <c r="A210" s="149" t="s">
        <v>346</v>
      </c>
      <c r="B210" s="149" t="s">
        <v>68</v>
      </c>
      <c r="C210" s="149" t="s">
        <v>485</v>
      </c>
      <c r="D210" s="149" t="s">
        <v>485</v>
      </c>
      <c r="E210" s="149" t="s">
        <v>489</v>
      </c>
      <c r="F210" s="149" t="s">
        <v>487</v>
      </c>
      <c r="G210" s="149" t="s">
        <v>193</v>
      </c>
      <c r="H210" s="149" t="s">
        <v>97</v>
      </c>
      <c r="I210" s="149" t="s">
        <v>317</v>
      </c>
      <c r="J210" s="149" t="s">
        <v>407</v>
      </c>
      <c r="K210" s="149" t="s">
        <v>319</v>
      </c>
      <c r="L210" s="149" t="s">
        <v>320</v>
      </c>
      <c r="M210" s="149" t="s">
        <v>407</v>
      </c>
      <c r="N210" s="149" t="s">
        <v>36</v>
      </c>
      <c r="O210" s="149" t="s">
        <v>94</v>
      </c>
      <c r="P210" s="150">
        <v>0</v>
      </c>
      <c r="Q210" s="150">
        <v>-74.59</v>
      </c>
      <c r="R210" s="150">
        <v>84.66</v>
      </c>
      <c r="S210" s="149" t="s">
        <v>79</v>
      </c>
      <c r="T210" s="149" t="s">
        <v>68</v>
      </c>
      <c r="U210" s="149" t="s">
        <v>459</v>
      </c>
      <c r="V210" s="149" t="s">
        <v>80</v>
      </c>
      <c r="W210" s="149" t="s">
        <v>199</v>
      </c>
      <c r="X210" s="149" t="s">
        <v>68</v>
      </c>
      <c r="Y210" s="149" t="s">
        <v>68</v>
      </c>
      <c r="Z210" s="149" t="s">
        <v>481</v>
      </c>
      <c r="AA210" s="149" t="s">
        <v>85</v>
      </c>
      <c r="AB210" s="149" t="s">
        <v>35</v>
      </c>
      <c r="AC210" s="149" t="s">
        <v>86</v>
      </c>
      <c r="AD210" s="149" t="s">
        <v>487</v>
      </c>
    </row>
    <row r="211" spans="1:30" s="149" customFormat="1">
      <c r="A211" s="149" t="s">
        <v>346</v>
      </c>
      <c r="B211" s="149" t="s">
        <v>68</v>
      </c>
      <c r="C211" s="149" t="s">
        <v>485</v>
      </c>
      <c r="D211" s="149" t="s">
        <v>485</v>
      </c>
      <c r="E211" s="149" t="s">
        <v>490</v>
      </c>
      <c r="F211" s="149" t="s">
        <v>487</v>
      </c>
      <c r="G211" s="149" t="s">
        <v>193</v>
      </c>
      <c r="H211" s="149" t="s">
        <v>97</v>
      </c>
      <c r="I211" s="149" t="s">
        <v>202</v>
      </c>
      <c r="J211" s="149" t="s">
        <v>203</v>
      </c>
      <c r="K211" s="149" t="s">
        <v>204</v>
      </c>
      <c r="L211" s="149" t="s">
        <v>205</v>
      </c>
      <c r="M211" s="149" t="s">
        <v>203</v>
      </c>
      <c r="N211" s="149" t="s">
        <v>36</v>
      </c>
      <c r="O211" s="149" t="s">
        <v>78</v>
      </c>
      <c r="P211" s="150">
        <v>500000</v>
      </c>
      <c r="Q211" s="150">
        <v>5831.39</v>
      </c>
      <c r="R211" s="150">
        <v>84.66</v>
      </c>
      <c r="S211" s="149" t="s">
        <v>79</v>
      </c>
      <c r="T211" s="149" t="s">
        <v>68</v>
      </c>
      <c r="U211" s="149" t="s">
        <v>459</v>
      </c>
      <c r="V211" s="149" t="s">
        <v>80</v>
      </c>
      <c r="W211" s="149" t="s">
        <v>199</v>
      </c>
      <c r="X211" s="149" t="s">
        <v>68</v>
      </c>
      <c r="Y211" s="149" t="s">
        <v>68</v>
      </c>
      <c r="Z211" s="149" t="s">
        <v>479</v>
      </c>
      <c r="AA211" s="149" t="s">
        <v>85</v>
      </c>
      <c r="AB211" s="149" t="s">
        <v>35</v>
      </c>
      <c r="AC211" s="149" t="s">
        <v>86</v>
      </c>
      <c r="AD211" s="149" t="s">
        <v>487</v>
      </c>
    </row>
    <row r="212" spans="1:30" s="149" customFormat="1">
      <c r="A212" s="149" t="s">
        <v>346</v>
      </c>
      <c r="B212" s="149" t="s">
        <v>68</v>
      </c>
      <c r="C212" s="149" t="s">
        <v>485</v>
      </c>
      <c r="D212" s="149" t="s">
        <v>485</v>
      </c>
      <c r="E212" s="149" t="s">
        <v>491</v>
      </c>
      <c r="F212" s="149" t="s">
        <v>492</v>
      </c>
      <c r="G212" s="149" t="s">
        <v>421</v>
      </c>
      <c r="H212" s="149" t="s">
        <v>194</v>
      </c>
      <c r="I212" s="149" t="s">
        <v>422</v>
      </c>
      <c r="J212" s="149" t="s">
        <v>423</v>
      </c>
      <c r="K212" s="149" t="s">
        <v>424</v>
      </c>
      <c r="L212" s="149" t="s">
        <v>322</v>
      </c>
      <c r="M212" s="149" t="s">
        <v>423</v>
      </c>
      <c r="N212" s="149" t="s">
        <v>36</v>
      </c>
      <c r="O212" s="149" t="s">
        <v>94</v>
      </c>
      <c r="P212" s="150">
        <v>0</v>
      </c>
      <c r="Q212" s="150">
        <v>-44.75</v>
      </c>
      <c r="R212" s="150">
        <v>85.197999999999993</v>
      </c>
      <c r="S212" s="149" t="s">
        <v>79</v>
      </c>
      <c r="T212" s="151">
        <f>Q213+Q214</f>
        <v>44.75</v>
      </c>
      <c r="U212" s="149" t="s">
        <v>459</v>
      </c>
      <c r="V212" s="149" t="s">
        <v>80</v>
      </c>
      <c r="W212" s="149" t="s">
        <v>493</v>
      </c>
      <c r="X212" s="149" t="s">
        <v>82</v>
      </c>
      <c r="Y212" s="149" t="s">
        <v>83</v>
      </c>
      <c r="Z212" s="149" t="s">
        <v>494</v>
      </c>
      <c r="AA212" s="149" t="s">
        <v>85</v>
      </c>
      <c r="AB212" s="149" t="s">
        <v>85</v>
      </c>
      <c r="AC212" s="149" t="s">
        <v>86</v>
      </c>
      <c r="AD212" s="149" t="s">
        <v>394</v>
      </c>
    </row>
    <row r="213" spans="1:30" s="149" customFormat="1">
      <c r="A213" s="149" t="s">
        <v>346</v>
      </c>
      <c r="B213" s="149" t="s">
        <v>68</v>
      </c>
      <c r="C213" s="149" t="s">
        <v>485</v>
      </c>
      <c r="D213" s="149" t="s">
        <v>485</v>
      </c>
      <c r="E213" s="149" t="s">
        <v>495</v>
      </c>
      <c r="F213" s="149" t="s">
        <v>492</v>
      </c>
      <c r="G213" s="149" t="s">
        <v>421</v>
      </c>
      <c r="H213" s="149" t="s">
        <v>97</v>
      </c>
      <c r="I213" s="149" t="s">
        <v>98</v>
      </c>
      <c r="J213" s="149" t="s">
        <v>99</v>
      </c>
      <c r="K213" s="149" t="s">
        <v>100</v>
      </c>
      <c r="L213" s="149" t="s">
        <v>392</v>
      </c>
      <c r="M213" s="149" t="s">
        <v>99</v>
      </c>
      <c r="N213" s="149" t="s">
        <v>36</v>
      </c>
      <c r="O213" s="149" t="s">
        <v>78</v>
      </c>
      <c r="P213" s="150">
        <v>600000</v>
      </c>
      <c r="Q213" s="150">
        <v>7087.17</v>
      </c>
      <c r="R213" s="150">
        <v>84.66</v>
      </c>
      <c r="S213" s="149" t="s">
        <v>79</v>
      </c>
      <c r="T213" s="149" t="s">
        <v>68</v>
      </c>
      <c r="U213" s="149" t="s">
        <v>459</v>
      </c>
      <c r="V213" s="149" t="s">
        <v>80</v>
      </c>
      <c r="W213" s="149" t="s">
        <v>493</v>
      </c>
      <c r="X213" s="149" t="s">
        <v>82</v>
      </c>
      <c r="Y213" s="149" t="s">
        <v>83</v>
      </c>
      <c r="Z213" s="149" t="s">
        <v>496</v>
      </c>
      <c r="AA213" s="149" t="s">
        <v>85</v>
      </c>
      <c r="AB213" s="149" t="s">
        <v>85</v>
      </c>
      <c r="AC213" s="149" t="s">
        <v>86</v>
      </c>
      <c r="AD213" s="149" t="s">
        <v>394</v>
      </c>
    </row>
    <row r="214" spans="1:30" s="149" customFormat="1">
      <c r="A214" s="149" t="s">
        <v>346</v>
      </c>
      <c r="B214" s="149" t="s">
        <v>68</v>
      </c>
      <c r="C214" s="149" t="s">
        <v>485</v>
      </c>
      <c r="D214" s="149" t="s">
        <v>485</v>
      </c>
      <c r="E214" s="149" t="s">
        <v>497</v>
      </c>
      <c r="F214" s="149" t="s">
        <v>492</v>
      </c>
      <c r="G214" s="149" t="s">
        <v>421</v>
      </c>
      <c r="H214" s="149" t="s">
        <v>73</v>
      </c>
      <c r="I214" s="149" t="s">
        <v>469</v>
      </c>
      <c r="J214" s="149" t="s">
        <v>470</v>
      </c>
      <c r="K214" s="149" t="s">
        <v>471</v>
      </c>
      <c r="L214" s="149" t="s">
        <v>472</v>
      </c>
      <c r="M214" s="149" t="s">
        <v>470</v>
      </c>
      <c r="N214" s="149" t="s">
        <v>36</v>
      </c>
      <c r="O214" s="149" t="s">
        <v>94</v>
      </c>
      <c r="P214" s="150">
        <v>-600000</v>
      </c>
      <c r="Q214" s="150">
        <v>-7042.42</v>
      </c>
      <c r="R214" s="150">
        <v>85.197999999999993</v>
      </c>
      <c r="S214" s="149" t="s">
        <v>79</v>
      </c>
      <c r="T214" s="149" t="s">
        <v>68</v>
      </c>
      <c r="U214" s="149" t="s">
        <v>459</v>
      </c>
      <c r="V214" s="149" t="s">
        <v>80</v>
      </c>
      <c r="W214" s="149" t="s">
        <v>493</v>
      </c>
      <c r="X214" s="149" t="s">
        <v>82</v>
      </c>
      <c r="Y214" s="149" t="s">
        <v>83</v>
      </c>
      <c r="Z214" s="149" t="s">
        <v>496</v>
      </c>
      <c r="AA214" s="149" t="s">
        <v>85</v>
      </c>
      <c r="AB214" s="149" t="s">
        <v>85</v>
      </c>
      <c r="AC214" s="149" t="s">
        <v>86</v>
      </c>
      <c r="AD214" s="149" t="s">
        <v>394</v>
      </c>
    </row>
    <row r="216" spans="1:30">
      <c r="P216" s="181"/>
      <c r="Q216" s="181"/>
      <c r="R216" s="181"/>
    </row>
    <row r="217" spans="1:30">
      <c r="P217" s="182"/>
      <c r="Q217" s="182"/>
      <c r="R217" s="182"/>
    </row>
    <row r="218" spans="1:30">
      <c r="A218" s="1" t="s">
        <v>498</v>
      </c>
    </row>
    <row r="220" spans="1:30">
      <c r="A220"/>
    </row>
    <row r="266" spans="1:2">
      <c r="A266" s="1" t="s">
        <v>457</v>
      </c>
      <c r="B266" s="1"/>
    </row>
    <row r="290" spans="1:32">
      <c r="A290" s="1" t="s">
        <v>458</v>
      </c>
      <c r="B290" s="1"/>
    </row>
    <row r="292" spans="1:32" s="129" customFormat="1" ht="25" customHeight="1">
      <c r="A292" s="127" t="s">
        <v>350</v>
      </c>
      <c r="B292" s="127" t="s">
        <v>351</v>
      </c>
      <c r="C292" s="127" t="s">
        <v>352</v>
      </c>
      <c r="D292" s="128" t="s">
        <v>353</v>
      </c>
      <c r="E292" s="128" t="s">
        <v>354</v>
      </c>
      <c r="F292" s="128" t="s">
        <v>355</v>
      </c>
      <c r="G292" s="127" t="s">
        <v>356</v>
      </c>
      <c r="H292" s="127" t="s">
        <v>357</v>
      </c>
      <c r="I292" s="127" t="s">
        <v>358</v>
      </c>
      <c r="J292" s="127" t="s">
        <v>359</v>
      </c>
      <c r="K292" s="127" t="s">
        <v>8</v>
      </c>
      <c r="L292" s="127" t="s">
        <v>360</v>
      </c>
      <c r="M292" s="128" t="s">
        <v>361</v>
      </c>
      <c r="N292" s="128" t="s">
        <v>10</v>
      </c>
      <c r="O292" s="128" t="s">
        <v>362</v>
      </c>
      <c r="P292" s="128" t="s">
        <v>363</v>
      </c>
      <c r="Q292" s="128" t="s">
        <v>364</v>
      </c>
      <c r="R292" s="128" t="s">
        <v>14</v>
      </c>
      <c r="S292" s="128" t="s">
        <v>365</v>
      </c>
      <c r="T292" s="128" t="s">
        <v>366</v>
      </c>
      <c r="U292" s="128" t="s">
        <v>17</v>
      </c>
      <c r="V292" s="128" t="s">
        <v>367</v>
      </c>
      <c r="W292" s="128" t="s">
        <v>368</v>
      </c>
      <c r="X292" s="128" t="s">
        <v>369</v>
      </c>
      <c r="Y292" s="128" t="s">
        <v>370</v>
      </c>
      <c r="Z292" s="128" t="s">
        <v>371</v>
      </c>
      <c r="AA292" s="128" t="s">
        <v>23</v>
      </c>
      <c r="AB292" s="128" t="s">
        <v>372</v>
      </c>
      <c r="AC292" s="128" t="s">
        <v>373</v>
      </c>
      <c r="AD292" s="128" t="s">
        <v>374</v>
      </c>
      <c r="AE292" s="128" t="s">
        <v>375</v>
      </c>
      <c r="AF292" s="128" t="s">
        <v>376</v>
      </c>
    </row>
    <row r="293" spans="1:32" s="129" customFormat="1" ht="20" customHeight="1">
      <c r="A293" s="130" t="s">
        <v>459</v>
      </c>
      <c r="B293" s="130" t="s">
        <v>460</v>
      </c>
      <c r="C293" s="130" t="s">
        <v>460</v>
      </c>
      <c r="D293" s="131" t="s">
        <v>36</v>
      </c>
      <c r="E293" s="131" t="s">
        <v>379</v>
      </c>
      <c r="F293" s="132">
        <v>147306</v>
      </c>
      <c r="G293" s="130" t="s">
        <v>394</v>
      </c>
      <c r="H293" s="133">
        <v>45651</v>
      </c>
      <c r="I293" s="133">
        <v>45652</v>
      </c>
      <c r="J293" s="130" t="s">
        <v>461</v>
      </c>
      <c r="K293" s="134"/>
      <c r="L293" s="134"/>
      <c r="M293" s="135">
        <v>6000</v>
      </c>
      <c r="N293" s="136">
        <v>100</v>
      </c>
      <c r="O293" s="137">
        <v>600000</v>
      </c>
      <c r="P293" s="137">
        <v>7042.42</v>
      </c>
      <c r="Q293" s="137">
        <v>7042.4188361229099</v>
      </c>
      <c r="R293" s="136">
        <v>100</v>
      </c>
      <c r="S293" s="137">
        <v>600000</v>
      </c>
      <c r="T293" s="137">
        <v>7042.42</v>
      </c>
      <c r="U293" s="138">
        <v>4.9334515569648803E-2</v>
      </c>
      <c r="V293" s="137">
        <v>0</v>
      </c>
      <c r="W293" s="137">
        <v>0</v>
      </c>
      <c r="X293" s="137">
        <v>0</v>
      </c>
      <c r="Y293" s="137">
        <v>0</v>
      </c>
      <c r="Z293" s="137">
        <v>600000</v>
      </c>
      <c r="AA293" s="137">
        <v>0</v>
      </c>
      <c r="AB293" s="137">
        <v>0</v>
      </c>
      <c r="AC293" s="137">
        <v>0</v>
      </c>
      <c r="AD293" s="137">
        <v>0</v>
      </c>
      <c r="AE293" s="137">
        <v>0</v>
      </c>
      <c r="AF293" s="137">
        <v>85.197999999999993</v>
      </c>
    </row>
    <row r="294" spans="1:32" s="129" customFormat="1" ht="20" customHeight="1">
      <c r="A294" s="139" t="s">
        <v>459</v>
      </c>
      <c r="B294" s="139" t="s">
        <v>460</v>
      </c>
      <c r="C294" s="139" t="s">
        <v>460</v>
      </c>
      <c r="D294" s="140" t="s">
        <v>36</v>
      </c>
      <c r="E294" s="140" t="s">
        <v>379</v>
      </c>
      <c r="F294" s="141">
        <v>147307</v>
      </c>
      <c r="G294" s="139" t="s">
        <v>387</v>
      </c>
      <c r="H294" s="142">
        <v>45651</v>
      </c>
      <c r="I294" s="142">
        <v>45651</v>
      </c>
      <c r="J294" s="139" t="s">
        <v>461</v>
      </c>
      <c r="M294" s="143">
        <v>4000</v>
      </c>
      <c r="N294" s="144">
        <v>100</v>
      </c>
      <c r="O294" s="145">
        <v>400000</v>
      </c>
      <c r="P294" s="145">
        <v>4694.95</v>
      </c>
      <c r="Q294" s="145">
        <v>4694.9458907486096</v>
      </c>
      <c r="R294" s="144">
        <v>100</v>
      </c>
      <c r="S294" s="145">
        <v>400000</v>
      </c>
      <c r="T294" s="145">
        <v>4694.95</v>
      </c>
      <c r="U294" s="146">
        <v>3.2889700397551201E-2</v>
      </c>
      <c r="V294" s="145">
        <v>0</v>
      </c>
      <c r="W294" s="145">
        <v>0</v>
      </c>
      <c r="X294" s="145">
        <v>0</v>
      </c>
      <c r="Y294" s="145">
        <v>0</v>
      </c>
      <c r="Z294" s="145">
        <v>400000</v>
      </c>
      <c r="AA294" s="145">
        <v>0</v>
      </c>
      <c r="AB294" s="145">
        <v>0</v>
      </c>
      <c r="AC294" s="145">
        <v>0</v>
      </c>
      <c r="AD294" s="145">
        <v>0</v>
      </c>
      <c r="AE294" s="145">
        <v>0</v>
      </c>
      <c r="AF294" s="145">
        <v>85.197999999999993</v>
      </c>
    </row>
    <row r="295" spans="1:32" s="149" customFormat="1" ht="20" customHeight="1">
      <c r="A295" s="172"/>
      <c r="B295" s="172"/>
      <c r="C295" s="172"/>
      <c r="D295" s="173"/>
      <c r="E295" s="173"/>
      <c r="F295" s="174"/>
      <c r="G295" s="172"/>
      <c r="H295" s="175"/>
      <c r="I295" s="175"/>
      <c r="J295" s="172"/>
      <c r="M295" s="176"/>
      <c r="N295" s="177"/>
      <c r="O295" s="178"/>
      <c r="P295" s="178"/>
      <c r="Q295" s="178"/>
      <c r="R295" s="177"/>
      <c r="S295" s="178"/>
      <c r="T295" s="178"/>
      <c r="U295" s="179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</row>
    <row r="296" spans="1:32" s="149" customFormat="1" ht="20" customHeight="1">
      <c r="A296" s="1" t="s">
        <v>1</v>
      </c>
      <c r="B296" s="180"/>
      <c r="C296" s="172"/>
      <c r="D296" s="173"/>
      <c r="E296" s="173"/>
      <c r="F296" s="174"/>
      <c r="G296" s="172"/>
      <c r="H296" s="175"/>
      <c r="I296" s="175"/>
      <c r="J296" s="172"/>
      <c r="M296" s="176"/>
      <c r="N296" s="177"/>
      <c r="O296" s="178"/>
      <c r="P296" s="178"/>
      <c r="Q296" s="178"/>
      <c r="R296" s="177"/>
      <c r="S296" s="178"/>
      <c r="T296" s="178"/>
      <c r="U296" s="179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</row>
    <row r="299" spans="1:32" s="147" customFormat="1" ht="30" customHeight="1">
      <c r="A299" s="103" t="s">
        <v>2</v>
      </c>
      <c r="B299" s="125" t="s">
        <v>3</v>
      </c>
      <c r="C299" s="125"/>
      <c r="D299" s="103" t="s">
        <v>4</v>
      </c>
      <c r="E299" s="103" t="s">
        <v>5</v>
      </c>
      <c r="F299" s="103" t="s">
        <v>6</v>
      </c>
      <c r="G299" s="103" t="s">
        <v>7</v>
      </c>
      <c r="H299" s="103" t="s">
        <v>8</v>
      </c>
      <c r="I299" s="104" t="s">
        <v>9</v>
      </c>
      <c r="J299" s="104" t="s">
        <v>10</v>
      </c>
      <c r="K299" s="104" t="s">
        <v>11</v>
      </c>
      <c r="L299" s="104" t="s">
        <v>12</v>
      </c>
      <c r="M299" s="104" t="s">
        <v>13</v>
      </c>
      <c r="N299" s="104" t="s">
        <v>14</v>
      </c>
      <c r="O299" s="103" t="s">
        <v>15</v>
      </c>
      <c r="P299" s="104" t="s">
        <v>16</v>
      </c>
      <c r="Q299" s="104" t="s">
        <v>17</v>
      </c>
      <c r="R299" s="103" t="s">
        <v>18</v>
      </c>
      <c r="S299" s="103" t="s">
        <v>19</v>
      </c>
      <c r="T299" s="103" t="s">
        <v>20</v>
      </c>
      <c r="U299" s="103" t="s">
        <v>21</v>
      </c>
      <c r="V299" s="103" t="s">
        <v>22</v>
      </c>
      <c r="W299" s="103" t="s">
        <v>23</v>
      </c>
      <c r="X299" s="104" t="s">
        <v>24</v>
      </c>
      <c r="Y299" s="103" t="s">
        <v>25</v>
      </c>
      <c r="Z299" s="103" t="s">
        <v>26</v>
      </c>
      <c r="AA299" s="103" t="s">
        <v>27</v>
      </c>
      <c r="AB299" s="103" t="s">
        <v>28</v>
      </c>
      <c r="AC299" s="103" t="s">
        <v>29</v>
      </c>
      <c r="AD299" s="103" t="s">
        <v>30</v>
      </c>
      <c r="AE299" s="103" t="s">
        <v>31</v>
      </c>
      <c r="AF299" s="105" t="s">
        <v>32</v>
      </c>
    </row>
    <row r="300" spans="1:32" s="147" customFormat="1" ht="21.5" customHeight="1">
      <c r="B300" s="108" t="s">
        <v>459</v>
      </c>
      <c r="C300" s="108"/>
      <c r="D300" s="9" t="s">
        <v>460</v>
      </c>
      <c r="E300" s="9" t="s">
        <v>35</v>
      </c>
      <c r="F300" s="9" t="s">
        <v>36</v>
      </c>
      <c r="G300" s="9" t="s">
        <v>460</v>
      </c>
      <c r="I300" s="10">
        <v>2000</v>
      </c>
      <c r="J300" s="11">
        <v>100</v>
      </c>
      <c r="K300" s="12">
        <v>0</v>
      </c>
      <c r="L300" s="13">
        <v>200000</v>
      </c>
      <c r="M300" s="13">
        <v>2347.4699999999998</v>
      </c>
      <c r="N300" s="11">
        <v>150</v>
      </c>
      <c r="O300" s="13">
        <v>300000</v>
      </c>
      <c r="P300" s="13">
        <v>3543.59</v>
      </c>
      <c r="Q300" s="14">
        <v>2.4802281058703701E-2</v>
      </c>
      <c r="R300" s="13">
        <v>0</v>
      </c>
      <c r="S300" s="13">
        <v>0</v>
      </c>
      <c r="T300" s="13">
        <v>0</v>
      </c>
      <c r="U300" s="13">
        <v>0</v>
      </c>
      <c r="V300" s="13">
        <v>2347.4699999999998</v>
      </c>
      <c r="W300" s="13">
        <v>0</v>
      </c>
      <c r="X300" s="12">
        <v>84.66</v>
      </c>
      <c r="Y300" s="13">
        <v>100000</v>
      </c>
      <c r="Z300" s="13">
        <v>1196.1199999999999</v>
      </c>
      <c r="AA300" s="13">
        <v>100000</v>
      </c>
      <c r="AB300" s="13">
        <v>1181.19</v>
      </c>
      <c r="AC300" s="13">
        <v>14.91</v>
      </c>
      <c r="AD300" s="13">
        <v>0</v>
      </c>
      <c r="AE300" s="13">
        <v>0</v>
      </c>
      <c r="AF300" s="16">
        <v>45652</v>
      </c>
    </row>
    <row r="301" spans="1:32">
      <c r="L301" s="17">
        <f>I300*J300</f>
        <v>200000</v>
      </c>
      <c r="M301" s="19">
        <f>L300/R214</f>
        <v>2347.4729453743048</v>
      </c>
      <c r="O301" s="17">
        <f>I300*N300</f>
        <v>300000</v>
      </c>
      <c r="P301" s="19">
        <f>O300/R307</f>
        <v>3543.5861091424522</v>
      </c>
      <c r="Y301" s="19">
        <f>O300-L300</f>
        <v>100000</v>
      </c>
      <c r="Z301" s="19">
        <f>P300-M300</f>
        <v>1196.1200000000003</v>
      </c>
      <c r="AA301" s="19">
        <f>O300-L300</f>
        <v>100000</v>
      </c>
      <c r="AB301" s="19">
        <f>AA300/R307</f>
        <v>1181.1953697141507</v>
      </c>
      <c r="AC301" s="19">
        <f>Z301-AB301</f>
        <v>14.924630285849616</v>
      </c>
    </row>
    <row r="302" spans="1:32">
      <c r="AD302" s="186"/>
    </row>
    <row r="303" spans="1:32">
      <c r="Z303" s="3" t="s">
        <v>514</v>
      </c>
      <c r="AA303" s="184">
        <f>AA202-AA300</f>
        <v>400000</v>
      </c>
      <c r="AB303" s="184">
        <f>AB203-AB300</f>
        <v>4724.7868485707531</v>
      </c>
      <c r="AC303" s="184">
        <f>AC202-AC300</f>
        <v>59.67</v>
      </c>
    </row>
    <row r="304" spans="1:32">
      <c r="A304" s="1" t="s">
        <v>37</v>
      </c>
      <c r="B304" s="1"/>
    </row>
    <row r="306" spans="1:30" s="149" customFormat="1">
      <c r="A306" s="148" t="s">
        <v>38</v>
      </c>
      <c r="B306" s="148" t="s">
        <v>39</v>
      </c>
      <c r="C306" s="148" t="s">
        <v>40</v>
      </c>
      <c r="D306" s="148" t="s">
        <v>41</v>
      </c>
      <c r="E306" s="148" t="s">
        <v>42</v>
      </c>
      <c r="F306" s="148" t="s">
        <v>43</v>
      </c>
      <c r="G306" s="148" t="s">
        <v>44</v>
      </c>
      <c r="H306" s="148" t="s">
        <v>45</v>
      </c>
      <c r="I306" s="148" t="s">
        <v>46</v>
      </c>
      <c r="J306" s="148" t="s">
        <v>47</v>
      </c>
      <c r="K306" s="148" t="s">
        <v>48</v>
      </c>
      <c r="L306" s="148" t="s">
        <v>49</v>
      </c>
      <c r="M306" s="148" t="s">
        <v>50</v>
      </c>
      <c r="N306" s="148" t="s">
        <v>51</v>
      </c>
      <c r="O306" s="148" t="s">
        <v>52</v>
      </c>
      <c r="P306" s="148" t="s">
        <v>53</v>
      </c>
      <c r="Q306" s="148" t="s">
        <v>54</v>
      </c>
      <c r="R306" s="148" t="s">
        <v>55</v>
      </c>
      <c r="S306" s="148" t="s">
        <v>56</v>
      </c>
      <c r="T306" s="148" t="s">
        <v>57</v>
      </c>
      <c r="U306" s="148" t="s">
        <v>3</v>
      </c>
      <c r="V306" s="148" t="s">
        <v>58</v>
      </c>
      <c r="W306" s="148" t="s">
        <v>59</v>
      </c>
      <c r="X306" s="148" t="s">
        <v>60</v>
      </c>
      <c r="Y306" s="148" t="s">
        <v>61</v>
      </c>
      <c r="Z306" s="148" t="s">
        <v>62</v>
      </c>
      <c r="AA306" s="148" t="s">
        <v>63</v>
      </c>
      <c r="AB306" s="148" t="s">
        <v>64</v>
      </c>
      <c r="AC306" s="148" t="s">
        <v>65</v>
      </c>
      <c r="AD306" s="148" t="s">
        <v>66</v>
      </c>
    </row>
    <row r="307" spans="1:30" s="149" customFormat="1">
      <c r="A307" s="149" t="s">
        <v>346</v>
      </c>
      <c r="B307" s="149" t="s">
        <v>68</v>
      </c>
      <c r="C307" s="149" t="s">
        <v>485</v>
      </c>
      <c r="D307" s="149" t="s">
        <v>485</v>
      </c>
      <c r="E307" s="149" t="s">
        <v>499</v>
      </c>
      <c r="F307" s="149" t="s">
        <v>391</v>
      </c>
      <c r="G307" s="149" t="s">
        <v>72</v>
      </c>
      <c r="H307" s="149" t="s">
        <v>194</v>
      </c>
      <c r="I307" s="149" t="s">
        <v>311</v>
      </c>
      <c r="J307" s="149" t="s">
        <v>407</v>
      </c>
      <c r="K307" s="149" t="s">
        <v>313</v>
      </c>
      <c r="L307" s="149" t="s">
        <v>314</v>
      </c>
      <c r="M307" s="149" t="s">
        <v>407</v>
      </c>
      <c r="N307" s="149" t="s">
        <v>36</v>
      </c>
      <c r="O307" s="149" t="s">
        <v>94</v>
      </c>
      <c r="P307" s="150">
        <v>0</v>
      </c>
      <c r="Q307" s="150">
        <v>-59.67</v>
      </c>
      <c r="R307" s="150">
        <v>84.66</v>
      </c>
      <c r="S307" s="149" t="s">
        <v>79</v>
      </c>
      <c r="T307" s="149" t="s">
        <v>68</v>
      </c>
      <c r="U307" s="149" t="s">
        <v>459</v>
      </c>
      <c r="V307" s="149" t="s">
        <v>80</v>
      </c>
      <c r="W307" s="149" t="s">
        <v>209</v>
      </c>
      <c r="X307" s="149" t="s">
        <v>82</v>
      </c>
      <c r="Y307" s="149" t="s">
        <v>83</v>
      </c>
      <c r="Z307" s="149" t="s">
        <v>500</v>
      </c>
      <c r="AA307" s="149" t="s">
        <v>85</v>
      </c>
      <c r="AB307" s="149" t="s">
        <v>85</v>
      </c>
      <c r="AC307" s="149" t="s">
        <v>86</v>
      </c>
      <c r="AD307" s="149" t="s">
        <v>501</v>
      </c>
    </row>
    <row r="308" spans="1:30" s="149" customFormat="1">
      <c r="A308" s="149" t="s">
        <v>346</v>
      </c>
      <c r="B308" s="149" t="s">
        <v>68</v>
      </c>
      <c r="C308" s="149" t="s">
        <v>485</v>
      </c>
      <c r="D308" s="149" t="s">
        <v>485</v>
      </c>
      <c r="E308" s="149" t="s">
        <v>502</v>
      </c>
      <c r="F308" s="149" t="s">
        <v>391</v>
      </c>
      <c r="G308" s="149" t="s">
        <v>72</v>
      </c>
      <c r="H308" s="149" t="s">
        <v>97</v>
      </c>
      <c r="I308" s="149" t="s">
        <v>317</v>
      </c>
      <c r="J308" s="149" t="s">
        <v>407</v>
      </c>
      <c r="K308" s="149" t="s">
        <v>319</v>
      </c>
      <c r="L308" s="149" t="s">
        <v>320</v>
      </c>
      <c r="M308" s="149" t="s">
        <v>407</v>
      </c>
      <c r="N308" s="149" t="s">
        <v>36</v>
      </c>
      <c r="O308" s="149" t="s">
        <v>78</v>
      </c>
      <c r="P308" s="150">
        <v>0</v>
      </c>
      <c r="Q308" s="150">
        <v>59.67</v>
      </c>
      <c r="R308" s="150">
        <v>84.66</v>
      </c>
      <c r="S308" s="149" t="s">
        <v>79</v>
      </c>
      <c r="T308" s="149" t="s">
        <v>68</v>
      </c>
      <c r="U308" s="149" t="s">
        <v>459</v>
      </c>
      <c r="V308" s="149" t="s">
        <v>80</v>
      </c>
      <c r="W308" s="149" t="s">
        <v>209</v>
      </c>
      <c r="X308" s="149" t="s">
        <v>82</v>
      </c>
      <c r="Y308" s="149" t="s">
        <v>83</v>
      </c>
      <c r="Z308" s="149" t="s">
        <v>500</v>
      </c>
      <c r="AA308" s="149" t="s">
        <v>85</v>
      </c>
      <c r="AB308" s="149" t="s">
        <v>85</v>
      </c>
      <c r="AC308" s="149" t="s">
        <v>86</v>
      </c>
      <c r="AD308" s="149" t="s">
        <v>501</v>
      </c>
    </row>
    <row r="309" spans="1:30" s="149" customFormat="1">
      <c r="A309" s="149" t="s">
        <v>346</v>
      </c>
      <c r="B309" s="149" t="s">
        <v>68</v>
      </c>
      <c r="C309" s="149" t="s">
        <v>485</v>
      </c>
      <c r="D309" s="149" t="s">
        <v>485</v>
      </c>
      <c r="E309" s="149" t="s">
        <v>503</v>
      </c>
      <c r="F309" s="149" t="s">
        <v>391</v>
      </c>
      <c r="G309" s="149" t="s">
        <v>72</v>
      </c>
      <c r="H309" s="149" t="s">
        <v>97</v>
      </c>
      <c r="I309" s="149" t="s">
        <v>202</v>
      </c>
      <c r="J309" s="149" t="s">
        <v>203</v>
      </c>
      <c r="K309" s="149" t="s">
        <v>204</v>
      </c>
      <c r="L309" s="149" t="s">
        <v>205</v>
      </c>
      <c r="M309" s="149" t="s">
        <v>203</v>
      </c>
      <c r="N309" s="149" t="s">
        <v>36</v>
      </c>
      <c r="O309" s="149" t="s">
        <v>78</v>
      </c>
      <c r="P309" s="150">
        <v>400000</v>
      </c>
      <c r="Q309" s="150">
        <v>4724.79</v>
      </c>
      <c r="R309" s="150">
        <v>84.66</v>
      </c>
      <c r="S309" s="149" t="s">
        <v>79</v>
      </c>
      <c r="T309" s="149" t="s">
        <v>68</v>
      </c>
      <c r="U309" s="149" t="s">
        <v>459</v>
      </c>
      <c r="V309" s="149" t="s">
        <v>80</v>
      </c>
      <c r="W309" s="149" t="s">
        <v>209</v>
      </c>
      <c r="X309" s="149" t="s">
        <v>82</v>
      </c>
      <c r="Y309" s="149" t="s">
        <v>83</v>
      </c>
      <c r="Z309" s="149" t="s">
        <v>504</v>
      </c>
      <c r="AA309" s="149" t="s">
        <v>85</v>
      </c>
      <c r="AB309" s="149" t="s">
        <v>85</v>
      </c>
      <c r="AC309" s="149" t="s">
        <v>86</v>
      </c>
      <c r="AD309" s="149" t="s">
        <v>501</v>
      </c>
    </row>
    <row r="310" spans="1:30" s="149" customFormat="1">
      <c r="A310" s="149" t="s">
        <v>346</v>
      </c>
      <c r="B310" s="149" t="s">
        <v>68</v>
      </c>
      <c r="C310" s="149" t="s">
        <v>485</v>
      </c>
      <c r="D310" s="149" t="s">
        <v>485</v>
      </c>
      <c r="E310" s="149" t="s">
        <v>505</v>
      </c>
      <c r="F310" s="149" t="s">
        <v>391</v>
      </c>
      <c r="G310" s="149" t="s">
        <v>72</v>
      </c>
      <c r="H310" s="149" t="s">
        <v>194</v>
      </c>
      <c r="I310" s="149" t="s">
        <v>195</v>
      </c>
      <c r="J310" s="149" t="s">
        <v>196</v>
      </c>
      <c r="K310" s="149" t="s">
        <v>197</v>
      </c>
      <c r="L310" s="149" t="s">
        <v>198</v>
      </c>
      <c r="M310" s="149" t="s">
        <v>196</v>
      </c>
      <c r="N310" s="149" t="s">
        <v>36</v>
      </c>
      <c r="O310" s="149" t="s">
        <v>94</v>
      </c>
      <c r="P310" s="150">
        <v>-400000</v>
      </c>
      <c r="Q310" s="150">
        <v>-4724.79</v>
      </c>
      <c r="R310" s="150">
        <v>84.66</v>
      </c>
      <c r="S310" s="149" t="s">
        <v>79</v>
      </c>
      <c r="T310" s="149" t="s">
        <v>68</v>
      </c>
      <c r="U310" s="149" t="s">
        <v>459</v>
      </c>
      <c r="V310" s="149" t="s">
        <v>80</v>
      </c>
      <c r="W310" s="149" t="s">
        <v>209</v>
      </c>
      <c r="X310" s="149" t="s">
        <v>82</v>
      </c>
      <c r="Y310" s="149" t="s">
        <v>83</v>
      </c>
      <c r="Z310" s="149" t="s">
        <v>504</v>
      </c>
      <c r="AA310" s="149" t="s">
        <v>85</v>
      </c>
      <c r="AB310" s="149" t="s">
        <v>85</v>
      </c>
      <c r="AC310" s="149" t="s">
        <v>86</v>
      </c>
      <c r="AD310" s="149" t="s">
        <v>501</v>
      </c>
    </row>
    <row r="311" spans="1:30" s="149" customFormat="1">
      <c r="A311" s="149" t="s">
        <v>346</v>
      </c>
      <c r="B311" s="149" t="s">
        <v>68</v>
      </c>
      <c r="C311" s="149" t="s">
        <v>485</v>
      </c>
      <c r="D311" s="149" t="s">
        <v>485</v>
      </c>
      <c r="E311" s="149" t="s">
        <v>506</v>
      </c>
      <c r="F311" s="149" t="s">
        <v>391</v>
      </c>
      <c r="G311" s="149" t="s">
        <v>72</v>
      </c>
      <c r="H311" s="149" t="s">
        <v>194</v>
      </c>
      <c r="I311" s="149" t="s">
        <v>214</v>
      </c>
      <c r="J311" s="149" t="s">
        <v>449</v>
      </c>
      <c r="K311" s="149" t="s">
        <v>216</v>
      </c>
      <c r="L311" s="149" t="s">
        <v>217</v>
      </c>
      <c r="M311" s="149" t="s">
        <v>449</v>
      </c>
      <c r="N311" s="149" t="s">
        <v>36</v>
      </c>
      <c r="O311" s="149" t="s">
        <v>78</v>
      </c>
      <c r="P311" s="150">
        <v>0</v>
      </c>
      <c r="Q311" s="150">
        <v>59.66</v>
      </c>
      <c r="R311" s="150">
        <v>84.66</v>
      </c>
      <c r="S311" s="149" t="s">
        <v>79</v>
      </c>
      <c r="T311" s="149" t="s">
        <v>68</v>
      </c>
      <c r="U311" s="149" t="s">
        <v>459</v>
      </c>
      <c r="V311" s="149" t="s">
        <v>80</v>
      </c>
      <c r="W311" s="149" t="s">
        <v>209</v>
      </c>
      <c r="X311" s="149" t="s">
        <v>82</v>
      </c>
      <c r="Y311" s="149" t="s">
        <v>83</v>
      </c>
      <c r="Z311" s="149" t="s">
        <v>507</v>
      </c>
      <c r="AA311" s="149" t="s">
        <v>85</v>
      </c>
      <c r="AB311" s="149" t="s">
        <v>85</v>
      </c>
      <c r="AC311" s="149" t="s">
        <v>86</v>
      </c>
      <c r="AD311" s="149" t="s">
        <v>501</v>
      </c>
    </row>
    <row r="312" spans="1:30" s="149" customFormat="1">
      <c r="A312" s="149" t="s">
        <v>346</v>
      </c>
      <c r="B312" s="149" t="s">
        <v>68</v>
      </c>
      <c r="C312" s="149" t="s">
        <v>485</v>
      </c>
      <c r="D312" s="149" t="s">
        <v>485</v>
      </c>
      <c r="E312" s="149" t="s">
        <v>508</v>
      </c>
      <c r="F312" s="149" t="s">
        <v>391</v>
      </c>
      <c r="G312" s="149" t="s">
        <v>72</v>
      </c>
      <c r="H312" s="149" t="s">
        <v>89</v>
      </c>
      <c r="I312" s="149" t="s">
        <v>220</v>
      </c>
      <c r="J312" s="149" t="s">
        <v>221</v>
      </c>
      <c r="K312" s="149" t="s">
        <v>222</v>
      </c>
      <c r="L312" s="149" t="s">
        <v>223</v>
      </c>
      <c r="M312" s="149" t="s">
        <v>221</v>
      </c>
      <c r="N312" s="149" t="s">
        <v>36</v>
      </c>
      <c r="O312" s="149" t="s">
        <v>94</v>
      </c>
      <c r="P312" s="150">
        <v>-200000</v>
      </c>
      <c r="Q312" s="150">
        <v>-2362.39</v>
      </c>
      <c r="R312" s="150">
        <v>84.66</v>
      </c>
      <c r="S312" s="149" t="s">
        <v>79</v>
      </c>
      <c r="T312" s="149" t="s">
        <v>68</v>
      </c>
      <c r="U312" s="149" t="s">
        <v>459</v>
      </c>
      <c r="V312" s="149" t="s">
        <v>80</v>
      </c>
      <c r="W312" s="149" t="s">
        <v>209</v>
      </c>
      <c r="X312" s="149" t="s">
        <v>82</v>
      </c>
      <c r="Y312" s="149" t="s">
        <v>83</v>
      </c>
      <c r="Z312" s="149" t="s">
        <v>509</v>
      </c>
      <c r="AA312" s="149" t="s">
        <v>85</v>
      </c>
      <c r="AB312" s="149" t="s">
        <v>85</v>
      </c>
      <c r="AC312" s="149" t="s">
        <v>86</v>
      </c>
      <c r="AD312" s="149" t="s">
        <v>501</v>
      </c>
    </row>
    <row r="313" spans="1:30" s="149" customFormat="1">
      <c r="A313" s="149" t="s">
        <v>346</v>
      </c>
      <c r="B313" s="149" t="s">
        <v>68</v>
      </c>
      <c r="C313" s="149" t="s">
        <v>485</v>
      </c>
      <c r="D313" s="149" t="s">
        <v>485</v>
      </c>
      <c r="E313" s="149" t="s">
        <v>390</v>
      </c>
      <c r="F313" s="149" t="s">
        <v>391</v>
      </c>
      <c r="G313" s="149" t="s">
        <v>72</v>
      </c>
      <c r="H313" s="149" t="s">
        <v>97</v>
      </c>
      <c r="I313" s="149" t="s">
        <v>98</v>
      </c>
      <c r="J313" s="149" t="s">
        <v>99</v>
      </c>
      <c r="K313" s="149" t="s">
        <v>100</v>
      </c>
      <c r="L313" s="149" t="s">
        <v>392</v>
      </c>
      <c r="M313" s="149" t="s">
        <v>99</v>
      </c>
      <c r="N313" s="149" t="s">
        <v>36</v>
      </c>
      <c r="O313" s="149" t="s">
        <v>94</v>
      </c>
      <c r="P313" s="150">
        <v>-600000</v>
      </c>
      <c r="Q313" s="150">
        <v>-7087.17</v>
      </c>
      <c r="R313" s="150">
        <v>84.66</v>
      </c>
      <c r="S313" s="149" t="s">
        <v>79</v>
      </c>
      <c r="T313" s="149" t="s">
        <v>68</v>
      </c>
      <c r="U313" s="149" t="s">
        <v>459</v>
      </c>
      <c r="V313" s="149" t="s">
        <v>80</v>
      </c>
      <c r="W313" s="149" t="s">
        <v>209</v>
      </c>
      <c r="X313" s="149" t="s">
        <v>82</v>
      </c>
      <c r="Y313" s="149" t="s">
        <v>83</v>
      </c>
      <c r="Z313" s="149" t="s">
        <v>510</v>
      </c>
      <c r="AA313" s="149" t="s">
        <v>85</v>
      </c>
      <c r="AB313" s="149" t="s">
        <v>85</v>
      </c>
      <c r="AC313" s="149" t="s">
        <v>86</v>
      </c>
      <c r="AD313" s="149" t="s">
        <v>501</v>
      </c>
    </row>
    <row r="314" spans="1:30" s="149" customFormat="1">
      <c r="A314" s="149" t="s">
        <v>346</v>
      </c>
      <c r="B314" s="149" t="s">
        <v>68</v>
      </c>
      <c r="C314" s="149" t="s">
        <v>485</v>
      </c>
      <c r="D314" s="149" t="s">
        <v>485</v>
      </c>
      <c r="E314" s="149" t="s">
        <v>395</v>
      </c>
      <c r="F314" s="149" t="s">
        <v>391</v>
      </c>
      <c r="G314" s="149" t="s">
        <v>72</v>
      </c>
      <c r="H314" s="149" t="s">
        <v>97</v>
      </c>
      <c r="I314" s="149" t="s">
        <v>104</v>
      </c>
      <c r="J314" s="149" t="s">
        <v>105</v>
      </c>
      <c r="K314" s="149" t="s">
        <v>106</v>
      </c>
      <c r="L314" s="149" t="s">
        <v>107</v>
      </c>
      <c r="M314" s="149" t="s">
        <v>105</v>
      </c>
      <c r="N314" s="149" t="s">
        <v>36</v>
      </c>
      <c r="O314" s="149" t="s">
        <v>78</v>
      </c>
      <c r="P314" s="150">
        <v>800000</v>
      </c>
      <c r="Q314" s="150">
        <v>9389.9</v>
      </c>
      <c r="R314" s="150">
        <v>84.66</v>
      </c>
      <c r="S314" s="149" t="s">
        <v>79</v>
      </c>
      <c r="T314" s="149" t="s">
        <v>68</v>
      </c>
      <c r="U314" s="149" t="s">
        <v>459</v>
      </c>
      <c r="V314" s="149" t="s">
        <v>80</v>
      </c>
      <c r="W314" s="149" t="s">
        <v>209</v>
      </c>
      <c r="X314" s="149" t="s">
        <v>82</v>
      </c>
      <c r="Y314" s="149" t="s">
        <v>83</v>
      </c>
      <c r="Z314" s="149" t="s">
        <v>511</v>
      </c>
      <c r="AA314" s="149" t="s">
        <v>85</v>
      </c>
      <c r="AB314" s="149" t="s">
        <v>85</v>
      </c>
      <c r="AC314" s="149" t="s">
        <v>86</v>
      </c>
      <c r="AD314" s="149" t="s">
        <v>501</v>
      </c>
    </row>
    <row r="317" spans="1:30">
      <c r="L317" s="187" t="s">
        <v>515</v>
      </c>
      <c r="M317" s="107">
        <f>(6000*100)+(2000*100)</f>
        <v>800000</v>
      </c>
      <c r="P317" s="181"/>
      <c r="Q317" s="181"/>
      <c r="R317" s="181"/>
      <c r="T317" s="19"/>
    </row>
    <row r="318" spans="1:30">
      <c r="A318" s="1" t="s">
        <v>512</v>
      </c>
      <c r="B318" s="1"/>
      <c r="L318" s="185" t="s">
        <v>516</v>
      </c>
      <c r="M318" s="107">
        <f>8000*75</f>
        <v>600000</v>
      </c>
      <c r="P318" s="182"/>
      <c r="Q318" s="182"/>
      <c r="R318" s="182"/>
    </row>
    <row r="319" spans="1:30">
      <c r="A319" s="1"/>
      <c r="B319" s="1"/>
      <c r="L319" s="185" t="s">
        <v>517</v>
      </c>
      <c r="M319" s="107">
        <f>M317-M318</f>
        <v>200000</v>
      </c>
      <c r="P319" s="182"/>
      <c r="Q319" s="182"/>
      <c r="R319" s="182"/>
    </row>
    <row r="321" spans="1:46" s="149" customFormat="1" ht="32" customHeight="1">
      <c r="A321" s="152" t="s">
        <v>38</v>
      </c>
      <c r="B321" s="152" t="s">
        <v>120</v>
      </c>
      <c r="C321" s="152" t="s">
        <v>121</v>
      </c>
      <c r="D321" s="152" t="s">
        <v>122</v>
      </c>
      <c r="E321" s="152" t="s">
        <v>41</v>
      </c>
      <c r="F321" s="152" t="s">
        <v>123</v>
      </c>
      <c r="G321" s="152" t="s">
        <v>124</v>
      </c>
      <c r="H321" s="152" t="s">
        <v>125</v>
      </c>
      <c r="I321" s="152" t="s">
        <v>3</v>
      </c>
      <c r="J321" s="152" t="s">
        <v>126</v>
      </c>
      <c r="K321" s="153" t="s">
        <v>11</v>
      </c>
      <c r="L321" s="152" t="s">
        <v>56</v>
      </c>
      <c r="M321" s="154" t="s">
        <v>127</v>
      </c>
      <c r="N321" s="154"/>
      <c r="O321" s="154" t="s">
        <v>24</v>
      </c>
      <c r="P321" s="154"/>
      <c r="Q321" s="154" t="s">
        <v>60</v>
      </c>
      <c r="R321" s="154"/>
      <c r="S321" s="154" t="s">
        <v>129</v>
      </c>
      <c r="T321" s="154"/>
      <c r="U321" s="152" t="s">
        <v>130</v>
      </c>
      <c r="V321" s="152" t="s">
        <v>131</v>
      </c>
      <c r="W321" s="152" t="s">
        <v>132</v>
      </c>
      <c r="X321" s="155" t="s">
        <v>9</v>
      </c>
      <c r="Y321" s="155"/>
      <c r="Z321" s="155" t="s">
        <v>133</v>
      </c>
      <c r="AA321" s="155"/>
      <c r="AB321" s="155" t="s">
        <v>134</v>
      </c>
      <c r="AC321" s="155"/>
      <c r="AD321" s="153" t="s">
        <v>135</v>
      </c>
      <c r="AE321" s="153" t="s">
        <v>136</v>
      </c>
      <c r="AF321" s="153" t="s">
        <v>137</v>
      </c>
      <c r="AG321" s="153" t="s">
        <v>138</v>
      </c>
      <c r="AH321" s="153" t="s">
        <v>139</v>
      </c>
      <c r="AI321" s="153" t="s">
        <v>234</v>
      </c>
      <c r="AJ321" s="153" t="s">
        <v>141</v>
      </c>
      <c r="AK321" s="153" t="s">
        <v>142</v>
      </c>
      <c r="AL321" s="153" t="s">
        <v>143</v>
      </c>
      <c r="AM321" s="153" t="s">
        <v>144</v>
      </c>
      <c r="AN321" s="153" t="s">
        <v>147</v>
      </c>
      <c r="AO321" s="156" t="s">
        <v>235</v>
      </c>
      <c r="AP321" s="157"/>
      <c r="AQ321" s="155" t="s">
        <v>149</v>
      </c>
      <c r="AR321" s="155"/>
      <c r="AS321" s="158" t="s">
        <v>148</v>
      </c>
    </row>
    <row r="322" spans="1:46" s="149" customFormat="1" ht="15" customHeight="1">
      <c r="A322" s="159" t="s">
        <v>397</v>
      </c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  <c r="AN322" s="159"/>
      <c r="AO322" s="159"/>
      <c r="AP322" s="159"/>
      <c r="AQ322" s="159"/>
      <c r="AR322" s="159"/>
      <c r="AS322" s="159"/>
      <c r="AT322" s="159"/>
    </row>
    <row r="323" spans="1:46" s="149" customFormat="1" ht="27" customHeight="1">
      <c r="A323" s="139" t="s">
        <v>346</v>
      </c>
      <c r="B323" s="139" t="s">
        <v>398</v>
      </c>
      <c r="C323" s="139" t="s">
        <v>399</v>
      </c>
      <c r="D323" s="139" t="s">
        <v>400</v>
      </c>
      <c r="E323" s="142">
        <v>45652</v>
      </c>
      <c r="F323" s="142">
        <v>45652</v>
      </c>
      <c r="G323" s="139" t="s">
        <v>391</v>
      </c>
      <c r="H323" s="139" t="s">
        <v>209</v>
      </c>
      <c r="I323" s="139" t="s">
        <v>459</v>
      </c>
      <c r="J323" s="139" t="s">
        <v>460</v>
      </c>
      <c r="K323" s="145">
        <v>0</v>
      </c>
      <c r="L323" s="160" t="s">
        <v>79</v>
      </c>
      <c r="N323" s="161" t="s">
        <v>153</v>
      </c>
      <c r="O323" s="161"/>
      <c r="P323" s="161" t="s">
        <v>154</v>
      </c>
      <c r="Q323" s="161"/>
      <c r="R323" s="161" t="s">
        <v>82</v>
      </c>
      <c r="S323" s="161"/>
      <c r="T323" s="162" t="s">
        <v>156</v>
      </c>
      <c r="U323" s="162"/>
      <c r="Y323" s="163">
        <v>8000</v>
      </c>
      <c r="Z323" s="163"/>
      <c r="AA323" s="164">
        <v>75</v>
      </c>
      <c r="AB323" s="164"/>
      <c r="AC323" s="145">
        <v>7087.17</v>
      </c>
      <c r="AD323" s="145" t="s">
        <v>157</v>
      </c>
      <c r="AE323" s="145">
        <v>0</v>
      </c>
      <c r="AF323" s="144">
        <v>0</v>
      </c>
      <c r="AG323" s="145">
        <v>0</v>
      </c>
      <c r="AH323" s="145">
        <v>0</v>
      </c>
      <c r="AI323" s="145">
        <v>0</v>
      </c>
      <c r="AJ323" s="145">
        <v>600000</v>
      </c>
      <c r="AK323" s="145">
        <v>7087.17</v>
      </c>
      <c r="AL323" s="145">
        <v>800000</v>
      </c>
      <c r="AM323" s="145">
        <v>9389.9</v>
      </c>
      <c r="AN323" s="145">
        <v>-200000</v>
      </c>
      <c r="AO323" s="145">
        <v>-2362.39</v>
      </c>
      <c r="AQ323" s="163">
        <v>0</v>
      </c>
      <c r="AR323" s="163"/>
      <c r="AS323" s="145">
        <v>0</v>
      </c>
    </row>
  </sheetData>
  <mergeCells count="47">
    <mergeCell ref="AB321:AC321"/>
    <mergeCell ref="AQ321:AR321"/>
    <mergeCell ref="A322:AT322"/>
    <mergeCell ref="N323:O323"/>
    <mergeCell ref="P323:Q323"/>
    <mergeCell ref="R323:S323"/>
    <mergeCell ref="T323:U323"/>
    <mergeCell ref="Y323:Z323"/>
    <mergeCell ref="AA323:AB323"/>
    <mergeCell ref="AQ323:AR323"/>
    <mergeCell ref="M321:N321"/>
    <mergeCell ref="O321:P321"/>
    <mergeCell ref="Q321:R321"/>
    <mergeCell ref="S321:T321"/>
    <mergeCell ref="X321:Y321"/>
    <mergeCell ref="Z321:AA321"/>
    <mergeCell ref="B129:C129"/>
    <mergeCell ref="B130:C130"/>
    <mergeCell ref="B201:C201"/>
    <mergeCell ref="B202:C202"/>
    <mergeCell ref="B299:C299"/>
    <mergeCell ref="B300:C300"/>
    <mergeCell ref="AA106:AB106"/>
    <mergeCell ref="AQ106:AR106"/>
    <mergeCell ref="N107:O107"/>
    <mergeCell ref="P107:Q107"/>
    <mergeCell ref="R107:S107"/>
    <mergeCell ref="T107:U107"/>
    <mergeCell ref="Y107:Z107"/>
    <mergeCell ref="AA107:AB107"/>
    <mergeCell ref="AQ107:AR107"/>
    <mergeCell ref="X104:Y104"/>
    <mergeCell ref="Z104:AA104"/>
    <mergeCell ref="AB104:AC104"/>
    <mergeCell ref="AQ104:AR104"/>
    <mergeCell ref="A105:AT105"/>
    <mergeCell ref="N106:O106"/>
    <mergeCell ref="P106:Q106"/>
    <mergeCell ref="R106:S106"/>
    <mergeCell ref="T106:U106"/>
    <mergeCell ref="Y106:Z106"/>
    <mergeCell ref="B88:C88"/>
    <mergeCell ref="B89:C89"/>
    <mergeCell ref="M104:N104"/>
    <mergeCell ref="O104:P104"/>
    <mergeCell ref="Q104:R104"/>
    <mergeCell ref="S104:T104"/>
  </mergeCells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CF8F-DF9F-4E83-9CB3-3EBE1238AF9E}">
  <dimension ref="A1:AT273"/>
  <sheetViews>
    <sheetView workbookViewId="0">
      <selection activeCell="M12" sqref="M12"/>
    </sheetView>
  </sheetViews>
  <sheetFormatPr defaultColWidth="8.90625" defaultRowHeight="14.5"/>
  <cols>
    <col min="1" max="1" width="8.90625" style="2"/>
    <col min="2" max="2" width="9" style="2" customWidth="1"/>
    <col min="3" max="4" width="8.90625" style="2"/>
    <col min="5" max="5" width="11.08984375" style="2" customWidth="1"/>
    <col min="6" max="8" width="8.90625" style="2"/>
    <col min="9" max="9" width="12" style="2" customWidth="1"/>
    <col min="10" max="11" width="8.90625" style="2"/>
    <col min="12" max="12" width="17.08984375" style="2" customWidth="1"/>
    <col min="13" max="13" width="41.1796875" style="2" customWidth="1"/>
    <col min="14" max="14" width="8.90625" style="2"/>
    <col min="15" max="15" width="16.08984375" style="2" customWidth="1"/>
    <col min="16" max="16" width="19" style="2" customWidth="1"/>
    <col min="17" max="17" width="12.1796875" style="2" customWidth="1"/>
    <col min="18" max="22" width="8.90625" style="2"/>
    <col min="23" max="23" width="17" style="2" customWidth="1"/>
    <col min="24" max="26" width="8.90625" style="2"/>
    <col min="27" max="27" width="12.90625" style="2" customWidth="1"/>
    <col min="28" max="35" width="8.90625" style="2"/>
    <col min="36" max="36" width="11.08984375" style="2" customWidth="1"/>
    <col min="37" max="37" width="8.90625" style="2"/>
    <col min="38" max="38" width="11.08984375" style="2" customWidth="1"/>
    <col min="39" max="16384" width="8.90625" style="2"/>
  </cols>
  <sheetData>
    <row r="1" spans="1:28" s="67" customFormat="1" ht="11">
      <c r="A1" s="66" t="s">
        <v>238</v>
      </c>
      <c r="B1" s="66" t="s">
        <v>239</v>
      </c>
      <c r="C1" s="66" t="s">
        <v>172</v>
      </c>
      <c r="D1" s="66" t="s">
        <v>240</v>
      </c>
      <c r="E1" s="66" t="s">
        <v>241</v>
      </c>
      <c r="F1" s="66" t="s">
        <v>242</v>
      </c>
      <c r="G1" s="66" t="s">
        <v>175</v>
      </c>
      <c r="H1" s="66" t="s">
        <v>243</v>
      </c>
      <c r="I1" s="66" t="s">
        <v>244</v>
      </c>
      <c r="J1" s="66" t="s">
        <v>245</v>
      </c>
      <c r="K1" s="66" t="s">
        <v>246</v>
      </c>
      <c r="L1" s="66" t="s">
        <v>247</v>
      </c>
      <c r="M1" s="66" t="s">
        <v>248</v>
      </c>
      <c r="N1" s="66" t="s">
        <v>249</v>
      </c>
      <c r="O1" s="66" t="s">
        <v>250</v>
      </c>
      <c r="P1" s="66" t="s">
        <v>251</v>
      </c>
      <c r="Q1" s="66" t="s">
        <v>252</v>
      </c>
      <c r="R1" s="66" t="s">
        <v>253</v>
      </c>
      <c r="S1" s="66" t="s">
        <v>254</v>
      </c>
      <c r="T1" s="66" t="s">
        <v>255</v>
      </c>
      <c r="U1" s="66" t="s">
        <v>256</v>
      </c>
      <c r="V1" s="66" t="s">
        <v>257</v>
      </c>
      <c r="W1" s="66" t="s">
        <v>258</v>
      </c>
      <c r="X1" s="66" t="s">
        <v>136</v>
      </c>
      <c r="Y1" s="66" t="s">
        <v>259</v>
      </c>
      <c r="Z1" s="66" t="s">
        <v>260</v>
      </c>
      <c r="AA1" s="66" t="s">
        <v>261</v>
      </c>
      <c r="AB1" s="66" t="s">
        <v>262</v>
      </c>
    </row>
    <row r="2" spans="1:28" s="67" customFormat="1" ht="13">
      <c r="A2" s="67" t="s">
        <v>346</v>
      </c>
      <c r="B2" s="84" t="s">
        <v>347</v>
      </c>
      <c r="C2" s="84" t="s">
        <v>347</v>
      </c>
      <c r="D2" s="67" t="s">
        <v>82</v>
      </c>
      <c r="E2" s="68">
        <v>106500</v>
      </c>
      <c r="F2" s="67">
        <v>100.3253</v>
      </c>
      <c r="G2" s="67" t="s">
        <v>154</v>
      </c>
      <c r="H2" s="67" t="s">
        <v>265</v>
      </c>
      <c r="I2" s="67" t="s">
        <v>81</v>
      </c>
      <c r="J2" s="69">
        <v>45633</v>
      </c>
      <c r="K2" s="69">
        <v>45633</v>
      </c>
      <c r="L2" s="67" t="s">
        <v>68</v>
      </c>
      <c r="M2" s="67" t="s">
        <v>266</v>
      </c>
      <c r="N2" s="67" t="s">
        <v>348</v>
      </c>
      <c r="O2" s="67" t="s">
        <v>268</v>
      </c>
      <c r="P2" s="68">
        <v>10684644.449999999</v>
      </c>
      <c r="Q2" s="67" t="s">
        <v>68</v>
      </c>
      <c r="R2" s="67" t="s">
        <v>68</v>
      </c>
      <c r="S2" s="67" t="s">
        <v>85</v>
      </c>
      <c r="T2" s="67" t="s">
        <v>269</v>
      </c>
      <c r="U2" s="68">
        <v>0</v>
      </c>
      <c r="V2" s="68">
        <v>0</v>
      </c>
      <c r="W2" s="68">
        <v>10663277.5</v>
      </c>
      <c r="X2" s="68">
        <v>10681.95</v>
      </c>
      <c r="Y2" s="68">
        <v>10685</v>
      </c>
      <c r="Z2" s="68">
        <v>0</v>
      </c>
      <c r="AA2" s="67" t="s">
        <v>270</v>
      </c>
      <c r="AB2" s="68">
        <v>0</v>
      </c>
    </row>
    <row r="3" spans="1:28" s="67" customFormat="1" ht="13">
      <c r="A3" s="67" t="s">
        <v>346</v>
      </c>
      <c r="B3" s="84" t="s">
        <v>347</v>
      </c>
      <c r="C3" s="84" t="s">
        <v>347</v>
      </c>
      <c r="D3" s="67" t="s">
        <v>82</v>
      </c>
      <c r="E3" s="68">
        <v>106500</v>
      </c>
      <c r="F3" s="67">
        <v>100.3253</v>
      </c>
      <c r="G3" s="67" t="s">
        <v>154</v>
      </c>
      <c r="H3" s="67" t="s">
        <v>265</v>
      </c>
      <c r="I3" s="67" t="s">
        <v>81</v>
      </c>
      <c r="J3" s="69">
        <v>45633</v>
      </c>
      <c r="K3" s="69">
        <v>45634</v>
      </c>
      <c r="L3" s="67" t="s">
        <v>68</v>
      </c>
      <c r="M3" s="67" t="s">
        <v>266</v>
      </c>
      <c r="N3" s="67" t="s">
        <v>348</v>
      </c>
      <c r="O3" s="67" t="s">
        <v>268</v>
      </c>
      <c r="P3" s="68">
        <v>10684644.449999999</v>
      </c>
      <c r="Q3" s="67" t="s">
        <v>68</v>
      </c>
      <c r="R3" s="67" t="s">
        <v>68</v>
      </c>
      <c r="S3" s="67" t="s">
        <v>85</v>
      </c>
      <c r="T3" s="67" t="s">
        <v>269</v>
      </c>
      <c r="U3" s="68">
        <v>0</v>
      </c>
      <c r="V3" s="68">
        <v>0</v>
      </c>
      <c r="W3" s="68">
        <v>10663277.5</v>
      </c>
      <c r="X3" s="68">
        <v>10681.95</v>
      </c>
      <c r="Y3" s="68">
        <v>10685</v>
      </c>
      <c r="Z3" s="68">
        <v>0</v>
      </c>
      <c r="AA3" s="67" t="s">
        <v>270</v>
      </c>
      <c r="AB3" s="68">
        <v>0</v>
      </c>
    </row>
    <row r="47" spans="1:1">
      <c r="A47" s="2" t="s">
        <v>349</v>
      </c>
    </row>
    <row r="49" spans="1:32" s="21" customFormat="1" ht="25" customHeight="1">
      <c r="A49" s="85" t="s">
        <v>350</v>
      </c>
      <c r="B49" s="85" t="s">
        <v>351</v>
      </c>
      <c r="C49" s="85" t="s">
        <v>352</v>
      </c>
      <c r="D49" s="86" t="s">
        <v>353</v>
      </c>
      <c r="E49" s="86" t="s">
        <v>354</v>
      </c>
      <c r="F49" s="86" t="s">
        <v>355</v>
      </c>
      <c r="G49" s="85" t="s">
        <v>356</v>
      </c>
      <c r="H49" s="85" t="s">
        <v>357</v>
      </c>
      <c r="I49" s="85" t="s">
        <v>358</v>
      </c>
      <c r="J49" s="85" t="s">
        <v>359</v>
      </c>
      <c r="K49" s="85" t="s">
        <v>8</v>
      </c>
      <c r="L49" s="85" t="s">
        <v>360</v>
      </c>
      <c r="M49" s="86" t="s">
        <v>361</v>
      </c>
      <c r="N49" s="86" t="s">
        <v>10</v>
      </c>
      <c r="O49" s="86" t="s">
        <v>362</v>
      </c>
      <c r="P49" s="86" t="s">
        <v>363</v>
      </c>
      <c r="Q49" s="86" t="s">
        <v>364</v>
      </c>
      <c r="R49" s="86" t="s">
        <v>14</v>
      </c>
      <c r="S49" s="86" t="s">
        <v>365</v>
      </c>
      <c r="T49" s="86" t="s">
        <v>366</v>
      </c>
      <c r="U49" s="86" t="s">
        <v>17</v>
      </c>
      <c r="V49" s="86" t="s">
        <v>367</v>
      </c>
      <c r="W49" s="86" t="s">
        <v>368</v>
      </c>
      <c r="X49" s="86" t="s">
        <v>369</v>
      </c>
      <c r="Y49" s="86" t="s">
        <v>370</v>
      </c>
      <c r="Z49" s="86" t="s">
        <v>371</v>
      </c>
      <c r="AA49" s="86" t="s">
        <v>23</v>
      </c>
      <c r="AB49" s="86" t="s">
        <v>372</v>
      </c>
      <c r="AC49" s="86" t="s">
        <v>373</v>
      </c>
      <c r="AD49" s="86" t="s">
        <v>374</v>
      </c>
      <c r="AE49" s="86" t="s">
        <v>375</v>
      </c>
      <c r="AF49" s="86" t="s">
        <v>376</v>
      </c>
    </row>
    <row r="50" spans="1:32" s="21" customFormat="1" ht="20" customHeight="1">
      <c r="A50" s="87" t="s">
        <v>377</v>
      </c>
      <c r="B50" s="87" t="s">
        <v>36</v>
      </c>
      <c r="C50" s="87" t="s">
        <v>378</v>
      </c>
      <c r="D50" s="88" t="s">
        <v>36</v>
      </c>
      <c r="E50" s="88" t="s">
        <v>379</v>
      </c>
      <c r="F50" s="89">
        <v>144223</v>
      </c>
      <c r="G50" s="87" t="s">
        <v>380</v>
      </c>
      <c r="H50" s="90">
        <v>45632</v>
      </c>
      <c r="I50" s="90">
        <v>45632</v>
      </c>
      <c r="J50" s="87" t="s">
        <v>381</v>
      </c>
      <c r="K50" s="90">
        <v>45685</v>
      </c>
      <c r="L50" s="90">
        <v>45685</v>
      </c>
      <c r="M50" s="91">
        <v>2500</v>
      </c>
      <c r="N50" s="92">
        <v>0</v>
      </c>
      <c r="O50" s="93">
        <v>0</v>
      </c>
      <c r="P50" s="93">
        <v>0</v>
      </c>
      <c r="Q50" s="93">
        <v>0</v>
      </c>
      <c r="R50" s="92">
        <v>300</v>
      </c>
      <c r="S50" s="93">
        <v>0</v>
      </c>
      <c r="T50" s="93">
        <v>0</v>
      </c>
      <c r="U50" s="94">
        <v>0</v>
      </c>
      <c r="V50" s="93">
        <v>0</v>
      </c>
      <c r="W50" s="93">
        <v>0</v>
      </c>
      <c r="X50" s="93">
        <v>0</v>
      </c>
      <c r="Y50" s="93">
        <v>0</v>
      </c>
      <c r="Z50" s="93">
        <v>0</v>
      </c>
      <c r="AA50" s="93">
        <v>0</v>
      </c>
      <c r="AB50" s="93">
        <v>0</v>
      </c>
      <c r="AC50" s="93">
        <v>0</v>
      </c>
      <c r="AD50" s="93">
        <v>0</v>
      </c>
      <c r="AE50" s="93">
        <v>0</v>
      </c>
      <c r="AF50" s="93">
        <v>84.665300000000002</v>
      </c>
    </row>
    <row r="51" spans="1:32" s="21" customFormat="1" ht="20" customHeight="1">
      <c r="A51" s="95" t="s">
        <v>377</v>
      </c>
      <c r="B51" s="95" t="s">
        <v>36</v>
      </c>
      <c r="C51" s="95" t="s">
        <v>378</v>
      </c>
      <c r="D51" s="96" t="s">
        <v>36</v>
      </c>
      <c r="E51" s="96" t="s">
        <v>379</v>
      </c>
      <c r="F51" s="97">
        <v>144224</v>
      </c>
      <c r="G51" s="95" t="s">
        <v>382</v>
      </c>
      <c r="H51" s="98">
        <v>45632</v>
      </c>
      <c r="I51" s="98">
        <v>45633</v>
      </c>
      <c r="J51" s="95" t="s">
        <v>381</v>
      </c>
      <c r="K51" s="98">
        <v>45685</v>
      </c>
      <c r="L51" s="98">
        <v>45685</v>
      </c>
      <c r="M51" s="99">
        <v>1500</v>
      </c>
      <c r="N51" s="100">
        <v>84.6666666666667</v>
      </c>
      <c r="O51" s="101">
        <v>127000</v>
      </c>
      <c r="P51" s="101">
        <v>1487.45</v>
      </c>
      <c r="Q51" s="101">
        <v>1500.0242129892599</v>
      </c>
      <c r="R51" s="100">
        <v>300</v>
      </c>
      <c r="S51" s="101">
        <v>300000</v>
      </c>
      <c r="T51" s="101">
        <v>3543.36</v>
      </c>
      <c r="U51" s="102">
        <v>2.36169606360941E-2</v>
      </c>
      <c r="V51" s="101">
        <v>0</v>
      </c>
      <c r="W51" s="101">
        <v>0</v>
      </c>
      <c r="X51" s="101">
        <v>0</v>
      </c>
      <c r="Y51" s="101">
        <v>0</v>
      </c>
      <c r="Z51" s="101">
        <v>127000</v>
      </c>
      <c r="AA51" s="101">
        <v>0</v>
      </c>
      <c r="AB51" s="101">
        <v>173000</v>
      </c>
      <c r="AC51" s="101">
        <v>2055.91</v>
      </c>
      <c r="AD51" s="101">
        <v>0</v>
      </c>
      <c r="AE51" s="101">
        <v>2043.3400696625399</v>
      </c>
      <c r="AF51" s="101">
        <v>84.665300000000002</v>
      </c>
    </row>
    <row r="53" spans="1:32">
      <c r="A53" s="2" t="s">
        <v>1</v>
      </c>
    </row>
    <row r="55" spans="1:32" s="8" customFormat="1" ht="30" customHeight="1">
      <c r="A55" s="103" t="s">
        <v>2</v>
      </c>
      <c r="B55" s="125" t="s">
        <v>3</v>
      </c>
      <c r="C55" s="125"/>
      <c r="D55" s="103" t="s">
        <v>4</v>
      </c>
      <c r="E55" s="103" t="s">
        <v>5</v>
      </c>
      <c r="F55" s="103" t="s">
        <v>6</v>
      </c>
      <c r="G55" s="103" t="s">
        <v>7</v>
      </c>
      <c r="H55" s="103" t="s">
        <v>8</v>
      </c>
      <c r="I55" s="104" t="s">
        <v>9</v>
      </c>
      <c r="J55" s="104" t="s">
        <v>10</v>
      </c>
      <c r="K55" s="104" t="s">
        <v>11</v>
      </c>
      <c r="L55" s="104" t="s">
        <v>12</v>
      </c>
      <c r="M55" s="104" t="s">
        <v>13</v>
      </c>
      <c r="N55" s="104" t="s">
        <v>14</v>
      </c>
      <c r="O55" s="103" t="s">
        <v>15</v>
      </c>
      <c r="P55" s="104" t="s">
        <v>16</v>
      </c>
      <c r="Q55" s="104" t="s">
        <v>17</v>
      </c>
      <c r="R55" s="103" t="s">
        <v>18</v>
      </c>
      <c r="S55" s="103" t="s">
        <v>19</v>
      </c>
      <c r="T55" s="103" t="s">
        <v>20</v>
      </c>
      <c r="U55" s="103" t="s">
        <v>21</v>
      </c>
      <c r="V55" s="103" t="s">
        <v>22</v>
      </c>
      <c r="W55" s="103" t="s">
        <v>23</v>
      </c>
      <c r="X55" s="104" t="s">
        <v>24</v>
      </c>
      <c r="Y55" s="103" t="s">
        <v>25</v>
      </c>
      <c r="Z55" s="103" t="s">
        <v>26</v>
      </c>
      <c r="AA55" s="103" t="s">
        <v>27</v>
      </c>
      <c r="AB55" s="103" t="s">
        <v>28</v>
      </c>
      <c r="AC55" s="103" t="s">
        <v>29</v>
      </c>
      <c r="AD55" s="103" t="s">
        <v>30</v>
      </c>
      <c r="AE55" s="103" t="s">
        <v>31</v>
      </c>
      <c r="AF55" s="105" t="s">
        <v>32</v>
      </c>
    </row>
    <row r="56" spans="1:32" s="8" customFormat="1" ht="21.5" customHeight="1">
      <c r="B56" s="108" t="s">
        <v>347</v>
      </c>
      <c r="C56" s="108"/>
      <c r="D56" s="9" t="s">
        <v>347</v>
      </c>
      <c r="E56" s="9" t="s">
        <v>35</v>
      </c>
      <c r="F56" s="9" t="s">
        <v>36</v>
      </c>
      <c r="G56" s="9" t="s">
        <v>347</v>
      </c>
      <c r="I56" s="10">
        <v>213000</v>
      </c>
      <c r="J56" s="11">
        <v>100.52589999999999</v>
      </c>
      <c r="K56" s="12">
        <v>0</v>
      </c>
      <c r="L56" s="13">
        <v>21412022.800000001</v>
      </c>
      <c r="M56" s="13">
        <v>252901.98</v>
      </c>
      <c r="N56" s="11">
        <v>100</v>
      </c>
      <c r="O56" s="13">
        <v>21300000</v>
      </c>
      <c r="P56" s="13">
        <v>251578.86</v>
      </c>
      <c r="Q56" s="14">
        <v>1.6768062047021599</v>
      </c>
      <c r="R56" s="13">
        <v>0</v>
      </c>
      <c r="S56" s="13">
        <v>0</v>
      </c>
      <c r="T56" s="13">
        <v>0</v>
      </c>
      <c r="U56" s="13">
        <v>0</v>
      </c>
      <c r="V56" s="13">
        <v>252901.98</v>
      </c>
      <c r="W56" s="13">
        <v>0</v>
      </c>
      <c r="Y56" s="13">
        <v>-112022.8</v>
      </c>
      <c r="Z56" s="13">
        <v>-1323.12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</row>
    <row r="57" spans="1:32">
      <c r="L57" s="17">
        <f>I56*J56</f>
        <v>21412016.699999999</v>
      </c>
      <c r="M57" s="19">
        <f>L56/R61</f>
        <v>252901.98936282043</v>
      </c>
      <c r="O57" s="17">
        <f>I56*N56</f>
        <v>21300000</v>
      </c>
      <c r="P57" s="19">
        <f>O56/R61</f>
        <v>251578.86406827826</v>
      </c>
      <c r="Y57" s="19">
        <f>O56-L56</f>
        <v>-112022.80000000075</v>
      </c>
      <c r="Z57" s="19">
        <f>P56-M56</f>
        <v>-1323.1200000000244</v>
      </c>
    </row>
    <row r="58" spans="1:32">
      <c r="A58" s="2" t="s">
        <v>37</v>
      </c>
    </row>
    <row r="60" spans="1:32" s="21" customFormat="1">
      <c r="A60" s="20" t="s">
        <v>38</v>
      </c>
      <c r="B60" s="20" t="s">
        <v>39</v>
      </c>
      <c r="C60" s="20" t="s">
        <v>40</v>
      </c>
      <c r="D60" s="20" t="s">
        <v>41</v>
      </c>
      <c r="E60" s="20" t="s">
        <v>42</v>
      </c>
      <c r="F60" s="20" t="s">
        <v>43</v>
      </c>
      <c r="G60" s="20" t="s">
        <v>44</v>
      </c>
      <c r="H60" s="20" t="s">
        <v>45</v>
      </c>
      <c r="I60" s="20" t="s">
        <v>46</v>
      </c>
      <c r="J60" s="20" t="s">
        <v>47</v>
      </c>
      <c r="K60" s="20" t="s">
        <v>48</v>
      </c>
      <c r="L60" s="20" t="s">
        <v>49</v>
      </c>
      <c r="M60" s="20" t="s">
        <v>50</v>
      </c>
      <c r="N60" s="20" t="s">
        <v>51</v>
      </c>
      <c r="O60" s="20" t="s">
        <v>52</v>
      </c>
      <c r="P60" s="20" t="s">
        <v>53</v>
      </c>
      <c r="Q60" s="20" t="s">
        <v>54</v>
      </c>
      <c r="R60" s="20" t="s">
        <v>55</v>
      </c>
      <c r="S60" s="20" t="s">
        <v>56</v>
      </c>
      <c r="T60" s="20" t="s">
        <v>57</v>
      </c>
      <c r="U60" s="20" t="s">
        <v>3</v>
      </c>
      <c r="V60" s="20" t="s">
        <v>58</v>
      </c>
      <c r="W60" s="20" t="s">
        <v>59</v>
      </c>
      <c r="X60" s="20" t="s">
        <v>60</v>
      </c>
      <c r="Y60" s="20" t="s">
        <v>61</v>
      </c>
      <c r="Z60" s="20" t="s">
        <v>62</v>
      </c>
      <c r="AA60" s="20" t="s">
        <v>63</v>
      </c>
      <c r="AB60" s="20" t="s">
        <v>64</v>
      </c>
      <c r="AC60" s="20" t="s">
        <v>65</v>
      </c>
      <c r="AD60" s="20" t="s">
        <v>66</v>
      </c>
    </row>
    <row r="61" spans="1:32" s="21" customFormat="1">
      <c r="A61" s="21" t="s">
        <v>346</v>
      </c>
      <c r="B61" s="21" t="s">
        <v>68</v>
      </c>
      <c r="C61" s="21" t="s">
        <v>383</v>
      </c>
      <c r="D61" s="21" t="s">
        <v>383</v>
      </c>
      <c r="E61" s="21" t="s">
        <v>384</v>
      </c>
      <c r="F61" s="21" t="s">
        <v>385</v>
      </c>
      <c r="G61" s="21" t="s">
        <v>72</v>
      </c>
      <c r="H61" s="21" t="s">
        <v>73</v>
      </c>
      <c r="I61" s="21" t="s">
        <v>278</v>
      </c>
      <c r="J61" s="21" t="s">
        <v>279</v>
      </c>
      <c r="K61" s="21" t="s">
        <v>280</v>
      </c>
      <c r="L61" s="21" t="s">
        <v>281</v>
      </c>
      <c r="M61" s="21" t="s">
        <v>279</v>
      </c>
      <c r="N61" s="21" t="s">
        <v>36</v>
      </c>
      <c r="O61" s="21" t="s">
        <v>78</v>
      </c>
      <c r="P61" s="22">
        <v>10706011.4</v>
      </c>
      <c r="Q61" s="22">
        <v>126450.99</v>
      </c>
      <c r="R61" s="21">
        <v>84.665300000000002</v>
      </c>
      <c r="S61" s="21" t="s">
        <v>79</v>
      </c>
      <c r="T61" s="78">
        <f>P61/R61</f>
        <v>126450.99468141021</v>
      </c>
      <c r="U61" s="21" t="s">
        <v>347</v>
      </c>
      <c r="V61" s="21" t="s">
        <v>80</v>
      </c>
      <c r="W61" s="21" t="s">
        <v>81</v>
      </c>
      <c r="X61" s="21" t="s">
        <v>82</v>
      </c>
      <c r="Y61" s="21" t="s">
        <v>68</v>
      </c>
      <c r="Z61" s="21" t="s">
        <v>386</v>
      </c>
      <c r="AA61" s="21" t="s">
        <v>85</v>
      </c>
      <c r="AB61" s="21" t="s">
        <v>85</v>
      </c>
      <c r="AC61" s="21" t="s">
        <v>86</v>
      </c>
      <c r="AD61" s="21" t="s">
        <v>387</v>
      </c>
    </row>
    <row r="62" spans="1:32" s="21" customFormat="1">
      <c r="A62" s="21" t="s">
        <v>346</v>
      </c>
      <c r="B62" s="21" t="s">
        <v>68</v>
      </c>
      <c r="C62" s="21" t="s">
        <v>383</v>
      </c>
      <c r="D62" s="21" t="s">
        <v>383</v>
      </c>
      <c r="E62" s="21" t="s">
        <v>388</v>
      </c>
      <c r="F62" s="21" t="s">
        <v>385</v>
      </c>
      <c r="G62" s="21" t="s">
        <v>72</v>
      </c>
      <c r="H62" s="21" t="s">
        <v>97</v>
      </c>
      <c r="I62" s="21" t="s">
        <v>104</v>
      </c>
      <c r="J62" s="21" t="s">
        <v>105</v>
      </c>
      <c r="K62" s="21" t="s">
        <v>106</v>
      </c>
      <c r="L62" s="21" t="s">
        <v>107</v>
      </c>
      <c r="M62" s="21" t="s">
        <v>105</v>
      </c>
      <c r="N62" s="21" t="s">
        <v>36</v>
      </c>
      <c r="O62" s="21" t="s">
        <v>94</v>
      </c>
      <c r="P62" s="22">
        <v>-10706011.4</v>
      </c>
      <c r="Q62" s="22">
        <v>-126450.99</v>
      </c>
      <c r="R62" s="21">
        <v>84.665300000000002</v>
      </c>
      <c r="S62" s="21" t="s">
        <v>79</v>
      </c>
      <c r="T62" s="78">
        <f>P62/R62</f>
        <v>-126450.99468141021</v>
      </c>
      <c r="U62" s="21" t="s">
        <v>347</v>
      </c>
      <c r="V62" s="21" t="s">
        <v>80</v>
      </c>
      <c r="W62" s="21" t="s">
        <v>81</v>
      </c>
      <c r="X62" s="21" t="s">
        <v>82</v>
      </c>
      <c r="Y62" s="21" t="s">
        <v>68</v>
      </c>
      <c r="Z62" s="21" t="s">
        <v>389</v>
      </c>
      <c r="AA62" s="21" t="s">
        <v>85</v>
      </c>
      <c r="AB62" s="21" t="s">
        <v>85</v>
      </c>
      <c r="AC62" s="21" t="s">
        <v>86</v>
      </c>
      <c r="AD62" s="21" t="s">
        <v>387</v>
      </c>
    </row>
    <row r="63" spans="1:32" s="21" customFormat="1">
      <c r="A63" s="21" t="s">
        <v>346</v>
      </c>
      <c r="B63" s="21" t="s">
        <v>68</v>
      </c>
      <c r="C63" s="21" t="s">
        <v>383</v>
      </c>
      <c r="D63" s="21" t="s">
        <v>383</v>
      </c>
      <c r="E63" s="21" t="s">
        <v>390</v>
      </c>
      <c r="F63" s="21" t="s">
        <v>391</v>
      </c>
      <c r="G63" s="21" t="s">
        <v>72</v>
      </c>
      <c r="H63" s="21" t="s">
        <v>97</v>
      </c>
      <c r="I63" s="21" t="s">
        <v>98</v>
      </c>
      <c r="J63" s="21" t="s">
        <v>99</v>
      </c>
      <c r="K63" s="21" t="s">
        <v>100</v>
      </c>
      <c r="L63" s="21" t="s">
        <v>392</v>
      </c>
      <c r="M63" s="21" t="s">
        <v>99</v>
      </c>
      <c r="N63" s="21" t="s">
        <v>36</v>
      </c>
      <c r="O63" s="21" t="s">
        <v>78</v>
      </c>
      <c r="P63" s="22">
        <v>10706011.4</v>
      </c>
      <c r="Q63" s="22">
        <v>126450.99</v>
      </c>
      <c r="R63" s="21">
        <v>84.665300000000002</v>
      </c>
      <c r="S63" s="21" t="s">
        <v>79</v>
      </c>
      <c r="T63" s="78">
        <f>P63/R63</f>
        <v>126450.99468141021</v>
      </c>
      <c r="U63" s="21" t="s">
        <v>347</v>
      </c>
      <c r="V63" s="21" t="s">
        <v>80</v>
      </c>
      <c r="W63" s="21" t="s">
        <v>81</v>
      </c>
      <c r="X63" s="21" t="s">
        <v>82</v>
      </c>
      <c r="Y63" s="21" t="s">
        <v>68</v>
      </c>
      <c r="Z63" s="21" t="s">
        <v>393</v>
      </c>
      <c r="AA63" s="21" t="s">
        <v>85</v>
      </c>
      <c r="AB63" s="21" t="s">
        <v>85</v>
      </c>
      <c r="AC63" s="21" t="s">
        <v>86</v>
      </c>
      <c r="AD63" s="21" t="s">
        <v>394</v>
      </c>
    </row>
    <row r="64" spans="1:32" s="21" customFormat="1">
      <c r="A64" s="21" t="s">
        <v>346</v>
      </c>
      <c r="B64" s="21" t="s">
        <v>68</v>
      </c>
      <c r="C64" s="21" t="s">
        <v>383</v>
      </c>
      <c r="D64" s="21" t="s">
        <v>383</v>
      </c>
      <c r="E64" s="21" t="s">
        <v>395</v>
      </c>
      <c r="F64" s="21" t="s">
        <v>391</v>
      </c>
      <c r="G64" s="21" t="s">
        <v>72</v>
      </c>
      <c r="H64" s="21" t="s">
        <v>97</v>
      </c>
      <c r="I64" s="21" t="s">
        <v>104</v>
      </c>
      <c r="J64" s="21" t="s">
        <v>105</v>
      </c>
      <c r="K64" s="21" t="s">
        <v>106</v>
      </c>
      <c r="L64" s="21" t="s">
        <v>107</v>
      </c>
      <c r="M64" s="21" t="s">
        <v>105</v>
      </c>
      <c r="N64" s="21" t="s">
        <v>36</v>
      </c>
      <c r="O64" s="21" t="s">
        <v>94</v>
      </c>
      <c r="P64" s="22">
        <v>-10706011.4</v>
      </c>
      <c r="Q64" s="22">
        <v>-126450.99</v>
      </c>
      <c r="R64" s="21">
        <v>84.665300000000002</v>
      </c>
      <c r="S64" s="21" t="s">
        <v>79</v>
      </c>
      <c r="T64" s="78">
        <f>P64/R64</f>
        <v>-126450.99468141021</v>
      </c>
      <c r="U64" s="21" t="s">
        <v>347</v>
      </c>
      <c r="V64" s="21" t="s">
        <v>80</v>
      </c>
      <c r="W64" s="21" t="s">
        <v>81</v>
      </c>
      <c r="X64" s="21" t="s">
        <v>82</v>
      </c>
      <c r="Y64" s="21" t="s">
        <v>68</v>
      </c>
      <c r="Z64" s="21" t="s">
        <v>389</v>
      </c>
      <c r="AA64" s="21" t="s">
        <v>85</v>
      </c>
      <c r="AB64" s="21" t="s">
        <v>85</v>
      </c>
      <c r="AC64" s="21" t="s">
        <v>86</v>
      </c>
      <c r="AD64" s="21" t="s">
        <v>394</v>
      </c>
    </row>
    <row r="66" spans="1:46">
      <c r="P66" s="2">
        <f>106500*100.3253+10685+10681.95</f>
        <v>10706011.399999999</v>
      </c>
    </row>
    <row r="67" spans="1:46">
      <c r="A67" s="2" t="s">
        <v>396</v>
      </c>
    </row>
    <row r="69" spans="1:46" s="21" customFormat="1" ht="32" customHeight="1">
      <c r="A69" s="24" t="s">
        <v>38</v>
      </c>
      <c r="B69" s="24" t="s">
        <v>120</v>
      </c>
      <c r="C69" s="24" t="s">
        <v>121</v>
      </c>
      <c r="D69" s="24" t="s">
        <v>122</v>
      </c>
      <c r="E69" s="24" t="s">
        <v>41</v>
      </c>
      <c r="F69" s="24" t="s">
        <v>123</v>
      </c>
      <c r="G69" s="24" t="s">
        <v>124</v>
      </c>
      <c r="H69" s="24" t="s">
        <v>125</v>
      </c>
      <c r="I69" s="24" t="s">
        <v>3</v>
      </c>
      <c r="J69" s="24" t="s">
        <v>126</v>
      </c>
      <c r="K69" s="25" t="s">
        <v>11</v>
      </c>
      <c r="L69" s="24" t="s">
        <v>56</v>
      </c>
      <c r="M69" s="118" t="s">
        <v>127</v>
      </c>
      <c r="N69" s="118"/>
      <c r="O69" s="118" t="s">
        <v>24</v>
      </c>
      <c r="P69" s="118"/>
      <c r="Q69" s="118" t="s">
        <v>60</v>
      </c>
      <c r="R69" s="118"/>
      <c r="S69" s="118" t="s">
        <v>129</v>
      </c>
      <c r="T69" s="118"/>
      <c r="U69" s="24" t="s">
        <v>130</v>
      </c>
      <c r="V69" s="24" t="s">
        <v>131</v>
      </c>
      <c r="W69" s="24" t="s">
        <v>132</v>
      </c>
      <c r="X69" s="112" t="s">
        <v>9</v>
      </c>
      <c r="Y69" s="112"/>
      <c r="Z69" s="112" t="s">
        <v>133</v>
      </c>
      <c r="AA69" s="112"/>
      <c r="AB69" s="112" t="s">
        <v>134</v>
      </c>
      <c r="AC69" s="112"/>
      <c r="AD69" s="25" t="s">
        <v>135</v>
      </c>
      <c r="AE69" s="25" t="s">
        <v>136</v>
      </c>
      <c r="AF69" s="25" t="s">
        <v>137</v>
      </c>
      <c r="AG69" s="25" t="s">
        <v>138</v>
      </c>
      <c r="AH69" s="25" t="s">
        <v>139</v>
      </c>
      <c r="AI69" s="25" t="s">
        <v>234</v>
      </c>
      <c r="AJ69" s="25" t="s">
        <v>141</v>
      </c>
      <c r="AK69" s="25" t="s">
        <v>142</v>
      </c>
      <c r="AL69" s="25" t="s">
        <v>143</v>
      </c>
      <c r="AM69" s="25" t="s">
        <v>144</v>
      </c>
      <c r="AN69" s="25" t="s">
        <v>147</v>
      </c>
      <c r="AO69" s="65" t="s">
        <v>235</v>
      </c>
      <c r="AP69" s="33"/>
      <c r="AQ69" s="112" t="s">
        <v>149</v>
      </c>
      <c r="AR69" s="112"/>
      <c r="AS69" s="26" t="s">
        <v>148</v>
      </c>
    </row>
    <row r="70" spans="1:46" s="21" customFormat="1" ht="15" customHeight="1">
      <c r="A70" s="124" t="s">
        <v>397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</row>
    <row r="71" spans="1:46" s="21" customFormat="1" ht="27" customHeight="1">
      <c r="A71" s="9" t="s">
        <v>346</v>
      </c>
      <c r="B71" s="9" t="s">
        <v>398</v>
      </c>
      <c r="C71" s="9" t="s">
        <v>399</v>
      </c>
      <c r="D71" s="9" t="s">
        <v>400</v>
      </c>
      <c r="E71" s="27">
        <v>45633</v>
      </c>
      <c r="F71" s="27">
        <v>45633</v>
      </c>
      <c r="G71" s="9" t="s">
        <v>391</v>
      </c>
      <c r="H71" s="9" t="s">
        <v>81</v>
      </c>
      <c r="I71" s="9" t="s">
        <v>347</v>
      </c>
      <c r="J71" s="9" t="s">
        <v>347</v>
      </c>
      <c r="K71" s="13">
        <v>0</v>
      </c>
      <c r="L71" s="28" t="s">
        <v>79</v>
      </c>
      <c r="N71" s="116" t="s">
        <v>153</v>
      </c>
      <c r="O71" s="116"/>
      <c r="P71" s="116" t="s">
        <v>154</v>
      </c>
      <c r="Q71" s="116"/>
      <c r="R71" s="116" t="s">
        <v>82</v>
      </c>
      <c r="S71" s="116"/>
      <c r="T71" s="108" t="s">
        <v>156</v>
      </c>
      <c r="U71" s="108"/>
      <c r="Y71" s="113">
        <v>106500</v>
      </c>
      <c r="Z71" s="113"/>
      <c r="AA71" s="117">
        <v>100.3253</v>
      </c>
      <c r="AB71" s="117"/>
      <c r="AC71" s="13">
        <v>126198.63</v>
      </c>
      <c r="AD71" s="13" t="s">
        <v>157</v>
      </c>
      <c r="AE71" s="13">
        <v>126.17</v>
      </c>
      <c r="AF71" s="12">
        <v>9.99773135413594E-2</v>
      </c>
      <c r="AG71" s="13">
        <v>126.2</v>
      </c>
      <c r="AH71" s="13">
        <v>0</v>
      </c>
      <c r="AI71" s="13">
        <v>0</v>
      </c>
      <c r="AJ71" s="13">
        <v>10706011.4</v>
      </c>
      <c r="AK71" s="13">
        <v>126450.99</v>
      </c>
      <c r="AL71" s="13">
        <v>10706011.4</v>
      </c>
      <c r="AM71" s="13">
        <v>126450.99</v>
      </c>
      <c r="AN71" s="13">
        <v>0</v>
      </c>
      <c r="AO71" s="13">
        <v>0</v>
      </c>
      <c r="AQ71" s="113">
        <v>0</v>
      </c>
      <c r="AR71" s="113"/>
      <c r="AS71" s="13">
        <v>0</v>
      </c>
    </row>
    <row r="72" spans="1:46" s="21" customFormat="1" ht="27" customHeight="1">
      <c r="A72" s="29" t="s">
        <v>346</v>
      </c>
      <c r="B72" s="29" t="s">
        <v>398</v>
      </c>
      <c r="C72" s="29" t="s">
        <v>399</v>
      </c>
      <c r="D72" s="29" t="s">
        <v>400</v>
      </c>
      <c r="E72" s="30">
        <v>45633</v>
      </c>
      <c r="F72" s="30">
        <v>45634</v>
      </c>
      <c r="G72" s="29" t="s">
        <v>385</v>
      </c>
      <c r="H72" s="29" t="s">
        <v>81</v>
      </c>
      <c r="I72" s="29" t="s">
        <v>347</v>
      </c>
      <c r="J72" s="29" t="s">
        <v>347</v>
      </c>
      <c r="K72" s="31">
        <v>0</v>
      </c>
      <c r="L72" s="32" t="s">
        <v>79</v>
      </c>
      <c r="M72" s="33"/>
      <c r="N72" s="121" t="s">
        <v>153</v>
      </c>
      <c r="O72" s="121"/>
      <c r="P72" s="121" t="s">
        <v>154</v>
      </c>
      <c r="Q72" s="121"/>
      <c r="R72" s="121" t="s">
        <v>82</v>
      </c>
      <c r="S72" s="121"/>
      <c r="T72" s="122" t="s">
        <v>156</v>
      </c>
      <c r="U72" s="122"/>
      <c r="V72" s="33"/>
      <c r="W72" s="33"/>
      <c r="X72" s="33"/>
      <c r="Y72" s="114">
        <v>106500</v>
      </c>
      <c r="Z72" s="114"/>
      <c r="AA72" s="123">
        <v>100.3253</v>
      </c>
      <c r="AB72" s="123"/>
      <c r="AC72" s="31">
        <v>126198.63</v>
      </c>
      <c r="AD72" s="31" t="s">
        <v>157</v>
      </c>
      <c r="AE72" s="31">
        <v>126.17</v>
      </c>
      <c r="AF72" s="34">
        <v>9.99773135413594E-2</v>
      </c>
      <c r="AG72" s="31">
        <v>126.2</v>
      </c>
      <c r="AH72" s="31">
        <v>0</v>
      </c>
      <c r="AI72" s="31">
        <v>0</v>
      </c>
      <c r="AJ72" s="31">
        <v>10706011.4</v>
      </c>
      <c r="AK72" s="31">
        <v>126450.99</v>
      </c>
      <c r="AL72" s="31">
        <v>10706011.4</v>
      </c>
      <c r="AM72" s="31">
        <v>126450.99</v>
      </c>
      <c r="AN72" s="31">
        <v>0</v>
      </c>
      <c r="AO72" s="31">
        <v>0</v>
      </c>
      <c r="AP72" s="33"/>
      <c r="AQ72" s="114">
        <v>0</v>
      </c>
      <c r="AR72" s="114"/>
      <c r="AS72" s="31">
        <v>0</v>
      </c>
      <c r="AT72" s="33"/>
    </row>
    <row r="74" spans="1:46">
      <c r="AC74" s="19">
        <f>Y71*AA71/R62</f>
        <v>126198.62505654618</v>
      </c>
    </row>
    <row r="75" spans="1:46">
      <c r="A75" s="2" t="s">
        <v>401</v>
      </c>
    </row>
    <row r="77" spans="1:46">
      <c r="A77" s="46" t="s">
        <v>171</v>
      </c>
      <c r="B77" s="46" t="s">
        <v>172</v>
      </c>
      <c r="C77" s="46" t="s">
        <v>173</v>
      </c>
      <c r="D77" s="46" t="s">
        <v>174</v>
      </c>
      <c r="E77" s="46" t="s">
        <v>175</v>
      </c>
      <c r="F77" s="46" t="s">
        <v>176</v>
      </c>
      <c r="G77" s="46" t="s">
        <v>177</v>
      </c>
    </row>
    <row r="78" spans="1:46">
      <c r="A78" s="9" t="s">
        <v>347</v>
      </c>
      <c r="B78" s="9" t="s">
        <v>347</v>
      </c>
      <c r="C78" s="9" t="s">
        <v>347</v>
      </c>
      <c r="D78" s="47">
        <v>45633</v>
      </c>
      <c r="E78" s="48" t="s">
        <v>154</v>
      </c>
      <c r="F78" s="48">
        <v>150</v>
      </c>
      <c r="G78" s="48"/>
    </row>
    <row r="95" spans="1:1">
      <c r="A95" s="2" t="s">
        <v>402</v>
      </c>
    </row>
    <row r="97" spans="1:32">
      <c r="A97" s="2" t="s">
        <v>1</v>
      </c>
    </row>
    <row r="99" spans="1:32" s="8" customFormat="1" ht="30" customHeight="1">
      <c r="A99" s="103" t="s">
        <v>2</v>
      </c>
      <c r="B99" s="125" t="s">
        <v>3</v>
      </c>
      <c r="C99" s="125"/>
      <c r="D99" s="103" t="s">
        <v>4</v>
      </c>
      <c r="E99" s="103" t="s">
        <v>5</v>
      </c>
      <c r="F99" s="103" t="s">
        <v>6</v>
      </c>
      <c r="G99" s="103" t="s">
        <v>7</v>
      </c>
      <c r="H99" s="103" t="s">
        <v>8</v>
      </c>
      <c r="I99" s="104" t="s">
        <v>9</v>
      </c>
      <c r="J99" s="104" t="s">
        <v>10</v>
      </c>
      <c r="K99" s="104" t="s">
        <v>11</v>
      </c>
      <c r="L99" s="104" t="s">
        <v>12</v>
      </c>
      <c r="M99" s="104" t="s">
        <v>13</v>
      </c>
      <c r="N99" s="104" t="s">
        <v>14</v>
      </c>
      <c r="O99" s="103" t="s">
        <v>15</v>
      </c>
      <c r="P99" s="104" t="s">
        <v>16</v>
      </c>
      <c r="Q99" s="104" t="s">
        <v>17</v>
      </c>
      <c r="R99" s="103" t="s">
        <v>18</v>
      </c>
      <c r="S99" s="103" t="s">
        <v>19</v>
      </c>
      <c r="T99" s="103" t="s">
        <v>20</v>
      </c>
      <c r="U99" s="103" t="s">
        <v>21</v>
      </c>
      <c r="V99" s="103" t="s">
        <v>22</v>
      </c>
      <c r="W99" s="103" t="s">
        <v>23</v>
      </c>
      <c r="X99" s="104" t="s">
        <v>24</v>
      </c>
      <c r="Y99" s="103" t="s">
        <v>25</v>
      </c>
      <c r="Z99" s="103" t="s">
        <v>26</v>
      </c>
      <c r="AA99" s="103" t="s">
        <v>27</v>
      </c>
      <c r="AB99" s="103" t="s">
        <v>28</v>
      </c>
      <c r="AC99" s="103" t="s">
        <v>29</v>
      </c>
      <c r="AD99" s="103" t="s">
        <v>30</v>
      </c>
      <c r="AE99" s="103" t="s">
        <v>31</v>
      </c>
      <c r="AF99" s="105" t="s">
        <v>32</v>
      </c>
    </row>
    <row r="100" spans="1:32" s="8" customFormat="1" ht="21.5" customHeight="1">
      <c r="B100" s="108" t="s">
        <v>347</v>
      </c>
      <c r="C100" s="108"/>
      <c r="D100" s="9" t="s">
        <v>347</v>
      </c>
      <c r="E100" s="9" t="s">
        <v>35</v>
      </c>
      <c r="F100" s="9" t="s">
        <v>36</v>
      </c>
      <c r="G100" s="9" t="s">
        <v>347</v>
      </c>
      <c r="I100" s="10">
        <v>213000</v>
      </c>
      <c r="J100" s="11">
        <v>100.52589999999999</v>
      </c>
      <c r="K100" s="12">
        <v>0</v>
      </c>
      <c r="L100" s="13">
        <v>21412022.800000001</v>
      </c>
      <c r="M100" s="13">
        <v>252901.98</v>
      </c>
      <c r="N100" s="11">
        <v>150</v>
      </c>
      <c r="O100" s="13">
        <v>31950000</v>
      </c>
      <c r="P100" s="13">
        <v>377368.3</v>
      </c>
      <c r="Q100" s="14">
        <v>2.4948476374405701</v>
      </c>
      <c r="R100" s="13">
        <v>0</v>
      </c>
      <c r="S100" s="13">
        <v>0</v>
      </c>
      <c r="T100" s="13">
        <v>0</v>
      </c>
      <c r="U100" s="13">
        <v>0</v>
      </c>
      <c r="V100" s="13">
        <v>252901.98</v>
      </c>
      <c r="W100" s="13">
        <v>0</v>
      </c>
      <c r="X100" s="12">
        <v>84.665300000000002</v>
      </c>
      <c r="Y100" s="13">
        <v>10537977.199999999</v>
      </c>
      <c r="Z100" s="13">
        <v>124466.32</v>
      </c>
      <c r="AA100" s="13">
        <v>10537977.199999999</v>
      </c>
      <c r="AB100" s="13">
        <v>124466.3</v>
      </c>
      <c r="AC100" s="13">
        <v>0.02</v>
      </c>
      <c r="AD100" s="13">
        <v>0</v>
      </c>
      <c r="AE100" s="13">
        <v>0</v>
      </c>
      <c r="AF100" s="16">
        <v>45633</v>
      </c>
    </row>
    <row r="101" spans="1:32">
      <c r="L101" s="17">
        <f>I100*J100</f>
        <v>21412016.699999999</v>
      </c>
      <c r="M101" s="19">
        <f>L100/R105</f>
        <v>252901.98936282043</v>
      </c>
      <c r="O101" s="17">
        <f>I100*N100</f>
        <v>31950000</v>
      </c>
      <c r="P101" s="19">
        <f>O100/R105</f>
        <v>377368.2961024174</v>
      </c>
      <c r="Y101" s="19">
        <f>O100-L100</f>
        <v>10537977.199999999</v>
      </c>
      <c r="Z101" s="19">
        <f>P100-M100</f>
        <v>124466.31999999998</v>
      </c>
      <c r="AA101" s="19">
        <f>O100-L100</f>
        <v>10537977.199999999</v>
      </c>
      <c r="AB101" s="19">
        <f>AA100/R105</f>
        <v>124466.30673959697</v>
      </c>
      <c r="AC101" s="19">
        <f>Z100-AB100</f>
        <v>2.0000000004074536E-2</v>
      </c>
    </row>
    <row r="102" spans="1:32">
      <c r="A102" s="2" t="s">
        <v>37</v>
      </c>
    </row>
    <row r="104" spans="1:32" s="21" customFormat="1">
      <c r="A104" s="20" t="s">
        <v>38</v>
      </c>
      <c r="B104" s="20" t="s">
        <v>39</v>
      </c>
      <c r="C104" s="20" t="s">
        <v>40</v>
      </c>
      <c r="D104" s="20" t="s">
        <v>41</v>
      </c>
      <c r="E104" s="20" t="s">
        <v>42</v>
      </c>
      <c r="F104" s="20" t="s">
        <v>43</v>
      </c>
      <c r="G104" s="20" t="s">
        <v>44</v>
      </c>
      <c r="H104" s="20" t="s">
        <v>45</v>
      </c>
      <c r="I104" s="20" t="s">
        <v>46</v>
      </c>
      <c r="J104" s="20" t="s">
        <v>47</v>
      </c>
      <c r="K104" s="20" t="s">
        <v>48</v>
      </c>
      <c r="L104" s="20" t="s">
        <v>49</v>
      </c>
      <c r="M104" s="20" t="s">
        <v>50</v>
      </c>
      <c r="N104" s="20" t="s">
        <v>51</v>
      </c>
      <c r="O104" s="20" t="s">
        <v>52</v>
      </c>
      <c r="P104" s="20" t="s">
        <v>53</v>
      </c>
      <c r="Q104" s="20" t="s">
        <v>54</v>
      </c>
      <c r="R104" s="20" t="s">
        <v>55</v>
      </c>
      <c r="S104" s="20" t="s">
        <v>56</v>
      </c>
      <c r="T104" s="20" t="s">
        <v>57</v>
      </c>
      <c r="U104" s="20" t="s">
        <v>3</v>
      </c>
      <c r="V104" s="20" t="s">
        <v>58</v>
      </c>
      <c r="W104" s="20" t="s">
        <v>59</v>
      </c>
      <c r="X104" s="20" t="s">
        <v>60</v>
      </c>
      <c r="Y104" s="20" t="s">
        <v>61</v>
      </c>
      <c r="Z104" s="20" t="s">
        <v>62</v>
      </c>
      <c r="AA104" s="20" t="s">
        <v>63</v>
      </c>
      <c r="AB104" s="20" t="s">
        <v>64</v>
      </c>
      <c r="AC104" s="20" t="s">
        <v>65</v>
      </c>
      <c r="AD104" s="20" t="s">
        <v>66</v>
      </c>
    </row>
    <row r="105" spans="1:32" s="21" customFormat="1">
      <c r="A105" s="21" t="s">
        <v>346</v>
      </c>
      <c r="B105" s="21" t="s">
        <v>68</v>
      </c>
      <c r="C105" s="21" t="s">
        <v>383</v>
      </c>
      <c r="D105" s="21" t="s">
        <v>383</v>
      </c>
      <c r="E105" s="21" t="s">
        <v>403</v>
      </c>
      <c r="F105" s="21" t="s">
        <v>404</v>
      </c>
      <c r="G105" s="21" t="s">
        <v>193</v>
      </c>
      <c r="H105" s="21" t="s">
        <v>194</v>
      </c>
      <c r="I105" s="21" t="s">
        <v>195</v>
      </c>
      <c r="J105" s="21" t="s">
        <v>196</v>
      </c>
      <c r="K105" s="21" t="s">
        <v>197</v>
      </c>
      <c r="L105" s="21" t="s">
        <v>198</v>
      </c>
      <c r="M105" s="21" t="s">
        <v>196</v>
      </c>
      <c r="N105" s="21" t="s">
        <v>36</v>
      </c>
      <c r="O105" s="21" t="s">
        <v>78</v>
      </c>
      <c r="P105" s="22">
        <v>10537977.199999999</v>
      </c>
      <c r="Q105" s="22">
        <v>124466.3</v>
      </c>
      <c r="R105" s="21">
        <v>84.665300000000002</v>
      </c>
      <c r="S105" s="21" t="s">
        <v>79</v>
      </c>
      <c r="T105" s="21" t="s">
        <v>68</v>
      </c>
      <c r="U105" s="21" t="s">
        <v>347</v>
      </c>
      <c r="V105" s="21" t="s">
        <v>80</v>
      </c>
      <c r="W105" s="21" t="s">
        <v>199</v>
      </c>
      <c r="X105" s="21" t="s">
        <v>68</v>
      </c>
      <c r="Y105" s="21" t="s">
        <v>68</v>
      </c>
      <c r="Z105" s="21" t="s">
        <v>405</v>
      </c>
      <c r="AA105" s="21" t="s">
        <v>85</v>
      </c>
      <c r="AB105" s="21" t="s">
        <v>35</v>
      </c>
      <c r="AC105" s="21" t="s">
        <v>86</v>
      </c>
      <c r="AD105" s="21" t="s">
        <v>404</v>
      </c>
    </row>
    <row r="106" spans="1:32" s="21" customFormat="1">
      <c r="A106" s="21" t="s">
        <v>346</v>
      </c>
      <c r="B106" s="21" t="s">
        <v>68</v>
      </c>
      <c r="C106" s="21" t="s">
        <v>383</v>
      </c>
      <c r="D106" s="21" t="s">
        <v>383</v>
      </c>
      <c r="E106" s="21" t="s">
        <v>406</v>
      </c>
      <c r="F106" s="21" t="s">
        <v>404</v>
      </c>
      <c r="G106" s="21" t="s">
        <v>193</v>
      </c>
      <c r="H106" s="21" t="s">
        <v>194</v>
      </c>
      <c r="I106" s="21" t="s">
        <v>311</v>
      </c>
      <c r="J106" s="21" t="s">
        <v>407</v>
      </c>
      <c r="K106" s="21" t="s">
        <v>313</v>
      </c>
      <c r="L106" s="21" t="s">
        <v>314</v>
      </c>
      <c r="M106" s="21" t="s">
        <v>407</v>
      </c>
      <c r="N106" s="21" t="s">
        <v>36</v>
      </c>
      <c r="O106" s="21" t="s">
        <v>78</v>
      </c>
      <c r="P106" s="22">
        <v>0</v>
      </c>
      <c r="Q106" s="22">
        <v>0.02</v>
      </c>
      <c r="R106" s="21">
        <v>84.665300000000002</v>
      </c>
      <c r="S106" s="21" t="s">
        <v>79</v>
      </c>
      <c r="T106" s="21" t="s">
        <v>68</v>
      </c>
      <c r="U106" s="21" t="s">
        <v>347</v>
      </c>
      <c r="V106" s="21" t="s">
        <v>80</v>
      </c>
      <c r="W106" s="21" t="s">
        <v>199</v>
      </c>
      <c r="X106" s="21" t="s">
        <v>68</v>
      </c>
      <c r="Y106" s="21" t="s">
        <v>68</v>
      </c>
      <c r="Z106" s="21" t="s">
        <v>408</v>
      </c>
      <c r="AA106" s="21" t="s">
        <v>85</v>
      </c>
      <c r="AB106" s="21" t="s">
        <v>35</v>
      </c>
      <c r="AC106" s="21" t="s">
        <v>86</v>
      </c>
      <c r="AD106" s="21" t="s">
        <v>404</v>
      </c>
    </row>
    <row r="107" spans="1:32" s="21" customFormat="1">
      <c r="A107" s="21" t="s">
        <v>346</v>
      </c>
      <c r="B107" s="21" t="s">
        <v>68</v>
      </c>
      <c r="C107" s="21" t="s">
        <v>383</v>
      </c>
      <c r="D107" s="21" t="s">
        <v>383</v>
      </c>
      <c r="E107" s="21" t="s">
        <v>409</v>
      </c>
      <c r="F107" s="21" t="s">
        <v>404</v>
      </c>
      <c r="G107" s="21" t="s">
        <v>193</v>
      </c>
      <c r="H107" s="21" t="s">
        <v>97</v>
      </c>
      <c r="I107" s="21" t="s">
        <v>317</v>
      </c>
      <c r="J107" s="21" t="s">
        <v>407</v>
      </c>
      <c r="K107" s="21" t="s">
        <v>319</v>
      </c>
      <c r="L107" s="21" t="s">
        <v>320</v>
      </c>
      <c r="M107" s="21" t="s">
        <v>407</v>
      </c>
      <c r="N107" s="21" t="s">
        <v>36</v>
      </c>
      <c r="O107" s="21" t="s">
        <v>78</v>
      </c>
      <c r="P107" s="22">
        <v>0</v>
      </c>
      <c r="Q107" s="22">
        <v>-0.02</v>
      </c>
      <c r="R107" s="21">
        <v>84.665300000000002</v>
      </c>
      <c r="S107" s="21" t="s">
        <v>79</v>
      </c>
      <c r="T107" s="21" t="s">
        <v>68</v>
      </c>
      <c r="U107" s="21" t="s">
        <v>347</v>
      </c>
      <c r="V107" s="21" t="s">
        <v>80</v>
      </c>
      <c r="W107" s="21" t="s">
        <v>199</v>
      </c>
      <c r="X107" s="21" t="s">
        <v>68</v>
      </c>
      <c r="Y107" s="21" t="s">
        <v>68</v>
      </c>
      <c r="Z107" s="21" t="s">
        <v>408</v>
      </c>
      <c r="AA107" s="21" t="s">
        <v>85</v>
      </c>
      <c r="AB107" s="21" t="s">
        <v>35</v>
      </c>
      <c r="AC107" s="21" t="s">
        <v>86</v>
      </c>
      <c r="AD107" s="21" t="s">
        <v>404</v>
      </c>
    </row>
    <row r="108" spans="1:32" s="21" customFormat="1">
      <c r="A108" s="21" t="s">
        <v>346</v>
      </c>
      <c r="B108" s="21" t="s">
        <v>68</v>
      </c>
      <c r="C108" s="21" t="s">
        <v>383</v>
      </c>
      <c r="D108" s="21" t="s">
        <v>383</v>
      </c>
      <c r="E108" s="21" t="s">
        <v>410</v>
      </c>
      <c r="F108" s="21" t="s">
        <v>404</v>
      </c>
      <c r="G108" s="21" t="s">
        <v>193</v>
      </c>
      <c r="H108" s="21" t="s">
        <v>97</v>
      </c>
      <c r="I108" s="21" t="s">
        <v>202</v>
      </c>
      <c r="J108" s="21" t="s">
        <v>203</v>
      </c>
      <c r="K108" s="21" t="s">
        <v>204</v>
      </c>
      <c r="L108" s="21" t="s">
        <v>205</v>
      </c>
      <c r="M108" s="21" t="s">
        <v>203</v>
      </c>
      <c r="N108" s="21" t="s">
        <v>36</v>
      </c>
      <c r="O108" s="21" t="s">
        <v>94</v>
      </c>
      <c r="P108" s="22">
        <v>-10537977.199999999</v>
      </c>
      <c r="Q108" s="22">
        <v>-124466.3</v>
      </c>
      <c r="R108" s="21">
        <v>84.665300000000002</v>
      </c>
      <c r="S108" s="21" t="s">
        <v>79</v>
      </c>
      <c r="T108" s="21" t="s">
        <v>68</v>
      </c>
      <c r="U108" s="21" t="s">
        <v>347</v>
      </c>
      <c r="V108" s="21" t="s">
        <v>80</v>
      </c>
      <c r="W108" s="21" t="s">
        <v>199</v>
      </c>
      <c r="X108" s="21" t="s">
        <v>68</v>
      </c>
      <c r="Y108" s="21" t="s">
        <v>68</v>
      </c>
      <c r="Z108" s="21" t="s">
        <v>405</v>
      </c>
      <c r="AA108" s="21" t="s">
        <v>85</v>
      </c>
      <c r="AB108" s="21" t="s">
        <v>35</v>
      </c>
      <c r="AC108" s="21" t="s">
        <v>86</v>
      </c>
      <c r="AD108" s="21" t="s">
        <v>404</v>
      </c>
    </row>
    <row r="110" spans="1:32" ht="21">
      <c r="P110" s="103" t="s">
        <v>27</v>
      </c>
      <c r="Q110" s="103" t="s">
        <v>28</v>
      </c>
      <c r="R110" s="103" t="s">
        <v>29</v>
      </c>
    </row>
    <row r="111" spans="1:32">
      <c r="P111" s="13">
        <v>10537977.199999999</v>
      </c>
      <c r="Q111" s="13">
        <v>124466.3</v>
      </c>
      <c r="R111" s="13">
        <v>0.02</v>
      </c>
    </row>
    <row r="113" spans="1:1">
      <c r="A113" s="2" t="s">
        <v>411</v>
      </c>
    </row>
    <row r="115" spans="1:1">
      <c r="A115" s="2" t="s">
        <v>412</v>
      </c>
    </row>
    <row r="117" spans="1:1">
      <c r="A117" s="3"/>
    </row>
    <row r="153" spans="1:7">
      <c r="A153" s="2" t="s">
        <v>401</v>
      </c>
    </row>
    <row r="155" spans="1:7">
      <c r="A155" s="46" t="s">
        <v>171</v>
      </c>
      <c r="B155" s="46" t="s">
        <v>172</v>
      </c>
      <c r="C155" s="46" t="s">
        <v>173</v>
      </c>
      <c r="D155" s="46" t="s">
        <v>174</v>
      </c>
      <c r="E155" s="46" t="s">
        <v>175</v>
      </c>
      <c r="F155" s="46" t="s">
        <v>176</v>
      </c>
      <c r="G155" s="46" t="s">
        <v>177</v>
      </c>
    </row>
    <row r="156" spans="1:7">
      <c r="A156" s="9" t="s">
        <v>347</v>
      </c>
      <c r="B156" s="9" t="s">
        <v>347</v>
      </c>
      <c r="C156" s="9" t="s">
        <v>347</v>
      </c>
      <c r="D156" s="47">
        <v>45634</v>
      </c>
      <c r="E156" s="48" t="s">
        <v>154</v>
      </c>
      <c r="F156" s="48">
        <v>200</v>
      </c>
      <c r="G156" s="48"/>
    </row>
    <row r="172" spans="1:32">
      <c r="A172" s="2" t="s">
        <v>402</v>
      </c>
    </row>
    <row r="174" spans="1:32">
      <c r="A174" s="2" t="s">
        <v>1</v>
      </c>
    </row>
    <row r="176" spans="1:32" s="8" customFormat="1" ht="30" customHeight="1">
      <c r="A176" s="75" t="s">
        <v>2</v>
      </c>
      <c r="B176" s="126" t="s">
        <v>3</v>
      </c>
      <c r="C176" s="126"/>
      <c r="D176" s="75" t="s">
        <v>4</v>
      </c>
      <c r="E176" s="75" t="s">
        <v>5</v>
      </c>
      <c r="F176" s="75" t="s">
        <v>6</v>
      </c>
      <c r="G176" s="75" t="s">
        <v>7</v>
      </c>
      <c r="H176" s="75" t="s">
        <v>8</v>
      </c>
      <c r="I176" s="76" t="s">
        <v>9</v>
      </c>
      <c r="J176" s="76" t="s">
        <v>10</v>
      </c>
      <c r="K176" s="76" t="s">
        <v>11</v>
      </c>
      <c r="L176" s="76" t="s">
        <v>12</v>
      </c>
      <c r="M176" s="76" t="s">
        <v>13</v>
      </c>
      <c r="N176" s="76" t="s">
        <v>14</v>
      </c>
      <c r="O176" s="75" t="s">
        <v>15</v>
      </c>
      <c r="P176" s="76" t="s">
        <v>16</v>
      </c>
      <c r="Q176" s="76" t="s">
        <v>17</v>
      </c>
      <c r="R176" s="75" t="s">
        <v>18</v>
      </c>
      <c r="S176" s="75" t="s">
        <v>19</v>
      </c>
      <c r="T176" s="75" t="s">
        <v>20</v>
      </c>
      <c r="U176" s="75" t="s">
        <v>21</v>
      </c>
      <c r="V176" s="75" t="s">
        <v>22</v>
      </c>
      <c r="W176" s="75" t="s">
        <v>23</v>
      </c>
      <c r="X176" s="76" t="s">
        <v>24</v>
      </c>
      <c r="Y176" s="75" t="s">
        <v>25</v>
      </c>
      <c r="Z176" s="75" t="s">
        <v>26</v>
      </c>
      <c r="AA176" s="75" t="s">
        <v>27</v>
      </c>
      <c r="AB176" s="75" t="s">
        <v>28</v>
      </c>
      <c r="AC176" s="75" t="s">
        <v>29</v>
      </c>
      <c r="AD176" s="75" t="s">
        <v>30</v>
      </c>
      <c r="AE176" s="75" t="s">
        <v>31</v>
      </c>
      <c r="AF176" s="77" t="s">
        <v>32</v>
      </c>
    </row>
    <row r="177" spans="1:32" s="8" customFormat="1" ht="21.5" customHeight="1">
      <c r="B177" s="108" t="s">
        <v>347</v>
      </c>
      <c r="C177" s="108"/>
      <c r="D177" s="9" t="s">
        <v>347</v>
      </c>
      <c r="E177" s="9" t="s">
        <v>35</v>
      </c>
      <c r="F177" s="9" t="s">
        <v>36</v>
      </c>
      <c r="G177" s="9" t="s">
        <v>347</v>
      </c>
      <c r="I177" s="10">
        <v>213000</v>
      </c>
      <c r="J177" s="11">
        <v>100.52589999999999</v>
      </c>
      <c r="K177" s="12">
        <v>0</v>
      </c>
      <c r="L177" s="13">
        <v>21412022.800000001</v>
      </c>
      <c r="M177" s="13">
        <v>252901.98</v>
      </c>
      <c r="N177" s="11">
        <v>200</v>
      </c>
      <c r="O177" s="13">
        <v>42600000</v>
      </c>
      <c r="P177" s="13">
        <v>500522.26</v>
      </c>
      <c r="Q177" s="14">
        <v>3.2811301946012201</v>
      </c>
      <c r="R177" s="13">
        <v>0</v>
      </c>
      <c r="S177" s="13">
        <v>0</v>
      </c>
      <c r="T177" s="13">
        <v>0</v>
      </c>
      <c r="U177" s="13">
        <v>0</v>
      </c>
      <c r="V177" s="13">
        <v>252901.98</v>
      </c>
      <c r="W177" s="13">
        <v>0</v>
      </c>
      <c r="X177" s="12">
        <v>85.111099999999993</v>
      </c>
      <c r="Y177" s="13">
        <v>21187977.199999999</v>
      </c>
      <c r="Z177" s="13">
        <v>247620.28</v>
      </c>
      <c r="AA177" s="13">
        <v>21187977.199999999</v>
      </c>
      <c r="AB177" s="13">
        <v>248944.94</v>
      </c>
      <c r="AC177" s="13">
        <v>-1324.66</v>
      </c>
      <c r="AD177" s="13">
        <v>0</v>
      </c>
      <c r="AE177" s="13">
        <v>0</v>
      </c>
      <c r="AF177" s="16">
        <v>45634</v>
      </c>
    </row>
    <row r="178" spans="1:32">
      <c r="L178" s="17">
        <f>I177*J177</f>
        <v>21412016.699999999</v>
      </c>
      <c r="M178" s="19">
        <f>L177/R107</f>
        <v>252901.98936282043</v>
      </c>
      <c r="O178" s="17">
        <f>I177*N177</f>
        <v>42600000</v>
      </c>
      <c r="P178" s="19">
        <f>O177/R182</f>
        <v>500522.25855381967</v>
      </c>
      <c r="Y178" s="19">
        <f>O177-L177</f>
        <v>21187977.199999999</v>
      </c>
      <c r="Z178" s="19">
        <f>P177-M177</f>
        <v>247620.28</v>
      </c>
      <c r="AA178" s="19">
        <f>O177-L177</f>
        <v>21187977.199999999</v>
      </c>
      <c r="AB178" s="19">
        <f>AA177/R182</f>
        <v>248944.93432701493</v>
      </c>
      <c r="AC178" s="19">
        <f>Z177-AB177</f>
        <v>-1324.6600000000035</v>
      </c>
    </row>
    <row r="179" spans="1:32">
      <c r="A179" s="2" t="s">
        <v>37</v>
      </c>
    </row>
    <row r="181" spans="1:32" s="21" customFormat="1">
      <c r="A181" s="20" t="s">
        <v>38</v>
      </c>
      <c r="B181" s="20" t="s">
        <v>39</v>
      </c>
      <c r="C181" s="20" t="s">
        <v>40</v>
      </c>
      <c r="D181" s="20" t="s">
        <v>41</v>
      </c>
      <c r="E181" s="20" t="s">
        <v>42</v>
      </c>
      <c r="F181" s="20" t="s">
        <v>43</v>
      </c>
      <c r="G181" s="20" t="s">
        <v>44</v>
      </c>
      <c r="H181" s="20" t="s">
        <v>45</v>
      </c>
      <c r="I181" s="20" t="s">
        <v>46</v>
      </c>
      <c r="J181" s="20" t="s">
        <v>47</v>
      </c>
      <c r="K181" s="20" t="s">
        <v>48</v>
      </c>
      <c r="L181" s="20" t="s">
        <v>49</v>
      </c>
      <c r="M181" s="20" t="s">
        <v>50</v>
      </c>
      <c r="N181" s="20" t="s">
        <v>51</v>
      </c>
      <c r="O181" s="20" t="s">
        <v>52</v>
      </c>
      <c r="P181" s="20" t="s">
        <v>53</v>
      </c>
      <c r="Q181" s="20" t="s">
        <v>54</v>
      </c>
      <c r="R181" s="20" t="s">
        <v>55</v>
      </c>
      <c r="S181" s="20" t="s">
        <v>56</v>
      </c>
      <c r="T181" s="20" t="s">
        <v>57</v>
      </c>
      <c r="U181" s="20" t="s">
        <v>3</v>
      </c>
      <c r="V181" s="20" t="s">
        <v>58</v>
      </c>
      <c r="W181" s="20" t="s">
        <v>59</v>
      </c>
      <c r="X181" s="20" t="s">
        <v>60</v>
      </c>
      <c r="Y181" s="20" t="s">
        <v>61</v>
      </c>
      <c r="Z181" s="20" t="s">
        <v>62</v>
      </c>
      <c r="AA181" s="20" t="s">
        <v>63</v>
      </c>
      <c r="AB181" s="20" t="s">
        <v>64</v>
      </c>
      <c r="AC181" s="20" t="s">
        <v>65</v>
      </c>
      <c r="AD181" s="20" t="s">
        <v>66</v>
      </c>
    </row>
    <row r="182" spans="1:32" s="21" customFormat="1">
      <c r="A182" s="21" t="s">
        <v>346</v>
      </c>
      <c r="B182" s="21" t="s">
        <v>68</v>
      </c>
      <c r="C182" s="21" t="s">
        <v>413</v>
      </c>
      <c r="D182" s="21" t="s">
        <v>413</v>
      </c>
      <c r="E182" s="21" t="s">
        <v>414</v>
      </c>
      <c r="F182" s="21" t="s">
        <v>415</v>
      </c>
      <c r="G182" s="21" t="s">
        <v>193</v>
      </c>
      <c r="H182" s="21" t="s">
        <v>194</v>
      </c>
      <c r="I182" s="21" t="s">
        <v>195</v>
      </c>
      <c r="J182" s="21" t="s">
        <v>196</v>
      </c>
      <c r="K182" s="21" t="s">
        <v>197</v>
      </c>
      <c r="L182" s="21" t="s">
        <v>198</v>
      </c>
      <c r="M182" s="21" t="s">
        <v>196</v>
      </c>
      <c r="N182" s="21" t="s">
        <v>36</v>
      </c>
      <c r="O182" s="21" t="s">
        <v>78</v>
      </c>
      <c r="P182" s="22">
        <v>10650000</v>
      </c>
      <c r="Q182" s="22">
        <v>124478.64</v>
      </c>
      <c r="R182" s="21">
        <v>85.111099999999993</v>
      </c>
      <c r="S182" s="21" t="s">
        <v>79</v>
      </c>
      <c r="T182" s="21" t="s">
        <v>68</v>
      </c>
      <c r="U182" s="21" t="s">
        <v>347</v>
      </c>
      <c r="V182" s="21" t="s">
        <v>80</v>
      </c>
      <c r="W182" s="21" t="s">
        <v>199</v>
      </c>
      <c r="X182" s="21" t="s">
        <v>68</v>
      </c>
      <c r="Y182" s="21" t="s">
        <v>68</v>
      </c>
      <c r="Z182" s="21" t="s">
        <v>405</v>
      </c>
      <c r="AA182" s="21" t="s">
        <v>85</v>
      </c>
      <c r="AB182" s="21" t="s">
        <v>35</v>
      </c>
      <c r="AC182" s="21" t="s">
        <v>86</v>
      </c>
      <c r="AD182" s="21" t="s">
        <v>415</v>
      </c>
    </row>
    <row r="183" spans="1:32" s="21" customFormat="1">
      <c r="A183" s="21" t="s">
        <v>346</v>
      </c>
      <c r="B183" s="21" t="s">
        <v>68</v>
      </c>
      <c r="C183" s="21" t="s">
        <v>413</v>
      </c>
      <c r="D183" s="21" t="s">
        <v>413</v>
      </c>
      <c r="E183" s="21" t="s">
        <v>416</v>
      </c>
      <c r="F183" s="21" t="s">
        <v>415</v>
      </c>
      <c r="G183" s="21" t="s">
        <v>193</v>
      </c>
      <c r="H183" s="21" t="s">
        <v>194</v>
      </c>
      <c r="I183" s="21" t="s">
        <v>311</v>
      </c>
      <c r="J183" s="21" t="s">
        <v>407</v>
      </c>
      <c r="K183" s="21" t="s">
        <v>313</v>
      </c>
      <c r="L183" s="21" t="s">
        <v>314</v>
      </c>
      <c r="M183" s="21" t="s">
        <v>407</v>
      </c>
      <c r="N183" s="21" t="s">
        <v>36</v>
      </c>
      <c r="O183" s="21" t="s">
        <v>78</v>
      </c>
      <c r="P183" s="22">
        <v>0</v>
      </c>
      <c r="Q183" s="22">
        <v>-1324.68</v>
      </c>
      <c r="R183" s="21">
        <v>85.111099999999993</v>
      </c>
      <c r="S183" s="21" t="s">
        <v>79</v>
      </c>
      <c r="T183" s="21" t="s">
        <v>68</v>
      </c>
      <c r="U183" s="21" t="s">
        <v>347</v>
      </c>
      <c r="V183" s="21" t="s">
        <v>80</v>
      </c>
      <c r="W183" s="21" t="s">
        <v>199</v>
      </c>
      <c r="X183" s="21" t="s">
        <v>68</v>
      </c>
      <c r="Y183" s="21" t="s">
        <v>68</v>
      </c>
      <c r="Z183" s="21" t="s">
        <v>408</v>
      </c>
      <c r="AA183" s="21" t="s">
        <v>85</v>
      </c>
      <c r="AB183" s="21" t="s">
        <v>35</v>
      </c>
      <c r="AC183" s="21" t="s">
        <v>86</v>
      </c>
      <c r="AD183" s="21" t="s">
        <v>415</v>
      </c>
    </row>
    <row r="184" spans="1:32" s="21" customFormat="1">
      <c r="A184" s="21" t="s">
        <v>346</v>
      </c>
      <c r="B184" s="21" t="s">
        <v>68</v>
      </c>
      <c r="C184" s="21" t="s">
        <v>413</v>
      </c>
      <c r="D184" s="21" t="s">
        <v>413</v>
      </c>
      <c r="E184" s="21" t="s">
        <v>417</v>
      </c>
      <c r="F184" s="21" t="s">
        <v>415</v>
      </c>
      <c r="G184" s="21" t="s">
        <v>193</v>
      </c>
      <c r="H184" s="21" t="s">
        <v>97</v>
      </c>
      <c r="I184" s="21" t="s">
        <v>317</v>
      </c>
      <c r="J184" s="21" t="s">
        <v>407</v>
      </c>
      <c r="K184" s="21" t="s">
        <v>319</v>
      </c>
      <c r="L184" s="21" t="s">
        <v>320</v>
      </c>
      <c r="M184" s="21" t="s">
        <v>407</v>
      </c>
      <c r="N184" s="21" t="s">
        <v>36</v>
      </c>
      <c r="O184" s="21" t="s">
        <v>78</v>
      </c>
      <c r="P184" s="22">
        <v>0</v>
      </c>
      <c r="Q184" s="22">
        <v>1324.68</v>
      </c>
      <c r="R184" s="21">
        <v>85.111099999999993</v>
      </c>
      <c r="S184" s="21" t="s">
        <v>79</v>
      </c>
      <c r="T184" s="21" t="s">
        <v>68</v>
      </c>
      <c r="U184" s="21" t="s">
        <v>347</v>
      </c>
      <c r="V184" s="21" t="s">
        <v>80</v>
      </c>
      <c r="W184" s="21" t="s">
        <v>199</v>
      </c>
      <c r="X184" s="21" t="s">
        <v>68</v>
      </c>
      <c r="Y184" s="21" t="s">
        <v>68</v>
      </c>
      <c r="Z184" s="21" t="s">
        <v>408</v>
      </c>
      <c r="AA184" s="21" t="s">
        <v>85</v>
      </c>
      <c r="AB184" s="21" t="s">
        <v>35</v>
      </c>
      <c r="AC184" s="21" t="s">
        <v>86</v>
      </c>
      <c r="AD184" s="21" t="s">
        <v>415</v>
      </c>
    </row>
    <row r="185" spans="1:32" s="21" customFormat="1">
      <c r="A185" s="21" t="s">
        <v>346</v>
      </c>
      <c r="B185" s="21" t="s">
        <v>68</v>
      </c>
      <c r="C185" s="21" t="s">
        <v>413</v>
      </c>
      <c r="D185" s="21" t="s">
        <v>413</v>
      </c>
      <c r="E185" s="21" t="s">
        <v>418</v>
      </c>
      <c r="F185" s="21" t="s">
        <v>415</v>
      </c>
      <c r="G185" s="21" t="s">
        <v>193</v>
      </c>
      <c r="H185" s="21" t="s">
        <v>97</v>
      </c>
      <c r="I185" s="21" t="s">
        <v>202</v>
      </c>
      <c r="J185" s="21" t="s">
        <v>203</v>
      </c>
      <c r="K185" s="21" t="s">
        <v>204</v>
      </c>
      <c r="L185" s="21" t="s">
        <v>205</v>
      </c>
      <c r="M185" s="21" t="s">
        <v>203</v>
      </c>
      <c r="N185" s="21" t="s">
        <v>36</v>
      </c>
      <c r="O185" s="21" t="s">
        <v>94</v>
      </c>
      <c r="P185" s="22">
        <v>-10650000</v>
      </c>
      <c r="Q185" s="22">
        <v>-124478.64</v>
      </c>
      <c r="R185" s="21">
        <v>85.111099999999993</v>
      </c>
      <c r="S185" s="21" t="s">
        <v>79</v>
      </c>
      <c r="T185" s="21" t="s">
        <v>68</v>
      </c>
      <c r="U185" s="21" t="s">
        <v>347</v>
      </c>
      <c r="V185" s="21" t="s">
        <v>80</v>
      </c>
      <c r="W185" s="21" t="s">
        <v>199</v>
      </c>
      <c r="X185" s="21" t="s">
        <v>68</v>
      </c>
      <c r="Y185" s="21" t="s">
        <v>68</v>
      </c>
      <c r="Z185" s="21" t="s">
        <v>405</v>
      </c>
      <c r="AA185" s="21" t="s">
        <v>85</v>
      </c>
      <c r="AB185" s="21" t="s">
        <v>35</v>
      </c>
      <c r="AC185" s="21" t="s">
        <v>86</v>
      </c>
      <c r="AD185" s="21" t="s">
        <v>415</v>
      </c>
    </row>
    <row r="186" spans="1:32" s="21" customFormat="1">
      <c r="A186" s="21" t="s">
        <v>346</v>
      </c>
      <c r="B186" s="21" t="s">
        <v>68</v>
      </c>
      <c r="C186" s="21" t="s">
        <v>413</v>
      </c>
      <c r="D186" s="21" t="s">
        <v>413</v>
      </c>
      <c r="E186" s="21" t="s">
        <v>419</v>
      </c>
      <c r="F186" s="21" t="s">
        <v>420</v>
      </c>
      <c r="G186" s="21" t="s">
        <v>421</v>
      </c>
      <c r="H186" s="21" t="s">
        <v>194</v>
      </c>
      <c r="I186" s="21" t="s">
        <v>422</v>
      </c>
      <c r="J186" s="21" t="s">
        <v>423</v>
      </c>
      <c r="K186" s="21" t="s">
        <v>424</v>
      </c>
      <c r="L186" s="21" t="s">
        <v>322</v>
      </c>
      <c r="M186" s="21" t="s">
        <v>423</v>
      </c>
      <c r="N186" s="21" t="s">
        <v>36</v>
      </c>
      <c r="O186" s="21" t="s">
        <v>78</v>
      </c>
      <c r="P186" s="22">
        <v>0</v>
      </c>
      <c r="Q186" s="22">
        <v>662.33</v>
      </c>
      <c r="R186" s="21">
        <v>84.665300000000002</v>
      </c>
      <c r="S186" s="21" t="s">
        <v>79</v>
      </c>
      <c r="T186" s="21" t="s">
        <v>68</v>
      </c>
      <c r="U186" s="21" t="s">
        <v>347</v>
      </c>
      <c r="V186" s="21" t="s">
        <v>80</v>
      </c>
      <c r="W186" s="21" t="s">
        <v>425</v>
      </c>
      <c r="X186" s="21" t="s">
        <v>82</v>
      </c>
      <c r="Y186" s="21" t="s">
        <v>68</v>
      </c>
      <c r="Z186" s="21" t="s">
        <v>426</v>
      </c>
      <c r="AA186" s="21" t="s">
        <v>85</v>
      </c>
      <c r="AB186" s="21" t="s">
        <v>85</v>
      </c>
      <c r="AC186" s="21" t="s">
        <v>86</v>
      </c>
      <c r="AD186" s="21" t="s">
        <v>385</v>
      </c>
    </row>
    <row r="187" spans="1:32" s="21" customFormat="1">
      <c r="A187" s="21" t="s">
        <v>346</v>
      </c>
      <c r="B187" s="21" t="s">
        <v>68</v>
      </c>
      <c r="C187" s="21" t="s">
        <v>413</v>
      </c>
      <c r="D187" s="21" t="s">
        <v>413</v>
      </c>
      <c r="E187" s="21" t="s">
        <v>427</v>
      </c>
      <c r="F187" s="21" t="s">
        <v>420</v>
      </c>
      <c r="G187" s="21" t="s">
        <v>421</v>
      </c>
      <c r="H187" s="21" t="s">
        <v>97</v>
      </c>
      <c r="I187" s="21" t="s">
        <v>98</v>
      </c>
      <c r="J187" s="21" t="s">
        <v>99</v>
      </c>
      <c r="K187" s="21" t="s">
        <v>100</v>
      </c>
      <c r="L187" s="21" t="s">
        <v>392</v>
      </c>
      <c r="M187" s="21" t="s">
        <v>99</v>
      </c>
      <c r="N187" s="21" t="s">
        <v>36</v>
      </c>
      <c r="O187" s="21" t="s">
        <v>78</v>
      </c>
      <c r="P187" s="22">
        <v>10706011.4</v>
      </c>
      <c r="Q187" s="22">
        <v>125788.66</v>
      </c>
      <c r="R187" s="21">
        <v>85.111099999999993</v>
      </c>
      <c r="S187" s="21" t="s">
        <v>79</v>
      </c>
      <c r="T187" s="21" t="s">
        <v>68</v>
      </c>
      <c r="U187" s="21" t="s">
        <v>347</v>
      </c>
      <c r="V187" s="21" t="s">
        <v>80</v>
      </c>
      <c r="W187" s="21" t="s">
        <v>425</v>
      </c>
      <c r="X187" s="21" t="s">
        <v>82</v>
      </c>
      <c r="Y187" s="21" t="s">
        <v>68</v>
      </c>
      <c r="Z187" s="21" t="s">
        <v>428</v>
      </c>
      <c r="AA187" s="21" t="s">
        <v>85</v>
      </c>
      <c r="AB187" s="21" t="s">
        <v>85</v>
      </c>
      <c r="AC187" s="21" t="s">
        <v>86</v>
      </c>
      <c r="AD187" s="21" t="s">
        <v>385</v>
      </c>
    </row>
    <row r="188" spans="1:32" s="21" customFormat="1">
      <c r="A188" s="21" t="s">
        <v>346</v>
      </c>
      <c r="B188" s="21" t="s">
        <v>68</v>
      </c>
      <c r="C188" s="21" t="s">
        <v>413</v>
      </c>
      <c r="D188" s="21" t="s">
        <v>413</v>
      </c>
      <c r="E188" s="21" t="s">
        <v>429</v>
      </c>
      <c r="F188" s="21" t="s">
        <v>420</v>
      </c>
      <c r="G188" s="21" t="s">
        <v>421</v>
      </c>
      <c r="H188" s="21" t="s">
        <v>73</v>
      </c>
      <c r="I188" s="21" t="s">
        <v>278</v>
      </c>
      <c r="J188" s="21" t="s">
        <v>279</v>
      </c>
      <c r="K188" s="21" t="s">
        <v>280</v>
      </c>
      <c r="L188" s="21" t="s">
        <v>281</v>
      </c>
      <c r="M188" s="21" t="s">
        <v>279</v>
      </c>
      <c r="N188" s="21" t="s">
        <v>36</v>
      </c>
      <c r="O188" s="21" t="s">
        <v>94</v>
      </c>
      <c r="P188" s="22">
        <v>-10706011.4</v>
      </c>
      <c r="Q188" s="22">
        <v>-126450.99</v>
      </c>
      <c r="R188" s="21">
        <v>84.665300000000002</v>
      </c>
      <c r="S188" s="21" t="s">
        <v>79</v>
      </c>
      <c r="T188" s="21" t="s">
        <v>68</v>
      </c>
      <c r="U188" s="21" t="s">
        <v>347</v>
      </c>
      <c r="V188" s="21" t="s">
        <v>80</v>
      </c>
      <c r="W188" s="21" t="s">
        <v>425</v>
      </c>
      <c r="X188" s="21" t="s">
        <v>82</v>
      </c>
      <c r="Y188" s="21" t="s">
        <v>68</v>
      </c>
      <c r="Z188" s="21" t="s">
        <v>428</v>
      </c>
      <c r="AA188" s="21" t="s">
        <v>85</v>
      </c>
      <c r="AB188" s="21" t="s">
        <v>85</v>
      </c>
      <c r="AC188" s="21" t="s">
        <v>86</v>
      </c>
      <c r="AD188" s="21" t="s">
        <v>385</v>
      </c>
    </row>
    <row r="190" spans="1:32" ht="21">
      <c r="P190" s="75" t="s">
        <v>27</v>
      </c>
      <c r="Q190" s="75" t="s">
        <v>28</v>
      </c>
      <c r="R190" s="75" t="s">
        <v>29</v>
      </c>
    </row>
    <row r="191" spans="1:32">
      <c r="O191" s="2" t="s">
        <v>430</v>
      </c>
      <c r="P191" s="22">
        <v>10537977.199999999</v>
      </c>
      <c r="Q191" s="13">
        <v>124466.3</v>
      </c>
      <c r="R191" s="13">
        <v>-1324.66</v>
      </c>
    </row>
    <row r="192" spans="1:32">
      <c r="O192" s="2" t="s">
        <v>431</v>
      </c>
      <c r="P192" s="13">
        <v>21187977.199999999</v>
      </c>
      <c r="Q192" s="13">
        <v>248944.94</v>
      </c>
    </row>
    <row r="193" spans="1:28">
      <c r="P193" s="19">
        <f>P192-P191</f>
        <v>10650000</v>
      </c>
      <c r="Q193" s="19">
        <f>Q192-Q191</f>
        <v>124478.64</v>
      </c>
      <c r="R193" s="50">
        <f>Q188+Q187</f>
        <v>-662.33000000000175</v>
      </c>
    </row>
    <row r="197" spans="1:28">
      <c r="A197" s="2" t="s">
        <v>432</v>
      </c>
    </row>
    <row r="199" spans="1:28" s="67" customFormat="1" ht="11">
      <c r="A199" s="66" t="s">
        <v>238</v>
      </c>
      <c r="B199" s="66" t="s">
        <v>239</v>
      </c>
      <c r="C199" s="66" t="s">
        <v>172</v>
      </c>
      <c r="D199" s="66" t="s">
        <v>240</v>
      </c>
      <c r="E199" s="66" t="s">
        <v>241</v>
      </c>
      <c r="F199" s="66" t="s">
        <v>242</v>
      </c>
      <c r="G199" s="66" t="s">
        <v>175</v>
      </c>
      <c r="H199" s="66" t="s">
        <v>243</v>
      </c>
      <c r="I199" s="66" t="s">
        <v>244</v>
      </c>
      <c r="J199" s="66" t="s">
        <v>245</v>
      </c>
      <c r="K199" s="66" t="s">
        <v>246</v>
      </c>
      <c r="L199" s="66" t="s">
        <v>247</v>
      </c>
      <c r="M199" s="66" t="s">
        <v>248</v>
      </c>
      <c r="N199" s="66" t="s">
        <v>249</v>
      </c>
      <c r="O199" s="66" t="s">
        <v>250</v>
      </c>
      <c r="P199" s="66" t="s">
        <v>251</v>
      </c>
      <c r="Q199" s="66" t="s">
        <v>252</v>
      </c>
      <c r="R199" s="66" t="s">
        <v>253</v>
      </c>
      <c r="S199" s="66" t="s">
        <v>254</v>
      </c>
      <c r="T199" s="66" t="s">
        <v>255</v>
      </c>
      <c r="U199" s="66" t="s">
        <v>256</v>
      </c>
      <c r="V199" s="66" t="s">
        <v>257</v>
      </c>
      <c r="W199" s="66" t="s">
        <v>258</v>
      </c>
      <c r="X199" s="66" t="s">
        <v>136</v>
      </c>
      <c r="Y199" s="66" t="s">
        <v>259</v>
      </c>
      <c r="Z199" s="66" t="s">
        <v>260</v>
      </c>
      <c r="AA199" s="66" t="s">
        <v>261</v>
      </c>
      <c r="AB199" s="66" t="s">
        <v>262</v>
      </c>
    </row>
    <row r="200" spans="1:28" s="67" customFormat="1" ht="13">
      <c r="A200" s="67" t="s">
        <v>346</v>
      </c>
      <c r="B200" s="106" t="s">
        <v>347</v>
      </c>
      <c r="C200" s="106" t="s">
        <v>347</v>
      </c>
      <c r="D200" s="67" t="s">
        <v>82</v>
      </c>
      <c r="E200" s="68">
        <v>106500</v>
      </c>
      <c r="F200" s="67">
        <v>100.3253</v>
      </c>
      <c r="G200" s="67" t="s">
        <v>154</v>
      </c>
      <c r="H200" s="67" t="s">
        <v>265</v>
      </c>
      <c r="I200" s="67" t="s">
        <v>209</v>
      </c>
      <c r="J200" s="69">
        <v>45634</v>
      </c>
      <c r="K200" s="69">
        <v>45634</v>
      </c>
      <c r="L200" s="67" t="s">
        <v>68</v>
      </c>
      <c r="M200" s="67" t="s">
        <v>266</v>
      </c>
      <c r="N200" s="67" t="s">
        <v>348</v>
      </c>
      <c r="O200" s="67" t="s">
        <v>268</v>
      </c>
      <c r="P200" s="68">
        <v>10684644.449999999</v>
      </c>
      <c r="Q200" s="67" t="s">
        <v>68</v>
      </c>
      <c r="R200" s="67" t="s">
        <v>68</v>
      </c>
      <c r="S200" s="67" t="s">
        <v>85</v>
      </c>
      <c r="T200" s="67" t="s">
        <v>269</v>
      </c>
      <c r="U200" s="68">
        <v>0</v>
      </c>
      <c r="V200" s="68">
        <v>0</v>
      </c>
      <c r="W200" s="68">
        <v>10663277.5</v>
      </c>
      <c r="X200" s="68">
        <v>10681.95</v>
      </c>
      <c r="Y200" s="68">
        <v>10685</v>
      </c>
      <c r="Z200" s="68">
        <v>0</v>
      </c>
      <c r="AA200" s="67" t="s">
        <v>270</v>
      </c>
      <c r="AB200" s="68">
        <v>0</v>
      </c>
    </row>
    <row r="240" spans="1:1">
      <c r="A240" s="2" t="s">
        <v>349</v>
      </c>
    </row>
    <row r="242" spans="1:32" s="21" customFormat="1" ht="25" customHeight="1">
      <c r="A242" s="85" t="s">
        <v>350</v>
      </c>
      <c r="B242" s="85" t="s">
        <v>351</v>
      </c>
      <c r="C242" s="85" t="s">
        <v>352</v>
      </c>
      <c r="D242" s="86" t="s">
        <v>353</v>
      </c>
      <c r="E242" s="86" t="s">
        <v>354</v>
      </c>
      <c r="F242" s="86" t="s">
        <v>355</v>
      </c>
      <c r="G242" s="85" t="s">
        <v>356</v>
      </c>
      <c r="H242" s="85" t="s">
        <v>357</v>
      </c>
      <c r="I242" s="85" t="s">
        <v>358</v>
      </c>
      <c r="J242" s="85" t="s">
        <v>359</v>
      </c>
      <c r="K242" s="85" t="s">
        <v>8</v>
      </c>
      <c r="L242" s="85" t="s">
        <v>360</v>
      </c>
      <c r="M242" s="86" t="s">
        <v>361</v>
      </c>
      <c r="N242" s="86" t="s">
        <v>10</v>
      </c>
      <c r="O242" s="86" t="s">
        <v>362</v>
      </c>
      <c r="P242" s="86" t="s">
        <v>363</v>
      </c>
      <c r="Q242" s="86" t="s">
        <v>364</v>
      </c>
      <c r="R242" s="86" t="s">
        <v>14</v>
      </c>
      <c r="S242" s="86" t="s">
        <v>365</v>
      </c>
      <c r="T242" s="86" t="s">
        <v>366</v>
      </c>
      <c r="U242" s="86" t="s">
        <v>17</v>
      </c>
      <c r="V242" s="86" t="s">
        <v>367</v>
      </c>
      <c r="W242" s="86" t="s">
        <v>368</v>
      </c>
      <c r="X242" s="86" t="s">
        <v>369</v>
      </c>
      <c r="Y242" s="86" t="s">
        <v>370</v>
      </c>
      <c r="Z242" s="86" t="s">
        <v>371</v>
      </c>
      <c r="AA242" s="86" t="s">
        <v>23</v>
      </c>
      <c r="AB242" s="86" t="s">
        <v>372</v>
      </c>
      <c r="AC242" s="86" t="s">
        <v>373</v>
      </c>
      <c r="AD242" s="86" t="s">
        <v>374</v>
      </c>
      <c r="AE242" s="86" t="s">
        <v>375</v>
      </c>
      <c r="AF242" s="86" t="s">
        <v>376</v>
      </c>
    </row>
    <row r="243" spans="1:32" s="21" customFormat="1" ht="20" customHeight="1">
      <c r="A243" s="87" t="s">
        <v>377</v>
      </c>
      <c r="B243" s="87" t="s">
        <v>36</v>
      </c>
      <c r="C243" s="87" t="s">
        <v>378</v>
      </c>
      <c r="D243" s="88" t="s">
        <v>36</v>
      </c>
      <c r="E243" s="88" t="s">
        <v>379</v>
      </c>
      <c r="F243" s="89">
        <v>144223</v>
      </c>
      <c r="G243" s="87" t="s">
        <v>380</v>
      </c>
      <c r="H243" s="90">
        <v>45632</v>
      </c>
      <c r="I243" s="90">
        <v>45632</v>
      </c>
      <c r="J243" s="87" t="s">
        <v>433</v>
      </c>
      <c r="K243" s="90">
        <v>45685</v>
      </c>
      <c r="L243" s="90">
        <v>45685</v>
      </c>
      <c r="M243" s="91">
        <v>2500</v>
      </c>
      <c r="N243" s="92">
        <v>0</v>
      </c>
      <c r="O243" s="93">
        <v>0</v>
      </c>
      <c r="P243" s="93">
        <v>0</v>
      </c>
      <c r="Q243" s="93">
        <v>0</v>
      </c>
      <c r="R243" s="92">
        <v>300</v>
      </c>
      <c r="S243" s="93">
        <v>0</v>
      </c>
      <c r="T243" s="93">
        <v>0</v>
      </c>
      <c r="U243" s="94">
        <v>0</v>
      </c>
      <c r="V243" s="93">
        <v>0</v>
      </c>
      <c r="W243" s="93">
        <v>0</v>
      </c>
      <c r="X243" s="93">
        <v>0</v>
      </c>
      <c r="Y243" s="93">
        <v>0</v>
      </c>
      <c r="Z243" s="93">
        <v>0</v>
      </c>
      <c r="AA243" s="93">
        <v>0</v>
      </c>
      <c r="AB243" s="93">
        <v>0</v>
      </c>
      <c r="AC243" s="93">
        <v>0</v>
      </c>
      <c r="AD243" s="93">
        <v>0</v>
      </c>
      <c r="AE243" s="93">
        <v>0</v>
      </c>
      <c r="AF243" s="93">
        <v>85.111099999999993</v>
      </c>
    </row>
    <row r="244" spans="1:32" s="21" customFormat="1" ht="20" customHeight="1">
      <c r="A244" s="95" t="s">
        <v>377</v>
      </c>
      <c r="B244" s="95" t="s">
        <v>36</v>
      </c>
      <c r="C244" s="95" t="s">
        <v>378</v>
      </c>
      <c r="D244" s="96" t="s">
        <v>36</v>
      </c>
      <c r="E244" s="96" t="s">
        <v>379</v>
      </c>
      <c r="F244" s="97">
        <v>144224</v>
      </c>
      <c r="G244" s="95" t="s">
        <v>382</v>
      </c>
      <c r="H244" s="98">
        <v>45632</v>
      </c>
      <c r="I244" s="98">
        <v>45633</v>
      </c>
      <c r="J244" s="95" t="s">
        <v>433</v>
      </c>
      <c r="K244" s="98">
        <v>45685</v>
      </c>
      <c r="L244" s="98">
        <v>45685</v>
      </c>
      <c r="M244" s="99">
        <v>1500</v>
      </c>
      <c r="N244" s="100">
        <v>84.6666666666667</v>
      </c>
      <c r="O244" s="101">
        <v>127000</v>
      </c>
      <c r="P244" s="101">
        <v>1487.45</v>
      </c>
      <c r="Q244" s="101">
        <v>1492.1672966275801</v>
      </c>
      <c r="R244" s="100">
        <v>300</v>
      </c>
      <c r="S244" s="101">
        <v>300000</v>
      </c>
      <c r="T244" s="101">
        <v>3524.8</v>
      </c>
      <c r="U244" s="102">
        <v>2.3303067460755299E-2</v>
      </c>
      <c r="V244" s="101">
        <v>0</v>
      </c>
      <c r="W244" s="101">
        <v>0</v>
      </c>
      <c r="X244" s="101">
        <v>0</v>
      </c>
      <c r="Y244" s="101">
        <v>0</v>
      </c>
      <c r="Z244" s="101">
        <v>127000</v>
      </c>
      <c r="AA244" s="101">
        <v>0</v>
      </c>
      <c r="AB244" s="101">
        <v>173000</v>
      </c>
      <c r="AC244" s="101">
        <v>2037.35</v>
      </c>
      <c r="AD244" s="101">
        <v>0</v>
      </c>
      <c r="AE244" s="101">
        <v>2032.6373410753699</v>
      </c>
      <c r="AF244" s="101">
        <v>85.111099999999993</v>
      </c>
    </row>
    <row r="246" spans="1:32">
      <c r="A246" s="2" t="s">
        <v>1</v>
      </c>
    </row>
    <row r="248" spans="1:32" s="8" customFormat="1" ht="30" customHeight="1">
      <c r="A248" s="75" t="s">
        <v>2</v>
      </c>
      <c r="B248" s="126" t="s">
        <v>3</v>
      </c>
      <c r="C248" s="126"/>
      <c r="D248" s="75" t="s">
        <v>4</v>
      </c>
      <c r="E248" s="75" t="s">
        <v>5</v>
      </c>
      <c r="F248" s="75" t="s">
        <v>6</v>
      </c>
      <c r="G248" s="75" t="s">
        <v>7</v>
      </c>
      <c r="H248" s="75" t="s">
        <v>8</v>
      </c>
      <c r="I248" s="76" t="s">
        <v>9</v>
      </c>
      <c r="J248" s="76" t="s">
        <v>10</v>
      </c>
      <c r="K248" s="76" t="s">
        <v>11</v>
      </c>
      <c r="L248" s="76" t="s">
        <v>12</v>
      </c>
      <c r="M248" s="76" t="s">
        <v>13</v>
      </c>
      <c r="N248" s="76" t="s">
        <v>14</v>
      </c>
      <c r="O248" s="75" t="s">
        <v>15</v>
      </c>
      <c r="P248" s="76" t="s">
        <v>16</v>
      </c>
      <c r="Q248" s="76" t="s">
        <v>17</v>
      </c>
      <c r="R248" s="75" t="s">
        <v>18</v>
      </c>
      <c r="S248" s="75" t="s">
        <v>19</v>
      </c>
      <c r="T248" s="75" t="s">
        <v>20</v>
      </c>
      <c r="U248" s="75" t="s">
        <v>21</v>
      </c>
      <c r="V248" s="75" t="s">
        <v>22</v>
      </c>
      <c r="W248" s="75" t="s">
        <v>23</v>
      </c>
      <c r="X248" s="76" t="s">
        <v>24</v>
      </c>
      <c r="Y248" s="75" t="s">
        <v>25</v>
      </c>
      <c r="Z248" s="75" t="s">
        <v>26</v>
      </c>
      <c r="AA248" s="75" t="s">
        <v>27</v>
      </c>
      <c r="AB248" s="75" t="s">
        <v>28</v>
      </c>
      <c r="AC248" s="75" t="s">
        <v>29</v>
      </c>
      <c r="AD248" s="75" t="s">
        <v>30</v>
      </c>
      <c r="AE248" s="75" t="s">
        <v>31</v>
      </c>
      <c r="AF248" s="77" t="s">
        <v>32</v>
      </c>
    </row>
    <row r="249" spans="1:32" s="8" customFormat="1" ht="21.5" customHeight="1">
      <c r="B249" s="108" t="s">
        <v>347</v>
      </c>
      <c r="C249" s="108"/>
      <c r="D249" s="9" t="s">
        <v>347</v>
      </c>
      <c r="E249" s="9" t="s">
        <v>35</v>
      </c>
      <c r="F249" s="9" t="s">
        <v>36</v>
      </c>
      <c r="G249" s="9" t="s">
        <v>347</v>
      </c>
      <c r="I249" s="10">
        <v>106500</v>
      </c>
      <c r="J249" s="11">
        <v>100.52589999999999</v>
      </c>
      <c r="K249" s="12">
        <v>0</v>
      </c>
      <c r="L249" s="13">
        <v>10706011.4</v>
      </c>
      <c r="M249" s="13">
        <v>126450.99</v>
      </c>
      <c r="N249" s="11">
        <v>200</v>
      </c>
      <c r="O249" s="13">
        <v>21300000</v>
      </c>
      <c r="P249" s="13">
        <v>250261.13</v>
      </c>
      <c r="Q249" s="14">
        <v>1.65451997140117</v>
      </c>
      <c r="R249" s="13">
        <v>0</v>
      </c>
      <c r="S249" s="13">
        <v>0</v>
      </c>
      <c r="T249" s="13">
        <v>0</v>
      </c>
      <c r="U249" s="13">
        <v>0</v>
      </c>
      <c r="V249" s="13">
        <v>126450.99</v>
      </c>
      <c r="W249" s="13">
        <v>0</v>
      </c>
      <c r="X249" s="12">
        <v>85.111099999999993</v>
      </c>
      <c r="Y249" s="13">
        <v>10593988.6</v>
      </c>
      <c r="Z249" s="13">
        <v>123810.14</v>
      </c>
      <c r="AA249" s="13">
        <v>10593988.6</v>
      </c>
      <c r="AB249" s="13">
        <v>124472.47</v>
      </c>
      <c r="AC249" s="13">
        <v>-662.33</v>
      </c>
      <c r="AD249" s="13">
        <v>0</v>
      </c>
      <c r="AE249" s="13">
        <v>0</v>
      </c>
      <c r="AF249" s="16">
        <v>45634</v>
      </c>
    </row>
    <row r="250" spans="1:32">
      <c r="J250" s="19">
        <f>L249/I249</f>
        <v>100.52592863849766</v>
      </c>
      <c r="L250" s="17">
        <f>I249*J250</f>
        <v>10706011.4</v>
      </c>
      <c r="M250" s="19">
        <f>L249/R186</f>
        <v>126450.99468141021</v>
      </c>
      <c r="O250" s="17">
        <f>I249*N249</f>
        <v>21300000</v>
      </c>
      <c r="P250" s="19">
        <f>O249/R255</f>
        <v>250261.12927690984</v>
      </c>
      <c r="Y250" s="19">
        <f>O249-L249</f>
        <v>10593988.6</v>
      </c>
      <c r="Z250" s="19">
        <f>P249-M249</f>
        <v>123810.14</v>
      </c>
      <c r="AA250" s="19">
        <f>O249-L249</f>
        <v>10593988.6</v>
      </c>
      <c r="AB250" s="19">
        <f>AA249/R255</f>
        <v>124472.46716350746</v>
      </c>
      <c r="AC250" s="19">
        <f>Z249-AB249</f>
        <v>-662.33000000000175</v>
      </c>
    </row>
    <row r="251" spans="1:32">
      <c r="A251" s="2" t="s">
        <v>37</v>
      </c>
    </row>
    <row r="253" spans="1:32" s="21" customFormat="1">
      <c r="A253" s="20" t="s">
        <v>38</v>
      </c>
      <c r="B253" s="20" t="s">
        <v>39</v>
      </c>
      <c r="C253" s="20" t="s">
        <v>40</v>
      </c>
      <c r="D253" s="20" t="s">
        <v>41</v>
      </c>
      <c r="E253" s="20" t="s">
        <v>42</v>
      </c>
      <c r="F253" s="20" t="s">
        <v>43</v>
      </c>
      <c r="G253" s="20" t="s">
        <v>44</v>
      </c>
      <c r="H253" s="20" t="s">
        <v>45</v>
      </c>
      <c r="I253" s="20" t="s">
        <v>46</v>
      </c>
      <c r="J253" s="20" t="s">
        <v>47</v>
      </c>
      <c r="K253" s="20" t="s">
        <v>48</v>
      </c>
      <c r="L253" s="20" t="s">
        <v>49</v>
      </c>
      <c r="M253" s="20" t="s">
        <v>50</v>
      </c>
      <c r="N253" s="20" t="s">
        <v>51</v>
      </c>
      <c r="O253" s="20" t="s">
        <v>52</v>
      </c>
      <c r="P253" s="20" t="s">
        <v>53</v>
      </c>
      <c r="Q253" s="20" t="s">
        <v>54</v>
      </c>
      <c r="R253" s="20" t="s">
        <v>55</v>
      </c>
      <c r="S253" s="20" t="s">
        <v>56</v>
      </c>
      <c r="T253" s="20" t="s">
        <v>57</v>
      </c>
      <c r="U253" s="20" t="s">
        <v>3</v>
      </c>
      <c r="V253" s="20" t="s">
        <v>58</v>
      </c>
      <c r="W253" s="20" t="s">
        <v>59</v>
      </c>
      <c r="X253" s="20" t="s">
        <v>60</v>
      </c>
      <c r="Y253" s="20" t="s">
        <v>61</v>
      </c>
      <c r="Z253" s="20" t="s">
        <v>62</v>
      </c>
      <c r="AA253" s="20" t="s">
        <v>63</v>
      </c>
      <c r="AB253" s="20" t="s">
        <v>64</v>
      </c>
      <c r="AC253" s="20" t="s">
        <v>65</v>
      </c>
      <c r="AD253" s="20" t="s">
        <v>66</v>
      </c>
    </row>
    <row r="254" spans="1:32" s="21" customFormat="1">
      <c r="A254" s="21" t="s">
        <v>346</v>
      </c>
      <c r="B254" s="21" t="s">
        <v>68</v>
      </c>
      <c r="C254" s="21" t="s">
        <v>413</v>
      </c>
      <c r="D254" s="21" t="s">
        <v>413</v>
      </c>
      <c r="E254" s="21" t="s">
        <v>434</v>
      </c>
      <c r="F254" s="21" t="s">
        <v>435</v>
      </c>
      <c r="G254" s="21" t="s">
        <v>72</v>
      </c>
      <c r="H254" s="21" t="s">
        <v>194</v>
      </c>
      <c r="I254" s="21" t="s">
        <v>436</v>
      </c>
      <c r="J254" s="21" t="s">
        <v>437</v>
      </c>
      <c r="K254" s="21" t="s">
        <v>438</v>
      </c>
      <c r="L254" s="21" t="s">
        <v>439</v>
      </c>
      <c r="M254" s="21" t="s">
        <v>437</v>
      </c>
      <c r="N254" s="21" t="s">
        <v>86</v>
      </c>
      <c r="O254" s="21" t="s">
        <v>78</v>
      </c>
      <c r="P254" s="22">
        <v>0.01</v>
      </c>
      <c r="Q254" s="22">
        <v>0.01</v>
      </c>
      <c r="R254" s="21">
        <v>1</v>
      </c>
      <c r="S254" s="21" t="s">
        <v>79</v>
      </c>
      <c r="T254" s="21" t="s">
        <v>68</v>
      </c>
      <c r="U254" s="21" t="s">
        <v>347</v>
      </c>
      <c r="V254" s="21" t="s">
        <v>80</v>
      </c>
      <c r="W254" s="21" t="s">
        <v>209</v>
      </c>
      <c r="X254" s="21" t="s">
        <v>82</v>
      </c>
      <c r="Y254" s="21" t="s">
        <v>68</v>
      </c>
      <c r="Z254" s="21" t="s">
        <v>440</v>
      </c>
      <c r="AA254" s="21" t="s">
        <v>85</v>
      </c>
      <c r="AB254" s="21" t="s">
        <v>85</v>
      </c>
      <c r="AC254" s="21" t="s">
        <v>86</v>
      </c>
      <c r="AD254" s="21" t="s">
        <v>441</v>
      </c>
    </row>
    <row r="255" spans="1:32" s="21" customFormat="1">
      <c r="A255" s="21" t="s">
        <v>346</v>
      </c>
      <c r="B255" s="21" t="s">
        <v>68</v>
      </c>
      <c r="C255" s="21" t="s">
        <v>413</v>
      </c>
      <c r="D255" s="21" t="s">
        <v>413</v>
      </c>
      <c r="E255" s="21" t="s">
        <v>442</v>
      </c>
      <c r="F255" s="21" t="s">
        <v>435</v>
      </c>
      <c r="G255" s="21" t="s">
        <v>72</v>
      </c>
      <c r="H255" s="21" t="s">
        <v>194</v>
      </c>
      <c r="I255" s="21" t="s">
        <v>311</v>
      </c>
      <c r="J255" s="21" t="s">
        <v>407</v>
      </c>
      <c r="K255" s="21" t="s">
        <v>313</v>
      </c>
      <c r="L255" s="21" t="s">
        <v>314</v>
      </c>
      <c r="M255" s="21" t="s">
        <v>407</v>
      </c>
      <c r="N255" s="21" t="s">
        <v>36</v>
      </c>
      <c r="O255" s="21" t="s">
        <v>78</v>
      </c>
      <c r="P255" s="22">
        <v>0</v>
      </c>
      <c r="Q255" s="22">
        <v>662.33</v>
      </c>
      <c r="R255" s="21">
        <v>85.111099999999993</v>
      </c>
      <c r="S255" s="21" t="s">
        <v>79</v>
      </c>
      <c r="T255" s="21" t="s">
        <v>68</v>
      </c>
      <c r="U255" s="21" t="s">
        <v>347</v>
      </c>
      <c r="V255" s="21" t="s">
        <v>80</v>
      </c>
      <c r="W255" s="21" t="s">
        <v>209</v>
      </c>
      <c r="X255" s="21" t="s">
        <v>82</v>
      </c>
      <c r="Y255" s="21" t="s">
        <v>68</v>
      </c>
      <c r="Z255" s="21" t="s">
        <v>443</v>
      </c>
      <c r="AA255" s="21" t="s">
        <v>85</v>
      </c>
      <c r="AB255" s="21" t="s">
        <v>85</v>
      </c>
      <c r="AC255" s="21" t="s">
        <v>86</v>
      </c>
      <c r="AD255" s="21" t="s">
        <v>441</v>
      </c>
    </row>
    <row r="256" spans="1:32" s="21" customFormat="1">
      <c r="A256" s="21" t="s">
        <v>346</v>
      </c>
      <c r="B256" s="21" t="s">
        <v>68</v>
      </c>
      <c r="C256" s="21" t="s">
        <v>413</v>
      </c>
      <c r="D256" s="21" t="s">
        <v>413</v>
      </c>
      <c r="E256" s="21" t="s">
        <v>444</v>
      </c>
      <c r="F256" s="21" t="s">
        <v>435</v>
      </c>
      <c r="G256" s="21" t="s">
        <v>72</v>
      </c>
      <c r="H256" s="21" t="s">
        <v>97</v>
      </c>
      <c r="I256" s="21" t="s">
        <v>317</v>
      </c>
      <c r="J256" s="21" t="s">
        <v>407</v>
      </c>
      <c r="K256" s="21" t="s">
        <v>319</v>
      </c>
      <c r="L256" s="21" t="s">
        <v>320</v>
      </c>
      <c r="M256" s="21" t="s">
        <v>407</v>
      </c>
      <c r="N256" s="21" t="s">
        <v>36</v>
      </c>
      <c r="O256" s="21" t="s">
        <v>78</v>
      </c>
      <c r="P256" s="22">
        <v>0</v>
      </c>
      <c r="Q256" s="22">
        <v>-662.33</v>
      </c>
      <c r="R256" s="21">
        <v>85.111099999999993</v>
      </c>
      <c r="S256" s="21" t="s">
        <v>79</v>
      </c>
      <c r="T256" s="21" t="s">
        <v>68</v>
      </c>
      <c r="U256" s="21" t="s">
        <v>347</v>
      </c>
      <c r="V256" s="21" t="s">
        <v>80</v>
      </c>
      <c r="W256" s="21" t="s">
        <v>209</v>
      </c>
      <c r="X256" s="21" t="s">
        <v>82</v>
      </c>
      <c r="Y256" s="21" t="s">
        <v>68</v>
      </c>
      <c r="Z256" s="21" t="s">
        <v>443</v>
      </c>
      <c r="AA256" s="21" t="s">
        <v>85</v>
      </c>
      <c r="AB256" s="21" t="s">
        <v>85</v>
      </c>
      <c r="AC256" s="21" t="s">
        <v>86</v>
      </c>
      <c r="AD256" s="21" t="s">
        <v>441</v>
      </c>
    </row>
    <row r="257" spans="1:46" s="21" customFormat="1">
      <c r="A257" s="21" t="s">
        <v>346</v>
      </c>
      <c r="B257" s="21" t="s">
        <v>68</v>
      </c>
      <c r="C257" s="21" t="s">
        <v>413</v>
      </c>
      <c r="D257" s="21" t="s">
        <v>413</v>
      </c>
      <c r="E257" s="21" t="s">
        <v>445</v>
      </c>
      <c r="F257" s="21" t="s">
        <v>435</v>
      </c>
      <c r="G257" s="21" t="s">
        <v>72</v>
      </c>
      <c r="H257" s="21" t="s">
        <v>97</v>
      </c>
      <c r="I257" s="21" t="s">
        <v>202</v>
      </c>
      <c r="J257" s="21" t="s">
        <v>203</v>
      </c>
      <c r="K257" s="21" t="s">
        <v>204</v>
      </c>
      <c r="L257" s="21" t="s">
        <v>205</v>
      </c>
      <c r="M257" s="21" t="s">
        <v>203</v>
      </c>
      <c r="N257" s="21" t="s">
        <v>36</v>
      </c>
      <c r="O257" s="21" t="s">
        <v>78</v>
      </c>
      <c r="P257" s="22">
        <v>10593988.6</v>
      </c>
      <c r="Q257" s="22">
        <v>124472.47</v>
      </c>
      <c r="R257" s="21">
        <v>85.111099999999993</v>
      </c>
      <c r="S257" s="21" t="s">
        <v>79</v>
      </c>
      <c r="T257" s="21" t="s">
        <v>68</v>
      </c>
      <c r="U257" s="21" t="s">
        <v>347</v>
      </c>
      <c r="V257" s="21" t="s">
        <v>80</v>
      </c>
      <c r="W257" s="21" t="s">
        <v>209</v>
      </c>
      <c r="X257" s="21" t="s">
        <v>82</v>
      </c>
      <c r="Y257" s="21" t="s">
        <v>68</v>
      </c>
      <c r="Z257" s="21" t="s">
        <v>446</v>
      </c>
      <c r="AA257" s="21" t="s">
        <v>85</v>
      </c>
      <c r="AB257" s="21" t="s">
        <v>85</v>
      </c>
      <c r="AC257" s="21" t="s">
        <v>86</v>
      </c>
      <c r="AD257" s="21" t="s">
        <v>441</v>
      </c>
    </row>
    <row r="258" spans="1:46" s="21" customFormat="1">
      <c r="A258" s="21" t="s">
        <v>346</v>
      </c>
      <c r="B258" s="21" t="s">
        <v>68</v>
      </c>
      <c r="C258" s="21" t="s">
        <v>413</v>
      </c>
      <c r="D258" s="21" t="s">
        <v>413</v>
      </c>
      <c r="E258" s="21" t="s">
        <v>447</v>
      </c>
      <c r="F258" s="21" t="s">
        <v>435</v>
      </c>
      <c r="G258" s="21" t="s">
        <v>72</v>
      </c>
      <c r="H258" s="21" t="s">
        <v>194</v>
      </c>
      <c r="I258" s="21" t="s">
        <v>195</v>
      </c>
      <c r="J258" s="21" t="s">
        <v>196</v>
      </c>
      <c r="K258" s="21" t="s">
        <v>197</v>
      </c>
      <c r="L258" s="21" t="s">
        <v>198</v>
      </c>
      <c r="M258" s="21" t="s">
        <v>196</v>
      </c>
      <c r="N258" s="21" t="s">
        <v>36</v>
      </c>
      <c r="O258" s="21" t="s">
        <v>94</v>
      </c>
      <c r="P258" s="22">
        <v>-10593988.6</v>
      </c>
      <c r="Q258" s="22">
        <v>-124472.47</v>
      </c>
      <c r="R258" s="21">
        <v>85.111099999999993</v>
      </c>
      <c r="S258" s="21" t="s">
        <v>79</v>
      </c>
      <c r="T258" s="21" t="s">
        <v>68</v>
      </c>
      <c r="U258" s="21" t="s">
        <v>347</v>
      </c>
      <c r="V258" s="21" t="s">
        <v>80</v>
      </c>
      <c r="W258" s="21" t="s">
        <v>209</v>
      </c>
      <c r="X258" s="21" t="s">
        <v>82</v>
      </c>
      <c r="Y258" s="21" t="s">
        <v>68</v>
      </c>
      <c r="Z258" s="21" t="s">
        <v>446</v>
      </c>
      <c r="AA258" s="21" t="s">
        <v>85</v>
      </c>
      <c r="AB258" s="21" t="s">
        <v>85</v>
      </c>
      <c r="AC258" s="21" t="s">
        <v>86</v>
      </c>
      <c r="AD258" s="21" t="s">
        <v>441</v>
      </c>
    </row>
    <row r="259" spans="1:46" s="21" customFormat="1">
      <c r="A259" s="21" t="s">
        <v>346</v>
      </c>
      <c r="B259" s="21" t="s">
        <v>68</v>
      </c>
      <c r="C259" s="21" t="s">
        <v>413</v>
      </c>
      <c r="D259" s="21" t="s">
        <v>413</v>
      </c>
      <c r="E259" s="21" t="s">
        <v>448</v>
      </c>
      <c r="F259" s="21" t="s">
        <v>435</v>
      </c>
      <c r="G259" s="21" t="s">
        <v>72</v>
      </c>
      <c r="H259" s="21" t="s">
        <v>194</v>
      </c>
      <c r="I259" s="21" t="s">
        <v>214</v>
      </c>
      <c r="J259" s="21" t="s">
        <v>449</v>
      </c>
      <c r="K259" s="21" t="s">
        <v>216</v>
      </c>
      <c r="L259" s="21" t="s">
        <v>217</v>
      </c>
      <c r="M259" s="21" t="s">
        <v>449</v>
      </c>
      <c r="N259" s="21" t="s">
        <v>36</v>
      </c>
      <c r="O259" s="21" t="s">
        <v>78</v>
      </c>
      <c r="P259" s="22">
        <v>0</v>
      </c>
      <c r="Q259" s="22">
        <v>-662.33</v>
      </c>
      <c r="R259" s="21">
        <v>85.111099999999993</v>
      </c>
      <c r="S259" s="21" t="s">
        <v>79</v>
      </c>
      <c r="T259" s="21" t="s">
        <v>68</v>
      </c>
      <c r="U259" s="21" t="s">
        <v>347</v>
      </c>
      <c r="V259" s="21" t="s">
        <v>80</v>
      </c>
      <c r="W259" s="21" t="s">
        <v>209</v>
      </c>
      <c r="X259" s="21" t="s">
        <v>82</v>
      </c>
      <c r="Y259" s="21" t="s">
        <v>68</v>
      </c>
      <c r="Z259" s="21" t="s">
        <v>450</v>
      </c>
      <c r="AA259" s="21" t="s">
        <v>85</v>
      </c>
      <c r="AB259" s="21" t="s">
        <v>85</v>
      </c>
      <c r="AC259" s="21" t="s">
        <v>86</v>
      </c>
      <c r="AD259" s="21" t="s">
        <v>441</v>
      </c>
    </row>
    <row r="260" spans="1:46" s="21" customFormat="1">
      <c r="A260" s="21" t="s">
        <v>346</v>
      </c>
      <c r="B260" s="21" t="s">
        <v>68</v>
      </c>
      <c r="C260" s="21" t="s">
        <v>413</v>
      </c>
      <c r="D260" s="21" t="s">
        <v>413</v>
      </c>
      <c r="E260" s="21" t="s">
        <v>451</v>
      </c>
      <c r="F260" s="21" t="s">
        <v>435</v>
      </c>
      <c r="G260" s="21" t="s">
        <v>72</v>
      </c>
      <c r="H260" s="21" t="s">
        <v>89</v>
      </c>
      <c r="I260" s="21" t="s">
        <v>220</v>
      </c>
      <c r="J260" s="21" t="s">
        <v>221</v>
      </c>
      <c r="K260" s="21" t="s">
        <v>222</v>
      </c>
      <c r="L260" s="21" t="s">
        <v>223</v>
      </c>
      <c r="M260" s="21" t="s">
        <v>221</v>
      </c>
      <c r="N260" s="21" t="s">
        <v>36</v>
      </c>
      <c r="O260" s="21" t="s">
        <v>94</v>
      </c>
      <c r="P260" s="22">
        <v>-42733.9</v>
      </c>
      <c r="Q260" s="22">
        <v>-502.1</v>
      </c>
      <c r="R260" s="21">
        <v>85.111099999999993</v>
      </c>
      <c r="S260" s="21" t="s">
        <v>79</v>
      </c>
      <c r="T260" s="21" t="s">
        <v>68</v>
      </c>
      <c r="U260" s="21" t="s">
        <v>347</v>
      </c>
      <c r="V260" s="21" t="s">
        <v>80</v>
      </c>
      <c r="W260" s="21" t="s">
        <v>209</v>
      </c>
      <c r="X260" s="21" t="s">
        <v>82</v>
      </c>
      <c r="Y260" s="21" t="s">
        <v>68</v>
      </c>
      <c r="Z260" s="21" t="s">
        <v>452</v>
      </c>
      <c r="AA260" s="21" t="s">
        <v>85</v>
      </c>
      <c r="AB260" s="21" t="s">
        <v>85</v>
      </c>
      <c r="AC260" s="21" t="s">
        <v>86</v>
      </c>
      <c r="AD260" s="21" t="s">
        <v>441</v>
      </c>
    </row>
    <row r="261" spans="1:46" s="21" customFormat="1">
      <c r="A261" s="21" t="s">
        <v>346</v>
      </c>
      <c r="B261" s="21" t="s">
        <v>68</v>
      </c>
      <c r="C261" s="21" t="s">
        <v>413</v>
      </c>
      <c r="D261" s="21" t="s">
        <v>413</v>
      </c>
      <c r="E261" s="21" t="s">
        <v>453</v>
      </c>
      <c r="F261" s="21" t="s">
        <v>435</v>
      </c>
      <c r="G261" s="21" t="s">
        <v>72</v>
      </c>
      <c r="H261" s="21" t="s">
        <v>97</v>
      </c>
      <c r="I261" s="21" t="s">
        <v>98</v>
      </c>
      <c r="J261" s="21" t="s">
        <v>99</v>
      </c>
      <c r="K261" s="21" t="s">
        <v>100</v>
      </c>
      <c r="L261" s="21" t="s">
        <v>392</v>
      </c>
      <c r="M261" s="21" t="s">
        <v>99</v>
      </c>
      <c r="N261" s="21" t="s">
        <v>36</v>
      </c>
      <c r="O261" s="21" t="s">
        <v>94</v>
      </c>
      <c r="P261" s="22">
        <v>-10663277.5</v>
      </c>
      <c r="Q261" s="22">
        <v>-125286.57</v>
      </c>
      <c r="R261" s="21">
        <v>85.111099999999993</v>
      </c>
      <c r="S261" s="21" t="s">
        <v>79</v>
      </c>
      <c r="T261" s="21" t="s">
        <v>68</v>
      </c>
      <c r="U261" s="21" t="s">
        <v>347</v>
      </c>
      <c r="V261" s="21" t="s">
        <v>80</v>
      </c>
      <c r="W261" s="21" t="s">
        <v>209</v>
      </c>
      <c r="X261" s="21" t="s">
        <v>82</v>
      </c>
      <c r="Y261" s="21" t="s">
        <v>68</v>
      </c>
      <c r="Z261" s="21" t="s">
        <v>454</v>
      </c>
      <c r="AA261" s="21" t="s">
        <v>85</v>
      </c>
      <c r="AB261" s="21" t="s">
        <v>85</v>
      </c>
      <c r="AC261" s="21" t="s">
        <v>86</v>
      </c>
      <c r="AD261" s="21" t="s">
        <v>441</v>
      </c>
    </row>
    <row r="262" spans="1:46" s="21" customFormat="1">
      <c r="A262" s="21" t="s">
        <v>346</v>
      </c>
      <c r="B262" s="21" t="s">
        <v>68</v>
      </c>
      <c r="C262" s="21" t="s">
        <v>413</v>
      </c>
      <c r="D262" s="21" t="s">
        <v>413</v>
      </c>
      <c r="E262" s="21" t="s">
        <v>455</v>
      </c>
      <c r="F262" s="21" t="s">
        <v>435</v>
      </c>
      <c r="G262" s="21" t="s">
        <v>72</v>
      </c>
      <c r="H262" s="21" t="s">
        <v>97</v>
      </c>
      <c r="I262" s="21" t="s">
        <v>104</v>
      </c>
      <c r="J262" s="21" t="s">
        <v>105</v>
      </c>
      <c r="K262" s="21" t="s">
        <v>106</v>
      </c>
      <c r="L262" s="21" t="s">
        <v>107</v>
      </c>
      <c r="M262" s="21" t="s">
        <v>105</v>
      </c>
      <c r="N262" s="21" t="s">
        <v>36</v>
      </c>
      <c r="O262" s="21" t="s">
        <v>78</v>
      </c>
      <c r="P262" s="22">
        <v>10706011.4</v>
      </c>
      <c r="Q262" s="22">
        <v>126450.99</v>
      </c>
      <c r="R262" s="21">
        <v>85.111099999999993</v>
      </c>
      <c r="S262" s="21" t="s">
        <v>79</v>
      </c>
      <c r="T262" s="21" t="s">
        <v>68</v>
      </c>
      <c r="U262" s="21" t="s">
        <v>347</v>
      </c>
      <c r="V262" s="21" t="s">
        <v>80</v>
      </c>
      <c r="W262" s="21" t="s">
        <v>209</v>
      </c>
      <c r="X262" s="21" t="s">
        <v>82</v>
      </c>
      <c r="Y262" s="21" t="s">
        <v>68</v>
      </c>
      <c r="Z262" s="21" t="s">
        <v>456</v>
      </c>
      <c r="AA262" s="21" t="s">
        <v>85</v>
      </c>
      <c r="AB262" s="21" t="s">
        <v>85</v>
      </c>
      <c r="AC262" s="21" t="s">
        <v>86</v>
      </c>
      <c r="AD262" s="21" t="s">
        <v>441</v>
      </c>
    </row>
    <row r="263" spans="1:46" s="21" customFormat="1">
      <c r="P263" s="22"/>
      <c r="Q263" s="22"/>
    </row>
    <row r="264" spans="1:46">
      <c r="P264" s="17">
        <f>I249*J250</f>
        <v>10706011.4</v>
      </c>
    </row>
    <row r="265" spans="1:46">
      <c r="P265" s="107">
        <f>106500*100.3253-X200-Y200</f>
        <v>10663277.5</v>
      </c>
      <c r="R265" s="75" t="s">
        <v>27</v>
      </c>
      <c r="S265" s="75" t="s">
        <v>28</v>
      </c>
    </row>
    <row r="266" spans="1:46">
      <c r="P266" s="17">
        <f>P264-P265</f>
        <v>42733.900000000373</v>
      </c>
      <c r="R266" s="13">
        <v>10593988.6</v>
      </c>
      <c r="S266" s="13">
        <v>124472.47</v>
      </c>
    </row>
    <row r="267" spans="1:46">
      <c r="A267" s="2" t="s">
        <v>396</v>
      </c>
      <c r="P267" s="50"/>
    </row>
    <row r="269" spans="1:46" s="21" customFormat="1" ht="32" customHeight="1">
      <c r="A269" s="24" t="s">
        <v>38</v>
      </c>
      <c r="B269" s="24" t="s">
        <v>120</v>
      </c>
      <c r="C269" s="24" t="s">
        <v>121</v>
      </c>
      <c r="D269" s="24" t="s">
        <v>122</v>
      </c>
      <c r="E269" s="24" t="s">
        <v>41</v>
      </c>
      <c r="F269" s="24" t="s">
        <v>123</v>
      </c>
      <c r="G269" s="24" t="s">
        <v>124</v>
      </c>
      <c r="H269" s="24" t="s">
        <v>125</v>
      </c>
      <c r="I269" s="24" t="s">
        <v>3</v>
      </c>
      <c r="J269" s="24" t="s">
        <v>126</v>
      </c>
      <c r="K269" s="25" t="s">
        <v>11</v>
      </c>
      <c r="L269" s="24" t="s">
        <v>56</v>
      </c>
      <c r="M269" s="118" t="s">
        <v>127</v>
      </c>
      <c r="N269" s="118"/>
      <c r="O269" s="118" t="s">
        <v>24</v>
      </c>
      <c r="P269" s="118"/>
      <c r="Q269" s="118" t="s">
        <v>60</v>
      </c>
      <c r="R269" s="118"/>
      <c r="S269" s="118" t="s">
        <v>129</v>
      </c>
      <c r="T269" s="118"/>
      <c r="U269" s="24" t="s">
        <v>130</v>
      </c>
      <c r="V269" s="24" t="s">
        <v>131</v>
      </c>
      <c r="W269" s="24" t="s">
        <v>132</v>
      </c>
      <c r="X269" s="112" t="s">
        <v>9</v>
      </c>
      <c r="Y269" s="112"/>
      <c r="Z269" s="112" t="s">
        <v>133</v>
      </c>
      <c r="AA269" s="112"/>
      <c r="AB269" s="112" t="s">
        <v>134</v>
      </c>
      <c r="AC269" s="112"/>
      <c r="AD269" s="25" t="s">
        <v>135</v>
      </c>
      <c r="AE269" s="25" t="s">
        <v>136</v>
      </c>
      <c r="AF269" s="25" t="s">
        <v>137</v>
      </c>
      <c r="AG269" s="25" t="s">
        <v>138</v>
      </c>
      <c r="AH269" s="25" t="s">
        <v>139</v>
      </c>
      <c r="AI269" s="25" t="s">
        <v>234</v>
      </c>
      <c r="AJ269" s="25" t="s">
        <v>141</v>
      </c>
      <c r="AK269" s="25" t="s">
        <v>142</v>
      </c>
      <c r="AL269" s="25" t="s">
        <v>143</v>
      </c>
      <c r="AM269" s="25" t="s">
        <v>144</v>
      </c>
      <c r="AN269" s="25" t="s">
        <v>147</v>
      </c>
      <c r="AO269" s="65" t="s">
        <v>235</v>
      </c>
      <c r="AP269" s="33"/>
      <c r="AQ269" s="112" t="s">
        <v>149</v>
      </c>
      <c r="AR269" s="112"/>
      <c r="AS269" s="26" t="s">
        <v>148</v>
      </c>
    </row>
    <row r="270" spans="1:46" s="21" customFormat="1" ht="15" customHeight="1">
      <c r="A270" s="124" t="s">
        <v>397</v>
      </c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</row>
    <row r="271" spans="1:46" s="21" customFormat="1" ht="27" customHeight="1">
      <c r="A271" s="9" t="s">
        <v>346</v>
      </c>
      <c r="B271" s="9" t="s">
        <v>398</v>
      </c>
      <c r="C271" s="9" t="s">
        <v>399</v>
      </c>
      <c r="D271" s="9" t="s">
        <v>400</v>
      </c>
      <c r="E271" s="27">
        <v>45634</v>
      </c>
      <c r="F271" s="27">
        <v>45634</v>
      </c>
      <c r="G271" s="9" t="s">
        <v>435</v>
      </c>
      <c r="H271" s="9" t="s">
        <v>209</v>
      </c>
      <c r="I271" s="9" t="s">
        <v>347</v>
      </c>
      <c r="J271" s="9" t="s">
        <v>347</v>
      </c>
      <c r="K271" s="13">
        <v>0</v>
      </c>
      <c r="L271" s="28" t="s">
        <v>79</v>
      </c>
      <c r="N271" s="116" t="s">
        <v>153</v>
      </c>
      <c r="O271" s="116"/>
      <c r="P271" s="116" t="s">
        <v>154</v>
      </c>
      <c r="Q271" s="116"/>
      <c r="R271" s="116" t="s">
        <v>82</v>
      </c>
      <c r="S271" s="116"/>
      <c r="T271" s="108" t="s">
        <v>156</v>
      </c>
      <c r="U271" s="108"/>
      <c r="Y271" s="113">
        <v>106500</v>
      </c>
      <c r="Z271" s="113"/>
      <c r="AA271" s="117">
        <v>100.3253</v>
      </c>
      <c r="AB271" s="117"/>
      <c r="AC271" s="13">
        <v>125537.61</v>
      </c>
      <c r="AD271" s="13" t="s">
        <v>157</v>
      </c>
      <c r="AE271" s="13">
        <v>125.51</v>
      </c>
      <c r="AF271" s="12">
        <v>9.9978006591012802E-2</v>
      </c>
      <c r="AG271" s="13">
        <v>125.54</v>
      </c>
      <c r="AH271" s="13">
        <v>0</v>
      </c>
      <c r="AI271" s="13">
        <v>0</v>
      </c>
      <c r="AJ271" s="13">
        <v>10663277.5</v>
      </c>
      <c r="AK271" s="13">
        <v>125286.57</v>
      </c>
      <c r="AL271" s="13">
        <v>10706011.4</v>
      </c>
      <c r="AM271" s="13">
        <v>126450.99</v>
      </c>
      <c r="AN271" s="13">
        <v>-42733.9</v>
      </c>
      <c r="AO271" s="13">
        <v>-502.1</v>
      </c>
      <c r="AQ271" s="113">
        <v>0</v>
      </c>
      <c r="AR271" s="113"/>
      <c r="AS271" s="13">
        <v>0</v>
      </c>
    </row>
    <row r="273" spans="29:29">
      <c r="AC273" s="19">
        <f>Y271*AA271/R262</f>
        <v>125537.61436522381</v>
      </c>
    </row>
  </sheetData>
  <mergeCells count="47">
    <mergeCell ref="B55:C55"/>
    <mergeCell ref="B56:C56"/>
    <mergeCell ref="M69:N69"/>
    <mergeCell ref="O69:P69"/>
    <mergeCell ref="Q69:R69"/>
    <mergeCell ref="X69:Y69"/>
    <mergeCell ref="Z69:AA69"/>
    <mergeCell ref="AB69:AC69"/>
    <mergeCell ref="AQ69:AR69"/>
    <mergeCell ref="A70:AT70"/>
    <mergeCell ref="S69:T69"/>
    <mergeCell ref="B249:C249"/>
    <mergeCell ref="AA71:AB71"/>
    <mergeCell ref="AQ71:AR71"/>
    <mergeCell ref="N72:O72"/>
    <mergeCell ref="P72:Q72"/>
    <mergeCell ref="R72:S72"/>
    <mergeCell ref="T72:U72"/>
    <mergeCell ref="Y72:Z72"/>
    <mergeCell ref="AA72:AB72"/>
    <mergeCell ref="AQ72:AR72"/>
    <mergeCell ref="N71:O71"/>
    <mergeCell ref="P71:Q71"/>
    <mergeCell ref="R71:S71"/>
    <mergeCell ref="T71:U71"/>
    <mergeCell ref="Y71:Z71"/>
    <mergeCell ref="B99:C99"/>
    <mergeCell ref="B100:C100"/>
    <mergeCell ref="B176:C176"/>
    <mergeCell ref="B177:C177"/>
    <mergeCell ref="B248:C248"/>
    <mergeCell ref="AB269:AC269"/>
    <mergeCell ref="AQ269:AR269"/>
    <mergeCell ref="A270:AT270"/>
    <mergeCell ref="N271:O271"/>
    <mergeCell ref="P271:Q271"/>
    <mergeCell ref="R271:S271"/>
    <mergeCell ref="T271:U271"/>
    <mergeCell ref="Y271:Z271"/>
    <mergeCell ref="AA271:AB271"/>
    <mergeCell ref="AQ271:AR271"/>
    <mergeCell ref="M269:N269"/>
    <mergeCell ref="O269:P269"/>
    <mergeCell ref="Q269:R269"/>
    <mergeCell ref="S269:T269"/>
    <mergeCell ref="X269:Y269"/>
    <mergeCell ref="Z269:AA26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WAG</vt:lpstr>
      <vt:lpstr>Upload WAG</vt:lpstr>
      <vt:lpstr>Manual FIFO</vt:lpstr>
      <vt:lpstr>Upload 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</dc:creator>
  <cp:lastModifiedBy>Vinoth Periyasamy</cp:lastModifiedBy>
  <dcterms:created xsi:type="dcterms:W3CDTF">2015-06-05T18:17:20Z</dcterms:created>
  <dcterms:modified xsi:type="dcterms:W3CDTF">2025-01-06T13:57:57Z</dcterms:modified>
</cp:coreProperties>
</file>