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AKE HOME CALCULATOR" sheetId="1" r:id="rId1"/>
    <sheet name="INCOME TAX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6" i="2" l="1"/>
  <c r="D15" i="1"/>
  <c r="E20" i="2"/>
  <c r="E19" i="2"/>
  <c r="E21" i="2"/>
  <c r="E22" i="2"/>
  <c r="D14" i="1" l="1"/>
  <c r="E18" i="2" s="1"/>
  <c r="F11" i="2"/>
  <c r="D7" i="1"/>
  <c r="E23" i="2" l="1"/>
  <c r="E5" i="2" s="1"/>
  <c r="E7" i="2" s="1"/>
  <c r="D12" i="2" s="1"/>
  <c r="F12" i="2" s="1"/>
  <c r="E30" i="2" s="1"/>
  <c r="D19" i="1" l="1"/>
  <c r="D20" i="1" s="1"/>
  <c r="D25" i="1" s="1"/>
  <c r="D26" i="1" s="1"/>
  <c r="E31" i="2"/>
</calcChain>
</file>

<file path=xl/sharedStrings.xml><?xml version="1.0" encoding="utf-8"?>
<sst xmlns="http://schemas.openxmlformats.org/spreadsheetml/2006/main" count="63" uniqueCount="41">
  <si>
    <t>Year</t>
  </si>
  <si>
    <t>Month</t>
  </si>
  <si>
    <t>INPUTS</t>
  </si>
  <si>
    <t>ELEMENT</t>
  </si>
  <si>
    <t>VALUE</t>
  </si>
  <si>
    <t>DEDUCTIONS YEARLY</t>
  </si>
  <si>
    <t>PAY SUMMARY</t>
  </si>
  <si>
    <t>CTC</t>
  </si>
  <si>
    <t>VARIABLE PAY</t>
  </si>
  <si>
    <t>PAY WITHOUT VARIABLE</t>
  </si>
  <si>
    <t>BASIC PAY PER YEAR</t>
  </si>
  <si>
    <t>PF-EMPLOYEE</t>
  </si>
  <si>
    <t>PF-EMPLOYER</t>
  </si>
  <si>
    <t>INSURANCE</t>
  </si>
  <si>
    <t>GRATUITY</t>
  </si>
  <si>
    <t>INCOME TAX</t>
  </si>
  <si>
    <t>YEARLY PAY</t>
  </si>
  <si>
    <t>MONTHLY PAY</t>
  </si>
  <si>
    <t>NON-TAXABLE</t>
  </si>
  <si>
    <t>PERCENTAGE</t>
  </si>
  <si>
    <t>SLAB AMOUNT</t>
  </si>
  <si>
    <t>IT SUMMARY</t>
  </si>
  <si>
    <t>EXEMPTIONS</t>
  </si>
  <si>
    <t>TAXABLE INCOME</t>
  </si>
  <si>
    <t>BONUS</t>
  </si>
  <si>
    <t>MEDICAL REIMBURSE</t>
  </si>
  <si>
    <t>MEDICAL</t>
  </si>
  <si>
    <t>sic</t>
  </si>
  <si>
    <t>-</t>
  </si>
  <si>
    <t>House Rent Allowance</t>
  </si>
  <si>
    <t>Conveyance Allowance</t>
  </si>
  <si>
    <t>Special Allowance</t>
  </si>
  <si>
    <t>Medical Reimbursement</t>
  </si>
  <si>
    <t>Gratuity</t>
  </si>
  <si>
    <t>Variable Pay</t>
  </si>
  <si>
    <t>Insurance</t>
  </si>
  <si>
    <t>LTA</t>
  </si>
  <si>
    <t>PF Employer Contribution</t>
  </si>
  <si>
    <t>Number of Months Tax</t>
  </si>
  <si>
    <t>Net Taxable Income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</si>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</sst>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3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5081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0" xfId="0" applyFill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0" fillId="4" borderId="0" xfId="0" applyFill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numFmt numFmtId="173" formatCode="_(* #,##0_);_(* \(#,##0\);_(* &quot;-&quot;??_);_(@_)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13:D20" totalsRowCount="1">
  <autoFilter ref="C13:D19"/>
  <tableColumns count="2">
    <tableColumn id="1" name="ELEMENT" dataDxfId="6"/>
    <tableColumn id="2" name="VALUE" totalsRowFunction="custom">
      <totalsRowFormula>SUM(Table2[VALUE])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4:D8" totalsRowShown="0">
  <autoFilter ref="C4:D8"/>
  <tableColumns count="2">
    <tableColumn id="1" name="ELEMENT" dataDxfId="5"/>
    <tableColumn id="2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24:D29" totalsRowShown="0">
  <autoFilter ref="C24:D29"/>
  <tableColumns count="2">
    <tableColumn id="1" name="ELEMENT"/>
    <tableColumn id="2" name="VALUE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10:F12" totalsRowShown="0">
  <autoFilter ref="D10:F12"/>
  <tableColumns count="3">
    <tableColumn id="1" name="SLAB AMOUNT">
      <calculatedColumnFormula>'TAKE HOME CALCULATOR'!D6-'INCOME TAX'!D10-E2</calculatedColumnFormula>
    </tableColumn>
    <tableColumn id="2" name="PERCENTAGE" dataDxfId="1"/>
    <tableColumn id="3" name="INCOME TAX" dataDxfId="0" dataCellStyle="Comma">
      <calculatedColumnFormula>D11*E11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29:E31" totalsRowShown="0">
  <autoFilter ref="D29:E31"/>
  <tableColumns count="2">
    <tableColumn id="1" name="ELEMENT"/>
    <tableColumn id="2" name="VALUE">
      <calculatedColumnFormula>E29/12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D17:E23" totalsRowCount="1">
  <autoFilter ref="D17:E22"/>
  <tableColumns count="2">
    <tableColumn id="1" name="ELEMENT"/>
    <tableColumn id="2" name="VALUE" totalsRowFunction="custom" dataDxfId="3" totalsRowDxfId="2">
      <calculatedColumnFormula>'TAKE HOME CALCULATOR'!D14</calculatedColumnFormula>
      <totalsRowFormula>SUM(Table1[VALUE])</totalsRow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3:E7" totalsRowShown="0">
  <autoFilter ref="D3:E7"/>
  <tableColumns count="2">
    <tableColumn id="1" name="ELEMENT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tabSelected="1" workbookViewId="0">
      <selection activeCell="D20" sqref="D20"/>
    </sheetView>
  </sheetViews>
  <sheetFormatPr defaultRowHeight="15" x14ac:dyDescent="0.25"/>
  <cols>
    <col min="3" max="3" width="22.7109375" bestFit="1" customWidth="1"/>
    <col min="4" max="4" width="11" customWidth="1"/>
  </cols>
  <sheetData>
    <row r="3" spans="3:4" x14ac:dyDescent="0.25">
      <c r="C3" s="4" t="s">
        <v>2</v>
      </c>
      <c r="D3" s="4"/>
    </row>
    <row r="4" spans="3:4" x14ac:dyDescent="0.25">
      <c r="C4" t="s">
        <v>3</v>
      </c>
      <c r="D4" t="s">
        <v>4</v>
      </c>
    </row>
    <row r="5" spans="3:4" x14ac:dyDescent="0.25">
      <c r="C5" s="2" t="s">
        <v>7</v>
      </c>
      <c r="D5">
        <v>1000000</v>
      </c>
    </row>
    <row r="6" spans="3:4" x14ac:dyDescent="0.25">
      <c r="C6" s="2" t="s">
        <v>8</v>
      </c>
      <c r="D6">
        <v>50000</v>
      </c>
    </row>
    <row r="7" spans="3:4" x14ac:dyDescent="0.25">
      <c r="C7" s="2" t="s">
        <v>9</v>
      </c>
      <c r="D7">
        <f>D5-D6</f>
        <v>950000</v>
      </c>
    </row>
    <row r="8" spans="3:4" x14ac:dyDescent="0.25">
      <c r="C8" s="3" t="s">
        <v>10</v>
      </c>
      <c r="D8">
        <v>180000</v>
      </c>
    </row>
    <row r="12" spans="3:4" x14ac:dyDescent="0.25">
      <c r="C12" s="4" t="s">
        <v>5</v>
      </c>
      <c r="D12" s="4"/>
    </row>
    <row r="13" spans="3:4" x14ac:dyDescent="0.25">
      <c r="C13" t="s">
        <v>3</v>
      </c>
      <c r="D13" t="s">
        <v>4</v>
      </c>
    </row>
    <row r="14" spans="3:4" x14ac:dyDescent="0.25">
      <c r="C14" s="2" t="s">
        <v>11</v>
      </c>
      <c r="D14">
        <f>D8*12%</f>
        <v>21600</v>
      </c>
    </row>
    <row r="15" spans="3:4" x14ac:dyDescent="0.25">
      <c r="C15" s="2" t="s">
        <v>12</v>
      </c>
      <c r="D15">
        <f>D8*12%</f>
        <v>21600</v>
      </c>
    </row>
    <row r="16" spans="3:4" x14ac:dyDescent="0.25">
      <c r="C16" s="2" t="s">
        <v>13</v>
      </c>
      <c r="D16">
        <v>12000</v>
      </c>
    </row>
    <row r="17" spans="3:4" x14ac:dyDescent="0.25">
      <c r="C17" s="2" t="s">
        <v>25</v>
      </c>
      <c r="D17">
        <v>15000</v>
      </c>
    </row>
    <row r="18" spans="3:4" x14ac:dyDescent="0.25">
      <c r="C18" s="2" t="s">
        <v>14</v>
      </c>
      <c r="D18">
        <v>7512</v>
      </c>
    </row>
    <row r="19" spans="3:4" x14ac:dyDescent="0.25">
      <c r="C19" s="2" t="s">
        <v>15</v>
      </c>
      <c r="D19">
        <f>'INCOME TAX'!E30</f>
        <v>38217.850799999993</v>
      </c>
    </row>
    <row r="20" spans="3:4" x14ac:dyDescent="0.25">
      <c r="D20">
        <f>SUM(Table2[VALUE])</f>
        <v>115929.85079999999</v>
      </c>
    </row>
    <row r="23" spans="3:4" x14ac:dyDescent="0.25">
      <c r="C23" s="4" t="s">
        <v>6</v>
      </c>
      <c r="D23" s="4"/>
    </row>
    <row r="24" spans="3:4" x14ac:dyDescent="0.25">
      <c r="C24" t="s">
        <v>3</v>
      </c>
      <c r="D24" t="s">
        <v>4</v>
      </c>
    </row>
    <row r="25" spans="3:4" x14ac:dyDescent="0.25">
      <c r="C25" s="2" t="s">
        <v>16</v>
      </c>
      <c r="D25">
        <f>D7-Table2[[#Totals],[VALUE]]</f>
        <v>834070.14919999999</v>
      </c>
    </row>
    <row r="26" spans="3:4" x14ac:dyDescent="0.25">
      <c r="C26" s="2" t="s">
        <v>17</v>
      </c>
      <c r="D26">
        <f>D25/12</f>
        <v>69505.845766666665</v>
      </c>
    </row>
  </sheetData>
  <mergeCells count="3">
    <mergeCell ref="C12:D12"/>
    <mergeCell ref="C3:D3"/>
    <mergeCell ref="C23:D2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1"/>
  <sheetViews>
    <sheetView workbookViewId="0">
      <selection activeCell="K18" sqref="K18"/>
    </sheetView>
  </sheetViews>
  <sheetFormatPr defaultRowHeight="15" x14ac:dyDescent="0.25"/>
  <cols>
    <col min="4" max="4" width="22.140625" customWidth="1"/>
    <col min="5" max="5" width="14.85546875" bestFit="1" customWidth="1"/>
    <col min="6" max="6" width="14.5703125" bestFit="1" customWidth="1"/>
  </cols>
  <sheetData>
    <row r="2" spans="4:6" x14ac:dyDescent="0.25">
      <c r="D2" s="4" t="s">
        <v>40</v>
      </c>
      <c r="E2" s="4"/>
    </row>
    <row r="3" spans="4:6" x14ac:dyDescent="0.25">
      <c r="D3" t="s">
        <v>3</v>
      </c>
      <c r="E3" t="s">
        <v>4</v>
      </c>
    </row>
    <row r="4" spans="4:6" x14ac:dyDescent="0.25">
      <c r="D4" t="s">
        <v>18</v>
      </c>
      <c r="E4">
        <v>250000</v>
      </c>
    </row>
    <row r="5" spans="4:6" x14ac:dyDescent="0.25">
      <c r="D5" t="s">
        <v>23</v>
      </c>
      <c r="E5">
        <f>'TAKE HOME CALCULATOR'!D7-Table1[[#Totals],[VALUE]]</f>
        <v>843888</v>
      </c>
    </row>
    <row r="6" spans="4:6" x14ac:dyDescent="0.25">
      <c r="D6" t="s">
        <v>38</v>
      </c>
      <c r="E6" s="9">
        <f>12-1.233</f>
        <v>10.766999999999999</v>
      </c>
    </row>
    <row r="7" spans="4:6" x14ac:dyDescent="0.25">
      <c r="D7" t="s">
        <v>39</v>
      </c>
      <c r="E7">
        <f>E5/12*E6</f>
        <v>757178.50799999991</v>
      </c>
    </row>
    <row r="10" spans="4:6" x14ac:dyDescent="0.25">
      <c r="D10" t="s">
        <v>20</v>
      </c>
      <c r="E10" t="s">
        <v>19</v>
      </c>
      <c r="F10" t="s">
        <v>15</v>
      </c>
    </row>
    <row r="11" spans="4:6" x14ac:dyDescent="0.25">
      <c r="D11">
        <v>250000</v>
      </c>
      <c r="E11" s="1">
        <v>0.05</v>
      </c>
      <c r="F11" s="10">
        <f>D11*E11</f>
        <v>12500</v>
      </c>
    </row>
    <row r="12" spans="4:6" x14ac:dyDescent="0.25">
      <c r="D12">
        <f>E7-E4-D11</f>
        <v>257178.50799999991</v>
      </c>
      <c r="E12" s="1">
        <v>0.1</v>
      </c>
      <c r="F12" s="10">
        <f>D12*E12</f>
        <v>25717.850799999993</v>
      </c>
    </row>
    <row r="16" spans="4:6" x14ac:dyDescent="0.25">
      <c r="D16" s="4" t="s">
        <v>22</v>
      </c>
      <c r="E16" s="4"/>
    </row>
    <row r="17" spans="4:5" x14ac:dyDescent="0.25">
      <c r="D17" t="s">
        <v>3</v>
      </c>
      <c r="E17" t="s">
        <v>4</v>
      </c>
    </row>
    <row r="18" spans="4:5" x14ac:dyDescent="0.25">
      <c r="D18" s="2" t="s">
        <v>12</v>
      </c>
      <c r="E18">
        <f>'TAKE HOME CALCULATOR'!D14</f>
        <v>21600</v>
      </c>
    </row>
    <row r="19" spans="4:5" x14ac:dyDescent="0.25">
      <c r="D19" t="s">
        <v>13</v>
      </c>
      <c r="E19">
        <f>'TAKE HOME CALCULATOR'!D16</f>
        <v>12000</v>
      </c>
    </row>
    <row r="20" spans="4:5" x14ac:dyDescent="0.25">
      <c r="D20" t="s">
        <v>26</v>
      </c>
      <c r="E20">
        <f>'TAKE HOME CALCULATOR'!D17</f>
        <v>15000</v>
      </c>
    </row>
    <row r="21" spans="4:5" x14ac:dyDescent="0.25">
      <c r="D21" s="2" t="s">
        <v>14</v>
      </c>
      <c r="E21">
        <f>'TAKE HOME CALCULATOR'!D18</f>
        <v>7512</v>
      </c>
    </row>
    <row r="22" spans="4:5" x14ac:dyDescent="0.25">
      <c r="D22" t="s">
        <v>24</v>
      </c>
      <c r="E22">
        <f>'TAKE HOME CALCULATOR'!D6</f>
        <v>50000</v>
      </c>
    </row>
    <row r="23" spans="4:5" x14ac:dyDescent="0.25">
      <c r="E23" s="5">
        <f>SUM(Table1[VALUE])</f>
        <v>106112</v>
      </c>
    </row>
    <row r="28" spans="4:5" x14ac:dyDescent="0.25">
      <c r="D28" s="4" t="s">
        <v>21</v>
      </c>
      <c r="E28" s="4"/>
    </row>
    <row r="29" spans="4:5" x14ac:dyDescent="0.25">
      <c r="D29" t="s">
        <v>3</v>
      </c>
      <c r="E29" t="s">
        <v>4</v>
      </c>
    </row>
    <row r="30" spans="4:5" x14ac:dyDescent="0.25">
      <c r="D30" t="s">
        <v>0</v>
      </c>
      <c r="E30" s="10">
        <f>F12+F11</f>
        <v>38217.850799999993</v>
      </c>
    </row>
    <row r="31" spans="4:5" x14ac:dyDescent="0.25">
      <c r="D31" t="s">
        <v>1</v>
      </c>
      <c r="E31" s="10">
        <f>E30/12</f>
        <v>3184.8208999999993</v>
      </c>
    </row>
  </sheetData>
  <mergeCells count="3">
    <mergeCell ref="D28:E28"/>
    <mergeCell ref="D2:E2"/>
    <mergeCell ref="D16:E1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4"/>
  <sheetViews>
    <sheetView workbookViewId="0">
      <selection activeCell="L7" sqref="L7"/>
    </sheetView>
  </sheetViews>
  <sheetFormatPr defaultRowHeight="15" x14ac:dyDescent="0.25"/>
  <sheetData>
    <row r="5" spans="6:9" x14ac:dyDescent="0.25">
      <c r="F5" s="7" t="s">
        <v>27</v>
      </c>
      <c r="G5" s="8">
        <v>180000</v>
      </c>
      <c r="H5" s="8">
        <v>15000</v>
      </c>
      <c r="I5" s="6"/>
    </row>
    <row r="6" spans="6:9" ht="22.5" x14ac:dyDescent="0.25">
      <c r="F6" s="7" t="s">
        <v>28</v>
      </c>
      <c r="G6" s="7" t="s">
        <v>29</v>
      </c>
      <c r="H6" s="8">
        <v>90000</v>
      </c>
      <c r="I6" s="8">
        <v>7500</v>
      </c>
    </row>
    <row r="7" spans="6:9" ht="33.75" x14ac:dyDescent="0.25">
      <c r="F7" s="7" t="s">
        <v>28</v>
      </c>
      <c r="G7" s="7" t="s">
        <v>30</v>
      </c>
      <c r="H7" s="8">
        <v>19200</v>
      </c>
      <c r="I7" s="8">
        <v>1600</v>
      </c>
    </row>
    <row r="8" spans="6:9" ht="22.5" x14ac:dyDescent="0.25">
      <c r="F8" s="7" t="s">
        <v>28</v>
      </c>
      <c r="G8" s="7" t="s">
        <v>31</v>
      </c>
      <c r="H8" s="8">
        <v>589692</v>
      </c>
      <c r="I8" s="8">
        <v>49141</v>
      </c>
    </row>
    <row r="9" spans="6:9" ht="33.75" x14ac:dyDescent="0.25">
      <c r="F9" s="7" t="s">
        <v>28</v>
      </c>
      <c r="G9" s="7" t="s">
        <v>32</v>
      </c>
      <c r="H9" s="8">
        <v>15000</v>
      </c>
      <c r="I9" s="8">
        <v>1250</v>
      </c>
    </row>
    <row r="10" spans="6:9" x14ac:dyDescent="0.25">
      <c r="F10" s="7" t="s">
        <v>28</v>
      </c>
      <c r="G10" s="7" t="s">
        <v>33</v>
      </c>
      <c r="H10" s="8">
        <v>7512</v>
      </c>
      <c r="I10" s="8">
        <v>626</v>
      </c>
    </row>
    <row r="11" spans="6:9" ht="22.5" x14ac:dyDescent="0.25">
      <c r="F11" s="7" t="s">
        <v>28</v>
      </c>
      <c r="G11" s="7" t="s">
        <v>34</v>
      </c>
      <c r="H11" s="8">
        <v>50004</v>
      </c>
      <c r="I11" s="8">
        <v>4167</v>
      </c>
    </row>
    <row r="12" spans="6:9" x14ac:dyDescent="0.25">
      <c r="F12" s="7" t="s">
        <v>28</v>
      </c>
      <c r="G12" s="7" t="s">
        <v>35</v>
      </c>
      <c r="H12" s="8">
        <v>12000</v>
      </c>
      <c r="I12" s="8">
        <v>1000</v>
      </c>
    </row>
    <row r="13" spans="6:9" x14ac:dyDescent="0.25">
      <c r="F13" s="7" t="s">
        <v>28</v>
      </c>
      <c r="G13" s="7" t="s">
        <v>36</v>
      </c>
      <c r="H13" s="8">
        <v>15000</v>
      </c>
      <c r="I13" s="8">
        <v>1250</v>
      </c>
    </row>
    <row r="14" spans="6:9" ht="33.75" x14ac:dyDescent="0.25">
      <c r="F14" s="7" t="s">
        <v>28</v>
      </c>
      <c r="G14" s="7" t="s">
        <v>37</v>
      </c>
      <c r="H14" s="8">
        <v>21600</v>
      </c>
      <c r="I14" s="8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TAKE HOME CALCULATOR</vt:lpstr>
      <vt:lpstr>INCOME TAX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2017-06-30T14:18:51Z</dcterms:modified>
</cp:coreProperties>
</file>