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o_\OneDrive\Desktop\SUTD Notes\Foundations of Data Science\Project Work\"/>
    </mc:Choice>
  </mc:AlternateContent>
  <xr:revisionPtr revIDLastSave="0" documentId="13_ncr:1_{B63F0933-9849-4ACE-94B7-52AF956A82FB}" xr6:coauthVersionLast="47" xr6:coauthVersionMax="47" xr10:uidLastSave="{00000000-0000-0000-0000-000000000000}"/>
  <bookViews>
    <workbookView xWindow="-108" yWindow="-108" windowWidth="23256" windowHeight="12576" tabRatio="639" firstSheet="3" activeTab="10" xr2:uid="{E1102836-3755-2A42-AD97-6B869B81A942}"/>
  </bookViews>
  <sheets>
    <sheet name="Dataset - Original" sheetId="1" r:id="rId1"/>
    <sheet name="Dataset" sheetId="2" r:id="rId2"/>
    <sheet name="Proportion Sensing" sheetId="3" r:id="rId3"/>
    <sheet name="Ref Data Dict" sheetId="8" r:id="rId4"/>
    <sheet name="Extended Data" sheetId="10" r:id="rId5"/>
    <sheet name="No Formula Extended Data" sheetId="7" r:id="rId6"/>
    <sheet name="Sheet2" sheetId="12" r:id="rId7"/>
    <sheet name="Sheet3" sheetId="13" r:id="rId8"/>
    <sheet name="Sheet4" sheetId="14" r:id="rId9"/>
    <sheet name="Sheet5" sheetId="15" r:id="rId10"/>
    <sheet name="Sheet1" sheetId="11" r:id="rId11"/>
  </sheets>
  <externalReferences>
    <externalReference r:id="rId12"/>
  </externalReferences>
  <calcPr calcId="18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1" l="1"/>
  <c r="M21" i="11" s="1"/>
  <c r="J21" i="11"/>
  <c r="K21" i="11"/>
  <c r="I22" i="11"/>
  <c r="J22" i="11"/>
  <c r="M22" i="11" s="1"/>
  <c r="K22" i="11"/>
  <c r="I23" i="11"/>
  <c r="M23" i="11" s="1"/>
  <c r="J23" i="11"/>
  <c r="K23" i="11"/>
  <c r="M15" i="11"/>
  <c r="M16" i="11"/>
  <c r="M17" i="11"/>
  <c r="M18" i="11"/>
  <c r="M19" i="11"/>
  <c r="M20" i="11"/>
  <c r="M14" i="11"/>
  <c r="I16" i="11"/>
  <c r="J16" i="11"/>
  <c r="K16" i="11"/>
  <c r="I17" i="11"/>
  <c r="J17" i="11"/>
  <c r="K17" i="11"/>
  <c r="I18" i="11"/>
  <c r="J18" i="11"/>
  <c r="K18" i="11"/>
  <c r="I19" i="11"/>
  <c r="J19" i="11"/>
  <c r="K19" i="11"/>
  <c r="I20" i="11"/>
  <c r="J20" i="11"/>
  <c r="K20" i="11"/>
  <c r="K15" i="11"/>
  <c r="J15" i="11"/>
  <c r="I15" i="11"/>
  <c r="K14" i="11"/>
  <c r="J14" i="11"/>
  <c r="I14" i="11"/>
  <c r="A18" i="14" l="1" a="1"/>
  <c r="A18" i="14" s="1"/>
  <c r="C14" i="14"/>
  <c r="B8" i="14"/>
  <c r="B14" i="14" s="1"/>
  <c r="H22" i="14"/>
  <c r="H21" i="14"/>
  <c r="H20" i="14"/>
  <c r="H19" i="14"/>
  <c r="H18" i="14"/>
  <c r="B17" i="14" a="1"/>
  <c r="B17" i="14" l="1"/>
  <c r="B21" i="14"/>
  <c r="B19" i="14"/>
  <c r="C20" i="14"/>
  <c r="C17" i="14"/>
  <c r="C21" i="14"/>
  <c r="C18" i="14"/>
  <c r="B18" i="14"/>
  <c r="B22" i="14"/>
  <c r="C22" i="14"/>
  <c r="C19" i="14"/>
  <c r="B20" i="14"/>
  <c r="A19" i="14"/>
  <c r="A22" i="14"/>
  <c r="A21" i="14"/>
  <c r="A20" i="14"/>
  <c r="D20" i="14" l="1"/>
  <c r="D21" i="14"/>
  <c r="D22" i="14"/>
  <c r="D17" i="14"/>
  <c r="D19" i="14"/>
  <c r="D18" i="14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12" i="14" s="1"/>
  <c r="B13" i="14" s="1"/>
  <c r="F20" i="14" s="1"/>
  <c r="U1" i="10"/>
  <c r="U2" i="10"/>
  <c r="U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Z126" i="7"/>
  <c r="Z125" i="7"/>
  <c r="Z124" i="7"/>
  <c r="Z123" i="7"/>
  <c r="Z122" i="7"/>
  <c r="Z121" i="7"/>
  <c r="Z120" i="7"/>
  <c r="Z119" i="7"/>
  <c r="Z118" i="7"/>
  <c r="Z117" i="7"/>
  <c r="Z116" i="7"/>
  <c r="Z115" i="7"/>
  <c r="Z114" i="7"/>
  <c r="Z113" i="7"/>
  <c r="Z112" i="7"/>
  <c r="Z111" i="7"/>
  <c r="Z110" i="7"/>
  <c r="Z109" i="7"/>
  <c r="Z108" i="7"/>
  <c r="Z107" i="7"/>
  <c r="Z106" i="7"/>
  <c r="Z105" i="7"/>
  <c r="Z104" i="7"/>
  <c r="Z103" i="7"/>
  <c r="Z102" i="7"/>
  <c r="Z101" i="7"/>
  <c r="Z100" i="7"/>
  <c r="Z99" i="7"/>
  <c r="Z98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Z79" i="7"/>
  <c r="Z78" i="7"/>
  <c r="Z77" i="7"/>
  <c r="Z76" i="7"/>
  <c r="Z75" i="7"/>
  <c r="Z74" i="7"/>
  <c r="Z73" i="7"/>
  <c r="Z72" i="7"/>
  <c r="Z71" i="7"/>
  <c r="Z70" i="7"/>
  <c r="Z69" i="7"/>
  <c r="Z68" i="7"/>
  <c r="Z67" i="7"/>
  <c r="Z66" i="7"/>
  <c r="Z65" i="7"/>
  <c r="Z64" i="7"/>
  <c r="Z63" i="7"/>
  <c r="Z62" i="7"/>
  <c r="Z61" i="7"/>
  <c r="Z60" i="7"/>
  <c r="Z59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12" i="7"/>
  <c r="Z11" i="7"/>
  <c r="Z10" i="7"/>
  <c r="Z9" i="7"/>
  <c r="Z8" i="7"/>
  <c r="Z7" i="7"/>
  <c r="Z6" i="7"/>
  <c r="Z5" i="7"/>
  <c r="Z4" i="7"/>
  <c r="Z3" i="7"/>
  <c r="Z2" i="7"/>
  <c r="Z126" i="10"/>
  <c r="Z125" i="10"/>
  <c r="Z124" i="10"/>
  <c r="Z123" i="10"/>
  <c r="Z122" i="10"/>
  <c r="Z121" i="10"/>
  <c r="Z120" i="10"/>
  <c r="Z119" i="10"/>
  <c r="Z118" i="10"/>
  <c r="Z117" i="10"/>
  <c r="Z116" i="10"/>
  <c r="Z115" i="10"/>
  <c r="Z114" i="10"/>
  <c r="Z113" i="10"/>
  <c r="Z112" i="10"/>
  <c r="Z111" i="10"/>
  <c r="Z110" i="10"/>
  <c r="Z109" i="10"/>
  <c r="Z108" i="10"/>
  <c r="Z107" i="10"/>
  <c r="Z106" i="10"/>
  <c r="Z105" i="10"/>
  <c r="Z104" i="10"/>
  <c r="Z103" i="10"/>
  <c r="Z102" i="10"/>
  <c r="Z101" i="10"/>
  <c r="Z100" i="10"/>
  <c r="Z99" i="10"/>
  <c r="Z98" i="10"/>
  <c r="Z97" i="10"/>
  <c r="Z96" i="10"/>
  <c r="Z95" i="10"/>
  <c r="Z94" i="10"/>
  <c r="Z93" i="10"/>
  <c r="Z92" i="10"/>
  <c r="Z91" i="10"/>
  <c r="Z90" i="10"/>
  <c r="Z89" i="10"/>
  <c r="Z88" i="10"/>
  <c r="Z87" i="10"/>
  <c r="Z86" i="10"/>
  <c r="Z85" i="10"/>
  <c r="Z84" i="10"/>
  <c r="Z83" i="10"/>
  <c r="Z82" i="10"/>
  <c r="Z81" i="10"/>
  <c r="Z80" i="10"/>
  <c r="Z79" i="10"/>
  <c r="Z78" i="10"/>
  <c r="Z77" i="10"/>
  <c r="Z76" i="10"/>
  <c r="Z75" i="10"/>
  <c r="Z74" i="10"/>
  <c r="Z73" i="10"/>
  <c r="Z72" i="10"/>
  <c r="Z71" i="10"/>
  <c r="Z70" i="10"/>
  <c r="Z69" i="10"/>
  <c r="Z68" i="10"/>
  <c r="Z67" i="10"/>
  <c r="Z66" i="10"/>
  <c r="Z65" i="10"/>
  <c r="Z64" i="10"/>
  <c r="Z63" i="10"/>
  <c r="Z62" i="10"/>
  <c r="Z61" i="10"/>
  <c r="Z60" i="10"/>
  <c r="Z59" i="10"/>
  <c r="Z58" i="10"/>
  <c r="Z57" i="10"/>
  <c r="Z56" i="10"/>
  <c r="Z55" i="10"/>
  <c r="Z54" i="10"/>
  <c r="Z53" i="10"/>
  <c r="Z52" i="10"/>
  <c r="Z51" i="10"/>
  <c r="Z50" i="10"/>
  <c r="Z49" i="10"/>
  <c r="Z48" i="10"/>
  <c r="Z47" i="10"/>
  <c r="Z46" i="10"/>
  <c r="Z45" i="10"/>
  <c r="Z44" i="10"/>
  <c r="Z43" i="10"/>
  <c r="Z42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5" i="10"/>
  <c r="Z14" i="10"/>
  <c r="Z13" i="10"/>
  <c r="Z12" i="10"/>
  <c r="Z11" i="10"/>
  <c r="Z10" i="10"/>
  <c r="Z9" i="10"/>
  <c r="Z8" i="10"/>
  <c r="Z7" i="10"/>
  <c r="Z6" i="10"/>
  <c r="Z5" i="10"/>
  <c r="Z4" i="10"/>
  <c r="Z3" i="10"/>
  <c r="Z2" i="10"/>
  <c r="T20" i="2"/>
  <c r="AG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2" i="2"/>
  <c r="E18" i="14" l="1"/>
  <c r="G22" i="14"/>
  <c r="F22" i="14"/>
  <c r="G19" i="14"/>
  <c r="F21" i="14"/>
  <c r="F19" i="14"/>
  <c r="E19" i="14"/>
  <c r="G21" i="14"/>
  <c r="F17" i="14"/>
  <c r="E21" i="14"/>
  <c r="E17" i="14"/>
  <c r="E20" i="14"/>
  <c r="G18" i="14"/>
  <c r="G17" i="14"/>
  <c r="G20" i="14"/>
  <c r="F18" i="14"/>
  <c r="E22" i="14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3" i="2"/>
  <c r="L14" i="2"/>
  <c r="L15" i="2"/>
  <c r="L16" i="2"/>
  <c r="L17" i="2"/>
  <c r="L18" i="2"/>
  <c r="L19" i="2"/>
  <c r="L20" i="2"/>
  <c r="L3" i="2"/>
  <c r="L4" i="2"/>
  <c r="L5" i="2"/>
  <c r="L6" i="2"/>
  <c r="L7" i="2"/>
  <c r="L8" i="2"/>
  <c r="L9" i="2"/>
  <c r="L10" i="2"/>
  <c r="L11" i="2"/>
  <c r="L12" i="2"/>
  <c r="L2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3" i="2"/>
  <c r="D4" i="2"/>
  <c r="D5" i="2"/>
  <c r="D6" i="2"/>
  <c r="D7" i="2"/>
  <c r="D8" i="2"/>
  <c r="D9" i="2"/>
  <c r="D10" i="2"/>
  <c r="D11" i="2"/>
  <c r="D12" i="2"/>
  <c r="D13" i="2"/>
  <c r="D14" i="2"/>
  <c r="D2" i="2"/>
  <c r="D2" i="10"/>
  <c r="T2" i="2" l="1"/>
  <c r="AB2" i="2"/>
  <c r="AC2" i="2"/>
  <c r="AD2" i="2"/>
  <c r="AE2" i="2"/>
  <c r="AF2" i="2"/>
  <c r="U2" i="2"/>
  <c r="V2" i="2"/>
  <c r="W2" i="2"/>
  <c r="X2" i="2"/>
  <c r="Y2" i="2"/>
  <c r="Z2" i="2"/>
  <c r="AA2" i="2"/>
  <c r="S2" i="2"/>
  <c r="R2" i="2"/>
  <c r="T17" i="2"/>
  <c r="T16" i="2"/>
  <c r="T13" i="2"/>
  <c r="T12" i="2"/>
  <c r="T9" i="2"/>
  <c r="T8" i="2"/>
  <c r="T6" i="2"/>
  <c r="T7" i="2"/>
  <c r="T10" i="2"/>
  <c r="T11" i="2"/>
  <c r="T14" i="2"/>
  <c r="T15" i="2"/>
  <c r="T18" i="2"/>
  <c r="T19" i="2"/>
  <c r="S1" i="10"/>
  <c r="Q1" i="10"/>
  <c r="O1" i="10"/>
  <c r="M1" i="10"/>
  <c r="K1" i="10"/>
  <c r="I1" i="10"/>
  <c r="F1" i="10"/>
  <c r="D1" i="10"/>
  <c r="B1" i="10"/>
  <c r="AG1" i="8"/>
  <c r="AD1" i="8"/>
  <c r="AA1" i="8"/>
  <c r="X1" i="8"/>
  <c r="U1" i="8"/>
  <c r="R1" i="8"/>
  <c r="K1" i="8"/>
  <c r="H1" i="8"/>
  <c r="E1" i="8"/>
  <c r="B1" i="8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6" i="10"/>
  <c r="S107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S121" i="10"/>
  <c r="S122" i="10"/>
  <c r="S123" i="10"/>
  <c r="S124" i="10"/>
  <c r="S125" i="10"/>
  <c r="S126" i="10"/>
  <c r="S2" i="10"/>
  <c r="Q2" i="10"/>
  <c r="O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2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24" i="10"/>
  <c r="B25" i="10"/>
  <c r="B26" i="10"/>
  <c r="B27" i="10"/>
  <c r="B28" i="10"/>
  <c r="B29" i="10"/>
  <c r="B30" i="10"/>
  <c r="B31" i="10"/>
  <c r="B32" i="10"/>
  <c r="B33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" i="10"/>
  <c r="T5" i="2" l="1"/>
  <c r="C12" i="14"/>
  <c r="D12" i="14" s="1"/>
  <c r="B5" i="14" l="1"/>
  <c r="C13" i="14"/>
  <c r="E4" i="14" l="1"/>
  <c r="E5" i="14" s="1"/>
  <c r="E6" i="14"/>
  <c r="D13" i="14"/>
  <c r="B4" i="14"/>
  <c r="B6" i="14"/>
  <c r="B7" i="14" l="1"/>
  <c r="E12" i="14"/>
  <c r="F12" i="14" s="1"/>
  <c r="G12" i="14" s="1"/>
</calcChain>
</file>

<file path=xl/sharedStrings.xml><?xml version="1.0" encoding="utf-8"?>
<sst xmlns="http://schemas.openxmlformats.org/spreadsheetml/2006/main" count="4910" uniqueCount="538">
  <si>
    <t>Order ID</t>
  </si>
  <si>
    <t>Order Date</t>
  </si>
  <si>
    <t>Ship Date</t>
  </si>
  <si>
    <t>Customer Name</t>
  </si>
  <si>
    <t>Country</t>
  </si>
  <si>
    <t>Market</t>
  </si>
  <si>
    <t>Product ID</t>
  </si>
  <si>
    <t>Category</t>
  </si>
  <si>
    <t>Sub-Category</t>
  </si>
  <si>
    <t>Product Name</t>
  </si>
  <si>
    <t>Sales</t>
  </si>
  <si>
    <t>Quantity</t>
  </si>
  <si>
    <t>Profit</t>
  </si>
  <si>
    <t>AG-2011-2040</t>
  </si>
  <si>
    <t>Toby Braunhardt</t>
  </si>
  <si>
    <t>Algeria</t>
  </si>
  <si>
    <t>Africa</t>
  </si>
  <si>
    <t>OFF-TEN-10000025</t>
  </si>
  <si>
    <t>Office Supplies</t>
  </si>
  <si>
    <t>Storage</t>
  </si>
  <si>
    <t>Tenex Lockers, Blue</t>
  </si>
  <si>
    <t>IN-2011-47883</t>
  </si>
  <si>
    <t>Joseph Holt</t>
  </si>
  <si>
    <t>Australia</t>
  </si>
  <si>
    <t>APAC</t>
  </si>
  <si>
    <t>OFF-SU-10000618</t>
  </si>
  <si>
    <t>Supplies</t>
  </si>
  <si>
    <t>Acme Trimmer, High Speed</t>
  </si>
  <si>
    <t>HU-2011-1220</t>
  </si>
  <si>
    <t>Annie Thurman</t>
  </si>
  <si>
    <t>Hungary</t>
  </si>
  <si>
    <t>EMEA</t>
  </si>
  <si>
    <t>OFF-TEN-10001585</t>
  </si>
  <si>
    <t>Tenex Box, Single Width</t>
  </si>
  <si>
    <t>IT-2011-3647632</t>
  </si>
  <si>
    <t>Eugene Moren</t>
  </si>
  <si>
    <t>Sweden</t>
  </si>
  <si>
    <t>EU</t>
  </si>
  <si>
    <t>OFF-PA-10001492</t>
  </si>
  <si>
    <t>Paper</t>
  </si>
  <si>
    <t>Enermax Note Cards, Premium</t>
  </si>
  <si>
    <t>FUR-FU-10003447</t>
  </si>
  <si>
    <t>Furniture</t>
  </si>
  <si>
    <t>Furnishings</t>
  </si>
  <si>
    <t>Eldon Light Bulb, Duo Pack</t>
  </si>
  <si>
    <t>OFF-PA-10001968</t>
  </si>
  <si>
    <t>Eaton Computer Printout Paper, 8.5 x 11</t>
  </si>
  <si>
    <t>CA-2011-1510</t>
  </si>
  <si>
    <t>Magdelene Morse</t>
  </si>
  <si>
    <t>Canada</t>
  </si>
  <si>
    <t>TEC-OKI-10002750</t>
  </si>
  <si>
    <t>Technology</t>
  </si>
  <si>
    <t>Machines</t>
  </si>
  <si>
    <t>Okidata Inkjet, Wireless</t>
  </si>
  <si>
    <t>IN-2011-79397</t>
  </si>
  <si>
    <t>Kean Nguyen</t>
  </si>
  <si>
    <t>OFF-AP-10000304</t>
  </si>
  <si>
    <t>Appliances</t>
  </si>
  <si>
    <t>Hoover Microwave, White</t>
  </si>
  <si>
    <t>ID-2011-80230</t>
  </si>
  <si>
    <t>Ken Lonsdale</t>
  </si>
  <si>
    <t>New Zealand</t>
  </si>
  <si>
    <t>TEC-CO-10004182</t>
  </si>
  <si>
    <t>Copiers</t>
  </si>
  <si>
    <t>Hewlett Wireless Fax, Laser</t>
  </si>
  <si>
    <t>IZ-2011-4680</t>
  </si>
  <si>
    <t>Lindsay Williams</t>
  </si>
  <si>
    <t>Iraq</t>
  </si>
  <si>
    <t>FUR-NOV-10002791</t>
  </si>
  <si>
    <t>Chairs</t>
  </si>
  <si>
    <t>Novimex Swivel Stool, Set of Two</t>
  </si>
  <si>
    <t>IN-2011-65159</t>
  </si>
  <si>
    <t>Larry Blacks</t>
  </si>
  <si>
    <t>Philippines</t>
  </si>
  <si>
    <t>OFF-ST-10003020</t>
  </si>
  <si>
    <t>Tenex Lockers, Industrial</t>
  </si>
  <si>
    <t>FUR-TA-10002797</t>
  </si>
  <si>
    <t>Tables</t>
  </si>
  <si>
    <t>Chromcraft Round Table, Adjustable Height</t>
  </si>
  <si>
    <t>ES-2011-4869686</t>
  </si>
  <si>
    <t>Dorothy Dickinson</t>
  </si>
  <si>
    <t>United Kingdom</t>
  </si>
  <si>
    <t>FUR-BO-10000728</t>
  </si>
  <si>
    <t>Bookcases</t>
  </si>
  <si>
    <t>Dania Corner Shelving, Traditional</t>
  </si>
  <si>
    <t>IN-2011-33652</t>
  </si>
  <si>
    <t>Dennis Pardue</t>
  </si>
  <si>
    <t>Malaysia</t>
  </si>
  <si>
    <t>TEC-CO-10000594</t>
  </si>
  <si>
    <t>Hewlett Fax and Copier, Laser</t>
  </si>
  <si>
    <t>FUR-CH-10000214</t>
  </si>
  <si>
    <t>Hon Rocking Chair, Set of Two</t>
  </si>
  <si>
    <t>MX-2011-160234</t>
  </si>
  <si>
    <t>Stewart Visinsky</t>
  </si>
  <si>
    <t>Guatemala</t>
  </si>
  <si>
    <t>LATAM</t>
  </si>
  <si>
    <t>TEC-PH-10002647</t>
  </si>
  <si>
    <t>Phones</t>
  </si>
  <si>
    <t>Nokia Headset, VoIP</t>
  </si>
  <si>
    <t>IR-2011-770</t>
  </si>
  <si>
    <t>Jas O'Carroll</t>
  </si>
  <si>
    <t>Iran</t>
  </si>
  <si>
    <t>OFF-BRE-10003081</t>
  </si>
  <si>
    <t>Breville Coffee Grinder, Black</t>
  </si>
  <si>
    <t>TEC-AC-10002881</t>
  </si>
  <si>
    <t>Accessories</t>
  </si>
  <si>
    <t>Belkin Numeric Keypad, Bluetooth</t>
  </si>
  <si>
    <t>FUR-CH-10000666</t>
  </si>
  <si>
    <t>SAFCO Chairmat, Black</t>
  </si>
  <si>
    <t>ID-2011-12596</t>
  </si>
  <si>
    <t>Chris McAfee</t>
  </si>
  <si>
    <t>Thailand</t>
  </si>
  <si>
    <t>OFF-ST-10002066</t>
  </si>
  <si>
    <t>Smead File Cart, Blue</t>
  </si>
  <si>
    <t>OFF-LA-10003396</t>
  </si>
  <si>
    <t>Labels</t>
  </si>
  <si>
    <t>Avery Color Coded Labels, Laser Printer Compatible</t>
  </si>
  <si>
    <t>IR-2011-7690</t>
  </si>
  <si>
    <t>Nat Gilpin</t>
  </si>
  <si>
    <t>OFF-BIC-10000582</t>
  </si>
  <si>
    <t>Art</t>
  </si>
  <si>
    <t>BIC Sketch Pad, Water Color</t>
  </si>
  <si>
    <t>OFF-ROG-10004393</t>
  </si>
  <si>
    <t>Rogers Folders, Industrial</t>
  </si>
  <si>
    <t>TZ-2011-7370</t>
  </si>
  <si>
    <t>Jack Garza</t>
  </si>
  <si>
    <t>Tanzania</t>
  </si>
  <si>
    <t>OFF-STI-10000388</t>
  </si>
  <si>
    <t>Stiletto Scissors, Serrated</t>
  </si>
  <si>
    <t>OFF-CAM-10004338</t>
  </si>
  <si>
    <t>Envelopes</t>
  </si>
  <si>
    <t>Cameo Interoffice Envelope, Set of 50</t>
  </si>
  <si>
    <t>OFF-FA-10002569</t>
  </si>
  <si>
    <t>Fasteners</t>
  </si>
  <si>
    <t>Stockwell Staples, Metal</t>
  </si>
  <si>
    <t>OFF-ADV-10000213</t>
  </si>
  <si>
    <t>Advantus Rubber Bands, Metal</t>
  </si>
  <si>
    <t>MX-2011-111255</t>
  </si>
  <si>
    <t>Russell Applegate</t>
  </si>
  <si>
    <t>Brazil</t>
  </si>
  <si>
    <t>FUR-BO-10001498</t>
  </si>
  <si>
    <t>Dania Classic Bookcase, Pine</t>
  </si>
  <si>
    <t>MX-2011-140641</t>
  </si>
  <si>
    <t>Maya Herman</t>
  </si>
  <si>
    <t>Mexico</t>
  </si>
  <si>
    <t>TEC-AC-10001082</t>
  </si>
  <si>
    <t>Enermax Keyboard, Bluetooth</t>
  </si>
  <si>
    <t>MX-2011-158771</t>
  </si>
  <si>
    <t>Beth Thompson</t>
  </si>
  <si>
    <t>Cuba</t>
  </si>
  <si>
    <t>OFF-EN-10000857</t>
  </si>
  <si>
    <t>Jiffy Interoffice Envelope, Set of 50</t>
  </si>
  <si>
    <t>ES-2011-4939443</t>
  </si>
  <si>
    <t>Arthur Prichep</t>
  </si>
  <si>
    <t>France</t>
  </si>
  <si>
    <t>OFF-AR-10001546</t>
  </si>
  <si>
    <t>Binney &amp; Smith Sketch Pad, Easy-Erase</t>
  </si>
  <si>
    <t>OFF-SU-10003629</t>
  </si>
  <si>
    <t>Fiskars Letter Opener, Easy Grip</t>
  </si>
  <si>
    <t>TEC-CO-10002998</t>
  </si>
  <si>
    <t>Sharp Ink, Laser</t>
  </si>
  <si>
    <t>US-2011-136007</t>
  </si>
  <si>
    <t>OFF-EN-10004956</t>
  </si>
  <si>
    <t>MX-2011-159373</t>
  </si>
  <si>
    <t>Arthur Wiediger</t>
  </si>
  <si>
    <t>FUR-CH-10004827</t>
  </si>
  <si>
    <t>TEC-AC-10003081</t>
  </si>
  <si>
    <t>Memorex Mouse, USB</t>
  </si>
  <si>
    <t>OFF-EN-10002816</t>
  </si>
  <si>
    <t>Kraft Peel and Seal, Recycled</t>
  </si>
  <si>
    <t>IT-2011-2942451</t>
  </si>
  <si>
    <t>Grant Thornton</t>
  </si>
  <si>
    <t>OFF-AR-10002485</t>
  </si>
  <si>
    <t>Boston Markers, Easy-Erase</t>
  </si>
  <si>
    <t>CA-2011-103800</t>
  </si>
  <si>
    <t>Darren Powers</t>
  </si>
  <si>
    <t>United States</t>
  </si>
  <si>
    <t>US</t>
  </si>
  <si>
    <t>OFF-PA-10000174</t>
  </si>
  <si>
    <t>Message Book, Wirebound, Four 5 1/2" X 4" Forms/Pg., 200 Dupl. Sets/Book</t>
  </si>
  <si>
    <t>IN-2011-33036</t>
  </si>
  <si>
    <t>Bradley Drucker</t>
  </si>
  <si>
    <t>Japan</t>
  </si>
  <si>
    <t>OFF-LA-10000784</t>
  </si>
  <si>
    <t>Harbour Creations File Folder Labels, 5000 Label Set</t>
  </si>
  <si>
    <t>OFF-ST-10001426</t>
  </si>
  <si>
    <t>Eldon Folders, Single Width</t>
  </si>
  <si>
    <t>SU-2011-5190</t>
  </si>
  <si>
    <t>Jasper Cacioppo</t>
  </si>
  <si>
    <t>Sudan</t>
  </si>
  <si>
    <t>OFF-BOS-10004950</t>
  </si>
  <si>
    <t>Boston Pens, Fluorescent</t>
  </si>
  <si>
    <t>OFF-AVE-10003279</t>
  </si>
  <si>
    <t>Binders</t>
  </si>
  <si>
    <t>Avery Hole Reinforcements, Durable</t>
  </si>
  <si>
    <t>MX-2011-109267</t>
  </si>
  <si>
    <t>Jennifer Halladay</t>
  </si>
  <si>
    <t>OFF-AP-10004245</t>
  </si>
  <si>
    <t>Hoover Stove, Black</t>
  </si>
  <si>
    <t>ES-2011-3848439</t>
  </si>
  <si>
    <t>Michael Granlund</t>
  </si>
  <si>
    <t>OFF-AR-10001291</t>
  </si>
  <si>
    <t>Sanford Canvas, Fluorescent</t>
  </si>
  <si>
    <t>OFF-AR-10000833</t>
  </si>
  <si>
    <t>Binney &amp; Smith Pencil Sharpener, Water Color</t>
  </si>
  <si>
    <t>CA-2011-112326</t>
  </si>
  <si>
    <t>Phillina Ober</t>
  </si>
  <si>
    <t>OFF-ST-10002743</t>
  </si>
  <si>
    <t>SAFCO Boltless Steel Shelving</t>
  </si>
  <si>
    <t>IN-2011-27681</t>
  </si>
  <si>
    <t>Shaun Weien</t>
  </si>
  <si>
    <t>Taiwan</t>
  </si>
  <si>
    <t>FUR-FU-10000394</t>
  </si>
  <si>
    <t>Rubbermaid Photo Frame, Durable</t>
  </si>
  <si>
    <t>OFF-LA-10003223</t>
  </si>
  <si>
    <t>Avery 508</t>
  </si>
  <si>
    <t>OFF-BI-10004094</t>
  </si>
  <si>
    <t>GBC Standard Plastic Binding Systems Combs</t>
  </si>
  <si>
    <t>ES-2011-5496179</t>
  </si>
  <si>
    <t>Shahid Hopkins</t>
  </si>
  <si>
    <t>FUR-FU-10000468</t>
  </si>
  <si>
    <t>Advantus Frame, Durable</t>
  </si>
  <si>
    <t>IN-2011-29963</t>
  </si>
  <si>
    <t>Brosina Hoffman</t>
  </si>
  <si>
    <t>Indonesia</t>
  </si>
  <si>
    <t>OFF-ST-10000344</t>
  </si>
  <si>
    <t>Fellowes Box, Industrial</t>
  </si>
  <si>
    <t>ID-2011-41632</t>
  </si>
  <si>
    <t>Robert Dilbeck</t>
  </si>
  <si>
    <t>Vietnam</t>
  </si>
  <si>
    <t>OFF-ST-10001631</t>
  </si>
  <si>
    <t>Tenex Trays, Blue</t>
  </si>
  <si>
    <t>OFF-FA-10000549</t>
  </si>
  <si>
    <t>Advantus Staples, Metal</t>
  </si>
  <si>
    <t>OFF-PA-10003407</t>
  </si>
  <si>
    <t>Enermax Memo Slips, Recycled</t>
  </si>
  <si>
    <t>AO-2011-4910</t>
  </si>
  <si>
    <t>Grace Kelly</t>
  </si>
  <si>
    <t>Angola</t>
  </si>
  <si>
    <t>TEC-LOG-10003079</t>
  </si>
  <si>
    <t>Logitech Flash Drive, Erganomic</t>
  </si>
  <si>
    <t>IN-2011-76107</t>
  </si>
  <si>
    <t>Khloe Miller</t>
  </si>
  <si>
    <t>China</t>
  </si>
  <si>
    <t>OFF-EN-10002166</t>
  </si>
  <si>
    <t>Cameo Manila Envelope, with clear poly window</t>
  </si>
  <si>
    <t>CA-2011-141817</t>
  </si>
  <si>
    <t>Mick Brown</t>
  </si>
  <si>
    <t>OFF-AR-10003478</t>
  </si>
  <si>
    <t>Avery Hi-Liter EverBold Pen Style Fluorescent Highlighters, 4/Pack</t>
  </si>
  <si>
    <t>CA-2011-167199</t>
  </si>
  <si>
    <t>Maria Etezadi</t>
  </si>
  <si>
    <t>FUR-CH-10004063</t>
  </si>
  <si>
    <t>Global Deluxe High-Back Manager's Chair</t>
  </si>
  <si>
    <t>OFF-BI-10004632</t>
  </si>
  <si>
    <t>Ibico Hi-Tech Manual Binding System</t>
  </si>
  <si>
    <t>TEC-PH-10004977</t>
  </si>
  <si>
    <t>GE 30524EE4</t>
  </si>
  <si>
    <t>MZ-2011-1260</t>
  </si>
  <si>
    <t>Mozambique</t>
  </si>
  <si>
    <t>OFF-ELD-10001694</t>
  </si>
  <si>
    <t>Eldon File Cart, Single Width</t>
  </si>
  <si>
    <t>ID-2011-58670</t>
  </si>
  <si>
    <t>Maribeth Schnelling</t>
  </si>
  <si>
    <t>TEC-MA-10000868</t>
  </si>
  <si>
    <t>Panasonic Phone, Wireless</t>
  </si>
  <si>
    <t>TEC-AC-10003413</t>
  </si>
  <si>
    <t>Logitech Router, Programmable</t>
  </si>
  <si>
    <t>ES-2011-5433855</t>
  </si>
  <si>
    <t>Dave Poirier</t>
  </si>
  <si>
    <t>OFF-ST-10004855</t>
  </si>
  <si>
    <t>Smead Lockers, Industrial</t>
  </si>
  <si>
    <t>TEC-MA-10004482</t>
  </si>
  <si>
    <t>Panasonic Card Printer, White</t>
  </si>
  <si>
    <t>LE-2011-9590</t>
  </si>
  <si>
    <t>Harry Marie</t>
  </si>
  <si>
    <t>Lebanon</t>
  </si>
  <si>
    <t>TEC-HP -10000464</t>
  </si>
  <si>
    <t>HP Fax and Copier, Color</t>
  </si>
  <si>
    <t>TEC-PH-10004539</t>
  </si>
  <si>
    <t>Wireless Extenders zBoost YX545 SOHO Signal Booster</t>
  </si>
  <si>
    <t>OFF-STA-10004885</t>
  </si>
  <si>
    <t>Stanley Sketch Pad, Easy-Erase</t>
  </si>
  <si>
    <t>OFF-FA-10002071</t>
  </si>
  <si>
    <t>Accos Thumb Tacks, Assorted Sizes</t>
  </si>
  <si>
    <t>FUR-BO-10000265</t>
  </si>
  <si>
    <t>Bush Floating Shelf Set, Pine</t>
  </si>
  <si>
    <t>CA-2011-130813</t>
  </si>
  <si>
    <t>Lycoris Saunders</t>
  </si>
  <si>
    <t>OFF-PA-10002005</t>
  </si>
  <si>
    <t>Xerox 225</t>
  </si>
  <si>
    <t>AG-2011-7230</t>
  </si>
  <si>
    <t>Alyssa Crouse</t>
  </si>
  <si>
    <t>OFF-STA-10000244</t>
  </si>
  <si>
    <t>Stanley Sketch Pad, Fluorescent</t>
  </si>
  <si>
    <t>MX-2011-135629</t>
  </si>
  <si>
    <t>OFF-FA-10001871</t>
  </si>
  <si>
    <t>Stockwell Rubber Bands, Bulk Pack</t>
  </si>
  <si>
    <t>OFF-BI-10000136</t>
  </si>
  <si>
    <t>Ibico Index Tab, Durable</t>
  </si>
  <si>
    <t>CA-2011-106054</t>
  </si>
  <si>
    <t>Jack O'Briant</t>
  </si>
  <si>
    <t>OFF-AR-10002399</t>
  </si>
  <si>
    <t>Dixon Prang Watercolor Pencils, 10-Color Set with Brush</t>
  </si>
  <si>
    <t>OFF-AR-10003684</t>
  </si>
  <si>
    <t>BIC Sketch Pad, Fluorescent</t>
  </si>
  <si>
    <t>FUR-ADV-10000847</t>
  </si>
  <si>
    <t>Advantus Stacking Tray, Black</t>
  </si>
  <si>
    <t>OFF-FA-10001883</t>
  </si>
  <si>
    <t>Alliance Super-Size Bands, Assorted Sizes</t>
  </si>
  <si>
    <t>OFF-PA-10000955</t>
  </si>
  <si>
    <t>Southworth 25% Cotton Granite Paper &amp; Envelopes</t>
  </si>
  <si>
    <t>ID-2011-28752</t>
  </si>
  <si>
    <t>Adam Bellavance</t>
  </si>
  <si>
    <t>Singapore</t>
  </si>
  <si>
    <t>OFF-LA-10002875</t>
  </si>
  <si>
    <t>Novimex Shipping Labels, Adjustable</t>
  </si>
  <si>
    <t>OFF-AR-10001662</t>
  </si>
  <si>
    <t>Rogers Handheld Barrel Pencil Sharpener</t>
  </si>
  <si>
    <t>IT-2011-5134922</t>
  </si>
  <si>
    <t>Joy Smith</t>
  </si>
  <si>
    <t>Netherlands</t>
  </si>
  <si>
    <t>OFF-AR-10000316</t>
  </si>
  <si>
    <t>Stanley Pens, Blue</t>
  </si>
  <si>
    <t>AO-2011-1670</t>
  </si>
  <si>
    <t>Henia Zydlo</t>
  </si>
  <si>
    <t>FUR-IKE-10001539</t>
  </si>
  <si>
    <t>Ikea Classic Bookcase, Pine</t>
  </si>
  <si>
    <t>IN-2011-19330</t>
  </si>
  <si>
    <t>Nicole Fjeld</t>
  </si>
  <si>
    <t>TEC-MA-10002468</t>
  </si>
  <si>
    <t>Panasonic Inkjet, White</t>
  </si>
  <si>
    <t>IT-2011-4546695</t>
  </si>
  <si>
    <t>FUR-BO-10003103</t>
  </si>
  <si>
    <t>Ikea Classic Bookcase, Metal</t>
  </si>
  <si>
    <t>MX-2011-121202</t>
  </si>
  <si>
    <t>Christopher Martinez</t>
  </si>
  <si>
    <t>OFF-ST-10002471</t>
  </si>
  <si>
    <t>Smead Lockers, Single Width</t>
  </si>
  <si>
    <t>CA-2011-105417</t>
  </si>
  <si>
    <t>Vivek Sundaresam</t>
  </si>
  <si>
    <t>FUR-FU-10004864</t>
  </si>
  <si>
    <t>Howard Miller 14-1/2" Diameter Chrome Round Wall Clock</t>
  </si>
  <si>
    <t>OFF-BI-10002937</t>
  </si>
  <si>
    <t>Wilson Jones Binder Covers, Clear</t>
  </si>
  <si>
    <t>OFF-AR-10000110</t>
  </si>
  <si>
    <t>Binney &amp; Smith Sketch Pad, Blue</t>
  </si>
  <si>
    <t>NI-2011-4770</t>
  </si>
  <si>
    <t>Joe Elijah</t>
  </si>
  <si>
    <t>Nigeria</t>
  </si>
  <si>
    <t>OFF-AVE-10000608</t>
  </si>
  <si>
    <t>Avery Index Tab, Economy</t>
  </si>
  <si>
    <t>OFF-BI-10003708</t>
  </si>
  <si>
    <t>Acco Four Pocket Poly Ring Binder with Label Holder, Smoke, 1"</t>
  </si>
  <si>
    <t>ID-2011-20814</t>
  </si>
  <si>
    <t>Ed Braxton</t>
  </si>
  <si>
    <t>TEC-PH-10001730</t>
  </si>
  <si>
    <t>Motorola Signal Booster, Full Size</t>
  </si>
  <si>
    <t>IN-2011-69366</t>
  </si>
  <si>
    <t>Alejandro Grove</t>
  </si>
  <si>
    <t>TEC-AC-10000354</t>
  </si>
  <si>
    <t>Belkin Numeric Keypad, USB</t>
  </si>
  <si>
    <t>ID-2011-46483</t>
  </si>
  <si>
    <t>Sample Company A</t>
  </si>
  <si>
    <t>OFF-ST-10001342</t>
  </si>
  <si>
    <t>Fellowes Trays, Blue</t>
  </si>
  <si>
    <t>TEC-PH-10003823</t>
  </si>
  <si>
    <t>Apple Headset, Full Size</t>
  </si>
  <si>
    <t>OFF-FA-10000577</t>
  </si>
  <si>
    <t>Stockwell Push Pins, 12 Pack</t>
  </si>
  <si>
    <t>OFF-LA-10000668</t>
  </si>
  <si>
    <t>Smead Removable Labels, Adjustable</t>
  </si>
  <si>
    <t>OFF-PA-10003405</t>
  </si>
  <si>
    <t>Green Bar Memo Slips, Premium</t>
  </si>
  <si>
    <t>OFF-BI-10003874</t>
  </si>
  <si>
    <t>Avery Index Tab, Clear</t>
  </si>
  <si>
    <t>IN-2011-61302</t>
  </si>
  <si>
    <t>Dan Lawera</t>
  </si>
  <si>
    <t>TEC-PH-10004664</t>
  </si>
  <si>
    <t>Nokia Smart Phone, with Caller ID</t>
  </si>
  <si>
    <t>HU-2011-1380</t>
  </si>
  <si>
    <t>Elpida Rittenbach</t>
  </si>
  <si>
    <t>FUR-IKE-10002894</t>
  </si>
  <si>
    <t>Ikea Library with Doors, Traditional</t>
  </si>
  <si>
    <t>TEC-CAN-10004354</t>
  </si>
  <si>
    <t>Canon Ink, Laser</t>
  </si>
  <si>
    <t>EG-2011-4260</t>
  </si>
  <si>
    <t>Sanjit Jacobs</t>
  </si>
  <si>
    <t>Egypt</t>
  </si>
  <si>
    <t>FUR-CHR-10004803</t>
  </si>
  <si>
    <t>Chromcraft Wood Table, Fully Assembled</t>
  </si>
  <si>
    <t>OFF-SAN-10003226</t>
  </si>
  <si>
    <t>SanDisk Message Books, Recycled</t>
  </si>
  <si>
    <t>OFF-SAN-10000874</t>
  </si>
  <si>
    <t>Sanford Pencil Sharpener, Fluorescent</t>
  </si>
  <si>
    <t>TEC-EPS-10000774</t>
  </si>
  <si>
    <t>Epson Phone, Red</t>
  </si>
  <si>
    <t>AG-2011-1070</t>
  </si>
  <si>
    <t>Tiffany House</t>
  </si>
  <si>
    <t>OFF-HOO-10001783</t>
  </si>
  <si>
    <t>Hoover Microwave, Red</t>
  </si>
  <si>
    <t>US-2011-101091</t>
  </si>
  <si>
    <t>Jocasta Rupert</t>
  </si>
  <si>
    <t>Venezuela</t>
  </si>
  <si>
    <t>TEC-CO-10001818</t>
  </si>
  <si>
    <t>Sharp Wireless Fax, Digital</t>
  </si>
  <si>
    <t>OFF-EAT-10002068</t>
  </si>
  <si>
    <t>Eaton Note Cards, Premium</t>
  </si>
  <si>
    <t>IT-2011-3659171</t>
  </si>
  <si>
    <t>Greg Guthrie</t>
  </si>
  <si>
    <t>OFF-ST-10004695</t>
  </si>
  <si>
    <t>Fellowes File Cart, Blue</t>
  </si>
  <si>
    <t>OFF-CAM-10001249</t>
  </si>
  <si>
    <t>Cameo Mailers, with clear poly window</t>
  </si>
  <si>
    <t>MX-2011-140697</t>
  </si>
  <si>
    <t>Paul MacIntyre</t>
  </si>
  <si>
    <t>OFF-ST-10002251</t>
  </si>
  <si>
    <t>Fellowes Shelving, Wire Frame</t>
  </si>
  <si>
    <t>IN-2011-13065</t>
  </si>
  <si>
    <t>Patrick O'Donnell</t>
  </si>
  <si>
    <t>OFF-SU-10003559</t>
  </si>
  <si>
    <t>Kleencut Ruler, Steel</t>
  </si>
  <si>
    <t>OFF-LA-10000879</t>
  </si>
  <si>
    <t>Hon File Folder Labels, Alphabetical</t>
  </si>
  <si>
    <t>OFF-BI-10002853</t>
  </si>
  <si>
    <t>Avery Binder Covers, Recycled</t>
  </si>
  <si>
    <t>TEC-STA-10000546</t>
  </si>
  <si>
    <t>StarTech Calculator, Red</t>
  </si>
  <si>
    <t>OFF-PA-10003731</t>
  </si>
  <si>
    <t>OFF-SAN-10001128</t>
  </si>
  <si>
    <t>Sanford Pens, Easy-Erase</t>
  </si>
  <si>
    <t>OFF-AVE-10000357</t>
  </si>
  <si>
    <t>Avery Binder Covers, Clear</t>
  </si>
  <si>
    <t>SF-2011-6400</t>
  </si>
  <si>
    <t>Ricardo Sperren</t>
  </si>
  <si>
    <t>South Africa</t>
  </si>
  <si>
    <t>OFF-ACC-10003422</t>
  </si>
  <si>
    <t>Acco Binder, Durable</t>
  </si>
  <si>
    <t>CA-2011-135405</t>
  </si>
  <si>
    <t>Melanie Seite</t>
  </si>
  <si>
    <t>TEC-AC-10001266</t>
  </si>
  <si>
    <t>Memorex Micro Travel Drive 8 GB</t>
  </si>
  <si>
    <t>ID-2011-13660</t>
  </si>
  <si>
    <t>Brian Dahlen</t>
  </si>
  <si>
    <t>OFF-FA-10003615</t>
  </si>
  <si>
    <t>Stockwell Staples, Assorted Sizes</t>
  </si>
  <si>
    <t>OFF-SU-10003739</t>
  </si>
  <si>
    <t>Elite Scissors, Easy Grip</t>
  </si>
  <si>
    <t>OFF-AR-10004078</t>
  </si>
  <si>
    <t>Newell 312</t>
  </si>
  <si>
    <t>Column Hr</t>
  </si>
  <si>
    <t>#Blanks</t>
  </si>
  <si>
    <t>%</t>
  </si>
  <si>
    <t>Count of Customer Name</t>
  </si>
  <si>
    <t>Row Labels</t>
  </si>
  <si>
    <t>Grand Total</t>
  </si>
  <si>
    <t>Count of Country</t>
  </si>
  <si>
    <t>Count of Market</t>
  </si>
  <si>
    <t>Count of Sub-Category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</si>
  <si>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</si>
  <si>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</si>
  <si>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</si>
  <si>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</si>
  <si>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</si>
  <si>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</si>
  <si>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</si>
  <si>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</si>
  <si>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</si>
  <si>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</si>
  <si>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</si>
  <si>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</si>
  <si>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</si>
  <si>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Statistical Summary</t>
  </si>
  <si>
    <t>Summary of Data</t>
  </si>
  <si>
    <t>Recoded Order ID</t>
  </si>
  <si>
    <t>Recoded Order Date</t>
  </si>
  <si>
    <t>Recoded Ship Date</t>
  </si>
  <si>
    <t>Recoded Customer Name</t>
  </si>
  <si>
    <t>Recoded Country</t>
  </si>
  <si>
    <t>Recoded Market</t>
  </si>
  <si>
    <t>Recoded Product ID</t>
  </si>
  <si>
    <t>Recoded Product Name</t>
  </si>
  <si>
    <t>Product Cost</t>
  </si>
  <si>
    <t>Delivery Lag Time</t>
  </si>
  <si>
    <t>Product Type</t>
  </si>
  <si>
    <t>Product Sub-Type</t>
  </si>
  <si>
    <t>Recoded Product Type</t>
  </si>
  <si>
    <t>Recoded Product Sub-Type</t>
  </si>
  <si>
    <t>Cost Per Unit</t>
  </si>
  <si>
    <t>Profit Per Unit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</si>
  <si>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</si>
  <si>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</si>
  <si>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</si>
  <si>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</si>
  <si>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</si>
  <si>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</si>
  <si>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</si>
  <si>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</si>
  <si>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</si>
  <si>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</si>
  <si>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</si>
  <si>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</si>
  <si>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</si>
  <si>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</si>
  <si>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</si>
  <si>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</si>
  <si>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</si>
  <si>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</si>
  <si>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</si>
  <si>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</si>
  <si>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</si>
  <si>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</si>
  <si>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</si>
  <si>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</si>
  <si>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</si>
  <si>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Profit</t>
  </si>
  <si>
    <t>Residuals</t>
  </si>
  <si>
    <t>PROBABILITY OUTPUT</t>
  </si>
  <si>
    <t>Percentile</t>
  </si>
  <si>
    <t>Regression Analysis</t>
  </si>
  <si>
    <t>OVERALL FIT</t>
  </si>
  <si>
    <t>AIC</t>
  </si>
  <si>
    <t>AICc</t>
  </si>
  <si>
    <t>SBC</t>
  </si>
  <si>
    <t>Alpha</t>
  </si>
  <si>
    <t>p-value</t>
  </si>
  <si>
    <t>sig</t>
  </si>
  <si>
    <t>coeff</t>
  </si>
  <si>
    <t>std err</t>
  </si>
  <si>
    <t>t stat</t>
  </si>
  <si>
    <t>lower</t>
  </si>
  <si>
    <t>upper</t>
  </si>
  <si>
    <t>vif</t>
  </si>
  <si>
    <t>y = 2.641ppu + 0.265s - 1.081cpu</t>
  </si>
  <si>
    <t>2.727 * Profit + 0.237 * Sales - 0.991 * Cost + 6.268</t>
  </si>
  <si>
    <t>PPU</t>
  </si>
  <si>
    <t>Cost per unit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</si>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</sst>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Calibri"/>
      <family val="2"/>
      <scheme val="minor"/>
    </font>
    <font>
      <sz val="13.95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0" fontId="0" fillId="0" borderId="1" xfId="1" applyNumberFormat="1" applyFont="1" applyBorder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pivotButton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/>
    <xf numFmtId="2" fontId="0" fillId="0" borderId="0" xfId="0" applyNumberFormat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wrapText="1"/>
    </xf>
    <xf numFmtId="2" fontId="0" fillId="0" borderId="1" xfId="0" applyNumberFormat="1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2" fontId="0" fillId="0" borderId="0" xfId="0" applyNumberFormat="1" applyBorder="1"/>
    <xf numFmtId="0" fontId="3" fillId="4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centerContinuous"/>
    </xf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0" fillId="6" borderId="1" xfId="0" applyFill="1" applyBorder="1" applyAlignment="1"/>
    <xf numFmtId="0" fontId="0" fillId="0" borderId="1" xfId="0" applyFill="1" applyBorder="1" applyAlignment="1"/>
    <xf numFmtId="0" fontId="0" fillId="6" borderId="3" xfId="0" applyFill="1" applyBorder="1" applyAlignment="1"/>
    <xf numFmtId="0" fontId="3" fillId="5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14" fontId="0" fillId="0" borderId="1" xfId="0" applyNumberFormat="1" applyBorder="1"/>
    <xf numFmtId="2" fontId="0" fillId="0" borderId="1" xfId="0" applyNumberFormat="1" applyBorder="1"/>
    <xf numFmtId="0" fontId="2" fillId="18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1" fontId="0" fillId="0" borderId="1" xfId="0" applyNumberFormat="1" applyFont="1" applyBorder="1"/>
    <xf numFmtId="0" fontId="0" fillId="0" borderId="3" xfId="0" applyFont="1" applyBorder="1"/>
    <xf numFmtId="2" fontId="0" fillId="0" borderId="4" xfId="0" applyNumberFormat="1" applyFont="1" applyBorder="1"/>
    <xf numFmtId="0" fontId="0" fillId="0" borderId="8" xfId="0" applyFont="1" applyBorder="1"/>
    <xf numFmtId="14" fontId="0" fillId="0" borderId="9" xfId="0" applyNumberFormat="1" applyFont="1" applyBorder="1"/>
    <xf numFmtId="0" fontId="0" fillId="0" borderId="9" xfId="0" applyFont="1" applyBorder="1"/>
    <xf numFmtId="2" fontId="0" fillId="0" borderId="9" xfId="0" applyNumberFormat="1" applyFont="1" applyBorder="1"/>
    <xf numFmtId="2" fontId="0" fillId="0" borderId="10" xfId="0" applyNumberFormat="1" applyFont="1" applyBorder="1"/>
    <xf numFmtId="0" fontId="0" fillId="0" borderId="0" xfId="0" applyFont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" fontId="8" fillId="0" borderId="1" xfId="0" applyNumberFormat="1" applyFont="1" applyBorder="1"/>
    <xf numFmtId="0" fontId="3" fillId="19" borderId="1" xfId="0" applyFont="1" applyFill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3" fillId="20" borderId="1" xfId="0" applyFont="1" applyFill="1" applyBorder="1" applyAlignment="1">
      <alignment wrapText="1"/>
    </xf>
    <xf numFmtId="1" fontId="8" fillId="0" borderId="4" xfId="0" applyNumberFormat="1" applyFont="1" applyBorder="1"/>
    <xf numFmtId="0" fontId="0" fillId="0" borderId="1" xfId="0" applyFont="1" applyFill="1" applyBorder="1" applyAlignment="1">
      <alignment wrapText="1"/>
    </xf>
    <xf numFmtId="1" fontId="0" fillId="0" borderId="1" xfId="0" applyNumberFormat="1" applyFont="1" applyFill="1" applyBorder="1"/>
    <xf numFmtId="2" fontId="0" fillId="0" borderId="1" xfId="0" applyNumberFormat="1" applyFont="1" applyBorder="1" applyAlignment="1">
      <alignment wrapText="1"/>
    </xf>
    <xf numFmtId="0" fontId="3" fillId="21" borderId="7" xfId="0" applyFont="1" applyFill="1" applyBorder="1" applyAlignment="1">
      <alignment wrapText="1"/>
    </xf>
    <xf numFmtId="0" fontId="0" fillId="0" borderId="11" xfId="0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1" xfId="0" applyNumberFormat="1" applyFill="1" applyBorder="1" applyAlignment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4" fillId="0" borderId="15" xfId="0" applyFont="1" applyBorder="1" applyAlignment="1">
      <alignment horizontal="center"/>
    </xf>
    <xf numFmtId="2" fontId="0" fillId="0" borderId="14" xfId="0" applyNumberFormat="1" applyBorder="1"/>
    <xf numFmtId="164" fontId="0" fillId="0" borderId="0" xfId="0" applyNumberFormat="1" applyFill="1" applyBorder="1" applyAlignment="1"/>
    <xf numFmtId="164" fontId="0" fillId="0" borderId="11" xfId="0" applyNumberFormat="1" applyFill="1" applyBorder="1" applyAlignment="1"/>
    <xf numFmtId="0" fontId="7" fillId="8" borderId="3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19" borderId="3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7" fillId="20" borderId="3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9" fillId="0" borderId="0" xfId="0" applyFont="1"/>
  </cellXfs>
  <cellStyles count="2">
    <cellStyle name="Normal" xfId="0" builtinId="0"/>
    <cellStyle name="Percent" xfId="1" builtinId="5"/>
  </cellStyles>
  <dxfs count="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d/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d/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Profit Per Unit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1130448182613529"/>
                  <c:y val="-9.2443340019759887E-2"/>
                </c:manualLayout>
              </c:layout>
              <c:numFmt formatCode="General" sourceLinked="0"/>
            </c:trendlineLbl>
          </c:trendline>
          <c:xVal>
            <c:numRef>
              <c:f>Sheet1!$B$2:$B$126</c:f>
              <c:numCache>
                <c:formatCode>0.00</c:formatCode>
                <c:ptCount val="125"/>
                <c:pt idx="0">
                  <c:v>53.070000000000007</c:v>
                </c:pt>
                <c:pt idx="1">
                  <c:v>7.41</c:v>
                </c:pt>
                <c:pt idx="2">
                  <c:v>12.011999999999999</c:v>
                </c:pt>
                <c:pt idx="3">
                  <c:v>7.5539999999999994</c:v>
                </c:pt>
                <c:pt idx="4">
                  <c:v>7.6709999999999994</c:v>
                </c:pt>
                <c:pt idx="5">
                  <c:v>-8.6850000000000041</c:v>
                </c:pt>
                <c:pt idx="6">
                  <c:v>3.12</c:v>
                </c:pt>
                <c:pt idx="7">
                  <c:v>41.49</c:v>
                </c:pt>
                <c:pt idx="8">
                  <c:v>-22.950900000000004</c:v>
                </c:pt>
                <c:pt idx="9">
                  <c:v>-79.865999999999985</c:v>
                </c:pt>
                <c:pt idx="10">
                  <c:v>-47.838000000000001</c:v>
                </c:pt>
                <c:pt idx="11">
                  <c:v>1.7099999999999973</c:v>
                </c:pt>
                <c:pt idx="12">
                  <c:v>-13.206000000000003</c:v>
                </c:pt>
                <c:pt idx="13">
                  <c:v>50.13</c:v>
                </c:pt>
                <c:pt idx="14">
                  <c:v>-40.933499999999988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1.5810000000000002</c:v>
                </c:pt>
                <c:pt idx="19">
                  <c:v>7.77</c:v>
                </c:pt>
                <c:pt idx="20">
                  <c:v>21.450000000000003</c:v>
                </c:pt>
                <c:pt idx="21">
                  <c:v>4.3499999999999996</c:v>
                </c:pt>
                <c:pt idx="22">
                  <c:v>4.17</c:v>
                </c:pt>
                <c:pt idx="23">
                  <c:v>63.33</c:v>
                </c:pt>
                <c:pt idx="24">
                  <c:v>17.07</c:v>
                </c:pt>
                <c:pt idx="25">
                  <c:v>11.22</c:v>
                </c:pt>
                <c:pt idx="26">
                  <c:v>6.6899999999999995</c:v>
                </c:pt>
                <c:pt idx="27">
                  <c:v>2.775599999999999</c:v>
                </c:pt>
                <c:pt idx="28">
                  <c:v>6.9599999999999982</c:v>
                </c:pt>
                <c:pt idx="29">
                  <c:v>4.5600000000000005</c:v>
                </c:pt>
                <c:pt idx="30">
                  <c:v>-10.95</c:v>
                </c:pt>
                <c:pt idx="31">
                  <c:v>-0.52499999999999858</c:v>
                </c:pt>
                <c:pt idx="32">
                  <c:v>101.63999999999999</c:v>
                </c:pt>
                <c:pt idx="33">
                  <c:v>3.5200000000000005</c:v>
                </c:pt>
                <c:pt idx="34">
                  <c:v>3.3200000000000003</c:v>
                </c:pt>
                <c:pt idx="35">
                  <c:v>24.714120000000001</c:v>
                </c:pt>
                <c:pt idx="36">
                  <c:v>0.6</c:v>
                </c:pt>
                <c:pt idx="37">
                  <c:v>6.88</c:v>
                </c:pt>
                <c:pt idx="38">
                  <c:v>1.1199999999999999</c:v>
                </c:pt>
                <c:pt idx="39">
                  <c:v>2.5600000000000005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-17.976000000000003</c:v>
                </c:pt>
                <c:pt idx="43">
                  <c:v>-21.591600000000003</c:v>
                </c:pt>
                <c:pt idx="44">
                  <c:v>1.4238999999999997</c:v>
                </c:pt>
                <c:pt idx="45">
                  <c:v>-2.7435</c:v>
                </c:pt>
                <c:pt idx="46">
                  <c:v>19.14</c:v>
                </c:pt>
                <c:pt idx="47">
                  <c:v>6.84</c:v>
                </c:pt>
                <c:pt idx="48">
                  <c:v>22.919999999999998</c:v>
                </c:pt>
                <c:pt idx="49">
                  <c:v>124.92</c:v>
                </c:pt>
                <c:pt idx="50">
                  <c:v>12.72</c:v>
                </c:pt>
                <c:pt idx="51">
                  <c:v>1.6280000000000001</c:v>
                </c:pt>
                <c:pt idx="52">
                  <c:v>11.88</c:v>
                </c:pt>
                <c:pt idx="53">
                  <c:v>14.634300000000001</c:v>
                </c:pt>
                <c:pt idx="54">
                  <c:v>3.8631000000000006</c:v>
                </c:pt>
                <c:pt idx="55">
                  <c:v>2.0027999999999988</c:v>
                </c:pt>
                <c:pt idx="56">
                  <c:v>-3.8706</c:v>
                </c:pt>
                <c:pt idx="57">
                  <c:v>13.11</c:v>
                </c:pt>
                <c:pt idx="58">
                  <c:v>7.2900000000000009</c:v>
                </c:pt>
                <c:pt idx="59">
                  <c:v>1.7465999999999999</c:v>
                </c:pt>
                <c:pt idx="60">
                  <c:v>3.1104000000000003</c:v>
                </c:pt>
                <c:pt idx="61">
                  <c:v>82.934199999999976</c:v>
                </c:pt>
                <c:pt idx="62">
                  <c:v>137.24549999999999</c:v>
                </c:pt>
                <c:pt idx="63">
                  <c:v>56.837099999999992</c:v>
                </c:pt>
                <c:pt idx="64">
                  <c:v>51.027299999999997</c:v>
                </c:pt>
                <c:pt idx="65">
                  <c:v>7.7799999999999869E-2</c:v>
                </c:pt>
                <c:pt idx="66">
                  <c:v>3.0084</c:v>
                </c:pt>
                <c:pt idx="67">
                  <c:v>0.73980000000000024</c:v>
                </c:pt>
                <c:pt idx="68">
                  <c:v>35.789999999999992</c:v>
                </c:pt>
                <c:pt idx="69">
                  <c:v>0.75</c:v>
                </c:pt>
                <c:pt idx="70">
                  <c:v>36.227999999999994</c:v>
                </c:pt>
                <c:pt idx="71">
                  <c:v>2.73</c:v>
                </c:pt>
                <c:pt idx="72">
                  <c:v>-19.53</c:v>
                </c:pt>
                <c:pt idx="73">
                  <c:v>-22.418999999999983</c:v>
                </c:pt>
                <c:pt idx="74">
                  <c:v>8.602499999999992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1.5</c:v>
                </c:pt>
                <c:pt idx="80">
                  <c:v>0.79999999999999993</c:v>
                </c:pt>
                <c:pt idx="81">
                  <c:v>23.009999999999998</c:v>
                </c:pt>
                <c:pt idx="82">
                  <c:v>8.49</c:v>
                </c:pt>
                <c:pt idx="83">
                  <c:v>8.25</c:v>
                </c:pt>
                <c:pt idx="84">
                  <c:v>-17.903199999999995</c:v>
                </c:pt>
                <c:pt idx="85">
                  <c:v>-2.6075000000000008</c:v>
                </c:pt>
                <c:pt idx="86">
                  <c:v>37.26</c:v>
                </c:pt>
                <c:pt idx="87">
                  <c:v>-168.60599999999997</c:v>
                </c:pt>
                <c:pt idx="88">
                  <c:v>-11.129999999999999</c:v>
                </c:pt>
                <c:pt idx="89">
                  <c:v>60.839999999999996</c:v>
                </c:pt>
                <c:pt idx="90">
                  <c:v>2.9</c:v>
                </c:pt>
                <c:pt idx="91">
                  <c:v>-2.2709999999999999</c:v>
                </c:pt>
                <c:pt idx="92">
                  <c:v>-5.8014000000000046</c:v>
                </c:pt>
                <c:pt idx="93">
                  <c:v>-0.59549999999999836</c:v>
                </c:pt>
                <c:pt idx="94">
                  <c:v>0.65549999999999942</c:v>
                </c:pt>
                <c:pt idx="95">
                  <c:v>-1.7175000000000011</c:v>
                </c:pt>
                <c:pt idx="96">
                  <c:v>-26.113200000000003</c:v>
                </c:pt>
                <c:pt idx="97">
                  <c:v>16.3965</c:v>
                </c:pt>
                <c:pt idx="98">
                  <c:v>3.5786999999999991</c:v>
                </c:pt>
                <c:pt idx="99">
                  <c:v>3.5699999999999954E-2</c:v>
                </c:pt>
                <c:pt idx="100">
                  <c:v>61.71</c:v>
                </c:pt>
                <c:pt idx="101">
                  <c:v>3.2499999999999987</c:v>
                </c:pt>
                <c:pt idx="102">
                  <c:v>0.58399999999999985</c:v>
                </c:pt>
                <c:pt idx="103">
                  <c:v>222.63</c:v>
                </c:pt>
                <c:pt idx="104">
                  <c:v>159.87</c:v>
                </c:pt>
                <c:pt idx="105">
                  <c:v>69.150000000000006</c:v>
                </c:pt>
                <c:pt idx="106">
                  <c:v>10.649999999999999</c:v>
                </c:pt>
                <c:pt idx="107">
                  <c:v>9.0299999999999994</c:v>
                </c:pt>
                <c:pt idx="108">
                  <c:v>11.7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-1.8942000000000005</c:v>
                </c:pt>
                <c:pt idx="115">
                  <c:v>2.7</c:v>
                </c:pt>
                <c:pt idx="116">
                  <c:v>5.37</c:v>
                </c:pt>
                <c:pt idx="117">
                  <c:v>102.21899999999998</c:v>
                </c:pt>
                <c:pt idx="118">
                  <c:v>3.024</c:v>
                </c:pt>
                <c:pt idx="119">
                  <c:v>8.9489999999999998</c:v>
                </c:pt>
                <c:pt idx="120">
                  <c:v>-13.754999999999995</c:v>
                </c:pt>
                <c:pt idx="121">
                  <c:v>18.960000000000004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-92.93007999999999</c:v>
                </c:pt>
              </c:numCache>
            </c:numRef>
          </c:xVal>
          <c:yVal>
            <c:numRef>
              <c:f>Sheet1!$A$2:$A$126</c:f>
              <c:numCache>
                <c:formatCode>0.00</c:formatCode>
                <c:ptCount val="125"/>
                <c:pt idx="0">
                  <c:v>106.14000000000001</c:v>
                </c:pt>
                <c:pt idx="1">
                  <c:v>29.64</c:v>
                </c:pt>
                <c:pt idx="2">
                  <c:v>36.035999999999994</c:v>
                </c:pt>
                <c:pt idx="3">
                  <c:v>37.769999999999996</c:v>
                </c:pt>
                <c:pt idx="4">
                  <c:v>15.341999999999999</c:v>
                </c:pt>
                <c:pt idx="5">
                  <c:v>-26.05500000000001</c:v>
                </c:pt>
                <c:pt idx="6">
                  <c:v>3.12</c:v>
                </c:pt>
                <c:pt idx="7">
                  <c:v>290.43</c:v>
                </c:pt>
                <c:pt idx="8">
                  <c:v>-45.901800000000009</c:v>
                </c:pt>
                <c:pt idx="9">
                  <c:v>-319.46399999999994</c:v>
                </c:pt>
                <c:pt idx="10">
                  <c:v>-95.676000000000002</c:v>
                </c:pt>
                <c:pt idx="11">
                  <c:v>3.4199999999999946</c:v>
                </c:pt>
                <c:pt idx="12">
                  <c:v>-26.412000000000006</c:v>
                </c:pt>
                <c:pt idx="13">
                  <c:v>50.13</c:v>
                </c:pt>
                <c:pt idx="14">
                  <c:v>-122.80049999999997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4.7430000000000003</c:v>
                </c:pt>
                <c:pt idx="19">
                  <c:v>7.77</c:v>
                </c:pt>
                <c:pt idx="20">
                  <c:v>42.900000000000006</c:v>
                </c:pt>
                <c:pt idx="21">
                  <c:v>8.6999999999999993</c:v>
                </c:pt>
                <c:pt idx="22">
                  <c:v>4.17</c:v>
                </c:pt>
                <c:pt idx="23">
                  <c:v>253.32</c:v>
                </c:pt>
                <c:pt idx="24">
                  <c:v>17.07</c:v>
                </c:pt>
                <c:pt idx="25">
                  <c:v>44.88</c:v>
                </c:pt>
                <c:pt idx="26">
                  <c:v>26.759999999999998</c:v>
                </c:pt>
                <c:pt idx="27">
                  <c:v>5.5511999999999979</c:v>
                </c:pt>
                <c:pt idx="28">
                  <c:v>20.879999999999995</c:v>
                </c:pt>
                <c:pt idx="29">
                  <c:v>13.680000000000001</c:v>
                </c:pt>
                <c:pt idx="30">
                  <c:v>-21.9</c:v>
                </c:pt>
                <c:pt idx="31">
                  <c:v>-1.0499999999999972</c:v>
                </c:pt>
                <c:pt idx="32">
                  <c:v>609.83999999999992</c:v>
                </c:pt>
                <c:pt idx="33">
                  <c:v>28.160000000000004</c:v>
                </c:pt>
                <c:pt idx="34">
                  <c:v>13.280000000000001</c:v>
                </c:pt>
                <c:pt idx="35">
                  <c:v>49.428240000000002</c:v>
                </c:pt>
                <c:pt idx="36">
                  <c:v>3.6</c:v>
                </c:pt>
                <c:pt idx="37">
                  <c:v>6.88</c:v>
                </c:pt>
                <c:pt idx="38">
                  <c:v>2.2399999999999998</c:v>
                </c:pt>
                <c:pt idx="39">
                  <c:v>7.6800000000000015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-107.85600000000002</c:v>
                </c:pt>
                <c:pt idx="43">
                  <c:v>-64.774800000000013</c:v>
                </c:pt>
                <c:pt idx="44">
                  <c:v>4.2716999999999992</c:v>
                </c:pt>
                <c:pt idx="45">
                  <c:v>-5.4870000000000001</c:v>
                </c:pt>
                <c:pt idx="46">
                  <c:v>76.56</c:v>
                </c:pt>
                <c:pt idx="47">
                  <c:v>20.52</c:v>
                </c:pt>
                <c:pt idx="48">
                  <c:v>22.919999999999998</c:v>
                </c:pt>
                <c:pt idx="49">
                  <c:v>999.36</c:v>
                </c:pt>
                <c:pt idx="50">
                  <c:v>12.72</c:v>
                </c:pt>
                <c:pt idx="51">
                  <c:v>4.8840000000000003</c:v>
                </c:pt>
                <c:pt idx="52">
                  <c:v>35.64</c:v>
                </c:pt>
                <c:pt idx="53">
                  <c:v>29.268600000000003</c:v>
                </c:pt>
                <c:pt idx="54">
                  <c:v>11.589300000000001</c:v>
                </c:pt>
                <c:pt idx="55">
                  <c:v>6.0083999999999964</c:v>
                </c:pt>
                <c:pt idx="56">
                  <c:v>-27.094200000000001</c:v>
                </c:pt>
                <c:pt idx="57">
                  <c:v>13.11</c:v>
                </c:pt>
                <c:pt idx="58">
                  <c:v>14.580000000000002</c:v>
                </c:pt>
                <c:pt idx="59">
                  <c:v>5.2397999999999998</c:v>
                </c:pt>
                <c:pt idx="60">
                  <c:v>9.3312000000000008</c:v>
                </c:pt>
                <c:pt idx="61">
                  <c:v>746.40779999999972</c:v>
                </c:pt>
                <c:pt idx="62">
                  <c:v>274.49099999999999</c:v>
                </c:pt>
                <c:pt idx="63">
                  <c:v>113.67419999999998</c:v>
                </c:pt>
                <c:pt idx="64">
                  <c:v>204.10919999999999</c:v>
                </c:pt>
                <c:pt idx="65">
                  <c:v>0.31119999999999948</c:v>
                </c:pt>
                <c:pt idx="66">
                  <c:v>3.0084</c:v>
                </c:pt>
                <c:pt idx="67">
                  <c:v>1.4796000000000005</c:v>
                </c:pt>
                <c:pt idx="68">
                  <c:v>143.15999999999997</c:v>
                </c:pt>
                <c:pt idx="69">
                  <c:v>2.25</c:v>
                </c:pt>
                <c:pt idx="70">
                  <c:v>36.227999999999994</c:v>
                </c:pt>
                <c:pt idx="71">
                  <c:v>5.46</c:v>
                </c:pt>
                <c:pt idx="72">
                  <c:v>-136.71</c:v>
                </c:pt>
                <c:pt idx="73">
                  <c:v>-44.837999999999965</c:v>
                </c:pt>
                <c:pt idx="74">
                  <c:v>25.807499999999976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6</c:v>
                </c:pt>
                <c:pt idx="80">
                  <c:v>2.4</c:v>
                </c:pt>
                <c:pt idx="81">
                  <c:v>46.019999999999996</c:v>
                </c:pt>
                <c:pt idx="82">
                  <c:v>8.49</c:v>
                </c:pt>
                <c:pt idx="83">
                  <c:v>49.5</c:v>
                </c:pt>
                <c:pt idx="84">
                  <c:v>-53.709599999999988</c:v>
                </c:pt>
                <c:pt idx="85">
                  <c:v>-18.252500000000005</c:v>
                </c:pt>
                <c:pt idx="86">
                  <c:v>260.82</c:v>
                </c:pt>
                <c:pt idx="87">
                  <c:v>-1011.6359999999997</c:v>
                </c:pt>
                <c:pt idx="88">
                  <c:v>-55.65</c:v>
                </c:pt>
                <c:pt idx="89">
                  <c:v>182.51999999999998</c:v>
                </c:pt>
                <c:pt idx="90">
                  <c:v>20.3</c:v>
                </c:pt>
                <c:pt idx="91">
                  <c:v>-4.5419999999999998</c:v>
                </c:pt>
                <c:pt idx="92">
                  <c:v>-11.602800000000009</c:v>
                </c:pt>
                <c:pt idx="93">
                  <c:v>-2.977499999999992</c:v>
                </c:pt>
                <c:pt idx="94">
                  <c:v>4.5884999999999962</c:v>
                </c:pt>
                <c:pt idx="95">
                  <c:v>-1.7175000000000011</c:v>
                </c:pt>
                <c:pt idx="96">
                  <c:v>-156.67920000000001</c:v>
                </c:pt>
                <c:pt idx="97">
                  <c:v>32.792999999999999</c:v>
                </c:pt>
                <c:pt idx="98">
                  <c:v>17.893499999999996</c:v>
                </c:pt>
                <c:pt idx="99">
                  <c:v>7.1399999999999908E-2</c:v>
                </c:pt>
                <c:pt idx="100">
                  <c:v>61.71</c:v>
                </c:pt>
                <c:pt idx="101">
                  <c:v>9.7499999999999964</c:v>
                </c:pt>
                <c:pt idx="102">
                  <c:v>1.1679999999999997</c:v>
                </c:pt>
                <c:pt idx="103">
                  <c:v>445.26</c:v>
                </c:pt>
                <c:pt idx="104">
                  <c:v>159.87</c:v>
                </c:pt>
                <c:pt idx="105">
                  <c:v>276.60000000000002</c:v>
                </c:pt>
                <c:pt idx="106">
                  <c:v>63.899999999999991</c:v>
                </c:pt>
                <c:pt idx="107">
                  <c:v>54.179999999999993</c:v>
                </c:pt>
                <c:pt idx="108">
                  <c:v>23.4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-5.6826000000000016</c:v>
                </c:pt>
                <c:pt idx="115">
                  <c:v>5.4</c:v>
                </c:pt>
                <c:pt idx="116">
                  <c:v>16.11</c:v>
                </c:pt>
                <c:pt idx="117">
                  <c:v>511.09499999999991</c:v>
                </c:pt>
                <c:pt idx="118">
                  <c:v>12.096</c:v>
                </c:pt>
                <c:pt idx="119">
                  <c:v>53.693999999999996</c:v>
                </c:pt>
                <c:pt idx="120">
                  <c:v>-41.264999999999986</c:v>
                </c:pt>
                <c:pt idx="121">
                  <c:v>56.88000000000001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-278.79023999999998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C9-487F-AB6E-49B0C58BD976}"/>
            </c:ext>
          </c:extLst>
        </c:ser>
        <c:ser>
          <c:idx val="1"/>
          <c:order val="1"/>
          <c:tx>
            <c:v>Predicted Profit</c:v>
          </c:tx>
          <c:spPr>
            <a:ln w="19050">
              <a:noFill/>
            </a:ln>
          </c:spPr>
          <c:xVal>
            <c:numRef>
              <c:f>Sheet1!$B$2:$B$126</c:f>
              <c:numCache>
                <c:formatCode>0.00</c:formatCode>
                <c:ptCount val="125"/>
                <c:pt idx="0">
                  <c:v>53.070000000000007</c:v>
                </c:pt>
                <c:pt idx="1">
                  <c:v>7.41</c:v>
                </c:pt>
                <c:pt idx="2">
                  <c:v>12.011999999999999</c:v>
                </c:pt>
                <c:pt idx="3">
                  <c:v>7.5539999999999994</c:v>
                </c:pt>
                <c:pt idx="4">
                  <c:v>7.6709999999999994</c:v>
                </c:pt>
                <c:pt idx="5">
                  <c:v>-8.6850000000000041</c:v>
                </c:pt>
                <c:pt idx="6">
                  <c:v>3.12</c:v>
                </c:pt>
                <c:pt idx="7">
                  <c:v>41.49</c:v>
                </c:pt>
                <c:pt idx="8">
                  <c:v>-22.950900000000004</c:v>
                </c:pt>
                <c:pt idx="9">
                  <c:v>-79.865999999999985</c:v>
                </c:pt>
                <c:pt idx="10">
                  <c:v>-47.838000000000001</c:v>
                </c:pt>
                <c:pt idx="11">
                  <c:v>1.7099999999999973</c:v>
                </c:pt>
                <c:pt idx="12">
                  <c:v>-13.206000000000003</c:v>
                </c:pt>
                <c:pt idx="13">
                  <c:v>50.13</c:v>
                </c:pt>
                <c:pt idx="14">
                  <c:v>-40.933499999999988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1.5810000000000002</c:v>
                </c:pt>
                <c:pt idx="19">
                  <c:v>7.77</c:v>
                </c:pt>
                <c:pt idx="20">
                  <c:v>21.450000000000003</c:v>
                </c:pt>
                <c:pt idx="21">
                  <c:v>4.3499999999999996</c:v>
                </c:pt>
                <c:pt idx="22">
                  <c:v>4.17</c:v>
                </c:pt>
                <c:pt idx="23">
                  <c:v>63.33</c:v>
                </c:pt>
                <c:pt idx="24">
                  <c:v>17.07</c:v>
                </c:pt>
                <c:pt idx="25">
                  <c:v>11.22</c:v>
                </c:pt>
                <c:pt idx="26">
                  <c:v>6.6899999999999995</c:v>
                </c:pt>
                <c:pt idx="27">
                  <c:v>2.775599999999999</c:v>
                </c:pt>
                <c:pt idx="28">
                  <c:v>6.9599999999999982</c:v>
                </c:pt>
                <c:pt idx="29">
                  <c:v>4.5600000000000005</c:v>
                </c:pt>
                <c:pt idx="30">
                  <c:v>-10.95</c:v>
                </c:pt>
                <c:pt idx="31">
                  <c:v>-0.52499999999999858</c:v>
                </c:pt>
                <c:pt idx="32">
                  <c:v>101.63999999999999</c:v>
                </c:pt>
                <c:pt idx="33">
                  <c:v>3.5200000000000005</c:v>
                </c:pt>
                <c:pt idx="34">
                  <c:v>3.3200000000000003</c:v>
                </c:pt>
                <c:pt idx="35">
                  <c:v>24.714120000000001</c:v>
                </c:pt>
                <c:pt idx="36">
                  <c:v>0.6</c:v>
                </c:pt>
                <c:pt idx="37">
                  <c:v>6.88</c:v>
                </c:pt>
                <c:pt idx="38">
                  <c:v>1.1199999999999999</c:v>
                </c:pt>
                <c:pt idx="39">
                  <c:v>2.5600000000000005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-17.976000000000003</c:v>
                </c:pt>
                <c:pt idx="43">
                  <c:v>-21.591600000000003</c:v>
                </c:pt>
                <c:pt idx="44">
                  <c:v>1.4238999999999997</c:v>
                </c:pt>
                <c:pt idx="45">
                  <c:v>-2.7435</c:v>
                </c:pt>
                <c:pt idx="46">
                  <c:v>19.14</c:v>
                </c:pt>
                <c:pt idx="47">
                  <c:v>6.84</c:v>
                </c:pt>
                <c:pt idx="48">
                  <c:v>22.919999999999998</c:v>
                </c:pt>
                <c:pt idx="49">
                  <c:v>124.92</c:v>
                </c:pt>
                <c:pt idx="50">
                  <c:v>12.72</c:v>
                </c:pt>
                <c:pt idx="51">
                  <c:v>1.6280000000000001</c:v>
                </c:pt>
                <c:pt idx="52">
                  <c:v>11.88</c:v>
                </c:pt>
                <c:pt idx="53">
                  <c:v>14.634300000000001</c:v>
                </c:pt>
                <c:pt idx="54">
                  <c:v>3.8631000000000006</c:v>
                </c:pt>
                <c:pt idx="55">
                  <c:v>2.0027999999999988</c:v>
                </c:pt>
                <c:pt idx="56">
                  <c:v>-3.8706</c:v>
                </c:pt>
                <c:pt idx="57">
                  <c:v>13.11</c:v>
                </c:pt>
                <c:pt idx="58">
                  <c:v>7.2900000000000009</c:v>
                </c:pt>
                <c:pt idx="59">
                  <c:v>1.7465999999999999</c:v>
                </c:pt>
                <c:pt idx="60">
                  <c:v>3.1104000000000003</c:v>
                </c:pt>
                <c:pt idx="61">
                  <c:v>82.934199999999976</c:v>
                </c:pt>
                <c:pt idx="62">
                  <c:v>137.24549999999999</c:v>
                </c:pt>
                <c:pt idx="63">
                  <c:v>56.837099999999992</c:v>
                </c:pt>
                <c:pt idx="64">
                  <c:v>51.027299999999997</c:v>
                </c:pt>
                <c:pt idx="65">
                  <c:v>7.7799999999999869E-2</c:v>
                </c:pt>
                <c:pt idx="66">
                  <c:v>3.0084</c:v>
                </c:pt>
                <c:pt idx="67">
                  <c:v>0.73980000000000024</c:v>
                </c:pt>
                <c:pt idx="68">
                  <c:v>35.789999999999992</c:v>
                </c:pt>
                <c:pt idx="69">
                  <c:v>0.75</c:v>
                </c:pt>
                <c:pt idx="70">
                  <c:v>36.227999999999994</c:v>
                </c:pt>
                <c:pt idx="71">
                  <c:v>2.73</c:v>
                </c:pt>
                <c:pt idx="72">
                  <c:v>-19.53</c:v>
                </c:pt>
                <c:pt idx="73">
                  <c:v>-22.418999999999983</c:v>
                </c:pt>
                <c:pt idx="74">
                  <c:v>8.602499999999992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1.5</c:v>
                </c:pt>
                <c:pt idx="80">
                  <c:v>0.79999999999999993</c:v>
                </c:pt>
                <c:pt idx="81">
                  <c:v>23.009999999999998</c:v>
                </c:pt>
                <c:pt idx="82">
                  <c:v>8.49</c:v>
                </c:pt>
                <c:pt idx="83">
                  <c:v>8.25</c:v>
                </c:pt>
                <c:pt idx="84">
                  <c:v>-17.903199999999995</c:v>
                </c:pt>
                <c:pt idx="85">
                  <c:v>-2.6075000000000008</c:v>
                </c:pt>
                <c:pt idx="86">
                  <c:v>37.26</c:v>
                </c:pt>
                <c:pt idx="87">
                  <c:v>-168.60599999999997</c:v>
                </c:pt>
                <c:pt idx="88">
                  <c:v>-11.129999999999999</c:v>
                </c:pt>
                <c:pt idx="89">
                  <c:v>60.839999999999996</c:v>
                </c:pt>
                <c:pt idx="90">
                  <c:v>2.9</c:v>
                </c:pt>
                <c:pt idx="91">
                  <c:v>-2.2709999999999999</c:v>
                </c:pt>
                <c:pt idx="92">
                  <c:v>-5.8014000000000046</c:v>
                </c:pt>
                <c:pt idx="93">
                  <c:v>-0.59549999999999836</c:v>
                </c:pt>
                <c:pt idx="94">
                  <c:v>0.65549999999999942</c:v>
                </c:pt>
                <c:pt idx="95">
                  <c:v>-1.7175000000000011</c:v>
                </c:pt>
                <c:pt idx="96">
                  <c:v>-26.113200000000003</c:v>
                </c:pt>
                <c:pt idx="97">
                  <c:v>16.3965</c:v>
                </c:pt>
                <c:pt idx="98">
                  <c:v>3.5786999999999991</c:v>
                </c:pt>
                <c:pt idx="99">
                  <c:v>3.5699999999999954E-2</c:v>
                </c:pt>
                <c:pt idx="100">
                  <c:v>61.71</c:v>
                </c:pt>
                <c:pt idx="101">
                  <c:v>3.2499999999999987</c:v>
                </c:pt>
                <c:pt idx="102">
                  <c:v>0.58399999999999985</c:v>
                </c:pt>
                <c:pt idx="103">
                  <c:v>222.63</c:v>
                </c:pt>
                <c:pt idx="104">
                  <c:v>159.87</c:v>
                </c:pt>
                <c:pt idx="105">
                  <c:v>69.150000000000006</c:v>
                </c:pt>
                <c:pt idx="106">
                  <c:v>10.649999999999999</c:v>
                </c:pt>
                <c:pt idx="107">
                  <c:v>9.0299999999999994</c:v>
                </c:pt>
                <c:pt idx="108">
                  <c:v>11.7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-1.8942000000000005</c:v>
                </c:pt>
                <c:pt idx="115">
                  <c:v>2.7</c:v>
                </c:pt>
                <c:pt idx="116">
                  <c:v>5.37</c:v>
                </c:pt>
                <c:pt idx="117">
                  <c:v>102.21899999999998</c:v>
                </c:pt>
                <c:pt idx="118">
                  <c:v>3.024</c:v>
                </c:pt>
                <c:pt idx="119">
                  <c:v>8.9489999999999998</c:v>
                </c:pt>
                <c:pt idx="120">
                  <c:v>-13.754999999999995</c:v>
                </c:pt>
                <c:pt idx="121">
                  <c:v>18.960000000000004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-92.93007999999999</c:v>
                </c:pt>
              </c:numCache>
            </c:numRef>
          </c:xVal>
          <c:yVal>
            <c:numRef>
              <c:f>Sheet3!$B$29:$B$153</c:f>
              <c:numCache>
                <c:formatCode>General</c:formatCode>
                <c:ptCount val="125"/>
                <c:pt idx="0">
                  <c:v>99.55283546957871</c:v>
                </c:pt>
                <c:pt idx="1">
                  <c:v>26.102175069642598</c:v>
                </c:pt>
                <c:pt idx="2">
                  <c:v>41.792307254822688</c:v>
                </c:pt>
                <c:pt idx="3">
                  <c:v>27.230443688578006</c:v>
                </c:pt>
                <c:pt idx="4">
                  <c:v>29.409754330775762</c:v>
                </c:pt>
                <c:pt idx="5">
                  <c:v>-30.231322825175866</c:v>
                </c:pt>
                <c:pt idx="6">
                  <c:v>-223.43021366065895</c:v>
                </c:pt>
                <c:pt idx="7">
                  <c:v>224.9657847581372</c:v>
                </c:pt>
                <c:pt idx="8">
                  <c:v>-108.06741285973364</c:v>
                </c:pt>
                <c:pt idx="9">
                  <c:v>-302.02625757148206</c:v>
                </c:pt>
                <c:pt idx="10">
                  <c:v>-206.66925309616261</c:v>
                </c:pt>
                <c:pt idx="11">
                  <c:v>2.6088284612499759</c:v>
                </c:pt>
                <c:pt idx="12">
                  <c:v>-52.790060179906135</c:v>
                </c:pt>
                <c:pt idx="13">
                  <c:v>52.04397655322478</c:v>
                </c:pt>
                <c:pt idx="14">
                  <c:v>-178.27082856463309</c:v>
                </c:pt>
                <c:pt idx="15">
                  <c:v>-412.98864766310948</c:v>
                </c:pt>
                <c:pt idx="16">
                  <c:v>18.504409753271133</c:v>
                </c:pt>
                <c:pt idx="17">
                  <c:v>204.07256672480707</c:v>
                </c:pt>
                <c:pt idx="18">
                  <c:v>5.8898076133727173</c:v>
                </c:pt>
                <c:pt idx="19">
                  <c:v>8.7272182897051334</c:v>
                </c:pt>
                <c:pt idx="20">
                  <c:v>59.915099191006604</c:v>
                </c:pt>
                <c:pt idx="21">
                  <c:v>12.87998923325461</c:v>
                </c:pt>
                <c:pt idx="22">
                  <c:v>23.258199854230565</c:v>
                </c:pt>
                <c:pt idx="23">
                  <c:v>230.86201649431223</c:v>
                </c:pt>
                <c:pt idx="24">
                  <c:v>46.203805280035141</c:v>
                </c:pt>
                <c:pt idx="25">
                  <c:v>39.557553448995961</c:v>
                </c:pt>
                <c:pt idx="26">
                  <c:v>24.074474608640585</c:v>
                </c:pt>
                <c:pt idx="27">
                  <c:v>19.675233856535964</c:v>
                </c:pt>
                <c:pt idx="28">
                  <c:v>18.920693908123354</c:v>
                </c:pt>
                <c:pt idx="29">
                  <c:v>20.741826379293094</c:v>
                </c:pt>
                <c:pt idx="30">
                  <c:v>-33.485452177182651</c:v>
                </c:pt>
                <c:pt idx="31">
                  <c:v>7.9724430046937531</c:v>
                </c:pt>
                <c:pt idx="32">
                  <c:v>502.12259847928669</c:v>
                </c:pt>
                <c:pt idx="33">
                  <c:v>2.0418517818421567</c:v>
                </c:pt>
                <c:pt idx="34">
                  <c:v>10.736766598991435</c:v>
                </c:pt>
                <c:pt idx="35">
                  <c:v>60.952494655342505</c:v>
                </c:pt>
                <c:pt idx="36">
                  <c:v>4.0345274429043672</c:v>
                </c:pt>
                <c:pt idx="37">
                  <c:v>15.759263817952194</c:v>
                </c:pt>
                <c:pt idx="38">
                  <c:v>7.6139338209422096</c:v>
                </c:pt>
                <c:pt idx="39">
                  <c:v>12.224342224055819</c:v>
                </c:pt>
                <c:pt idx="40">
                  <c:v>18.455540308689137</c:v>
                </c:pt>
                <c:pt idx="41">
                  <c:v>24.366806990470028</c:v>
                </c:pt>
                <c:pt idx="42">
                  <c:v>-74.515865845791339</c:v>
                </c:pt>
                <c:pt idx="43">
                  <c:v>-100.07022599420532</c:v>
                </c:pt>
                <c:pt idx="44">
                  <c:v>10.55924698600341</c:v>
                </c:pt>
                <c:pt idx="45">
                  <c:v>2.6924226222289822</c:v>
                </c:pt>
                <c:pt idx="46">
                  <c:v>67.494804826669906</c:v>
                </c:pt>
                <c:pt idx="47">
                  <c:v>21.804160604349864</c:v>
                </c:pt>
                <c:pt idx="48">
                  <c:v>68.350446098398024</c:v>
                </c:pt>
                <c:pt idx="49">
                  <c:v>825.95178405996569</c:v>
                </c:pt>
                <c:pt idx="50">
                  <c:v>46.344616237451703</c:v>
                </c:pt>
                <c:pt idx="51">
                  <c:v>12.788800119786213</c:v>
                </c:pt>
                <c:pt idx="52">
                  <c:v>18.828020339750552</c:v>
                </c:pt>
                <c:pt idx="53">
                  <c:v>45.745704485919241</c:v>
                </c:pt>
                <c:pt idx="54">
                  <c:v>19.267930750063716</c:v>
                </c:pt>
                <c:pt idx="55">
                  <c:v>9.0389099083326698</c:v>
                </c:pt>
                <c:pt idx="56">
                  <c:v>-33.505674125708104</c:v>
                </c:pt>
                <c:pt idx="57">
                  <c:v>45.247435917549325</c:v>
                </c:pt>
                <c:pt idx="58">
                  <c:v>15.814695990629373</c:v>
                </c:pt>
                <c:pt idx="59">
                  <c:v>9.4535633170701239</c:v>
                </c:pt>
                <c:pt idx="60">
                  <c:v>14.629706282197164</c:v>
                </c:pt>
                <c:pt idx="61">
                  <c:v>641.91631536392163</c:v>
                </c:pt>
                <c:pt idx="62">
                  <c:v>356.50512153409619</c:v>
                </c:pt>
                <c:pt idx="63">
                  <c:v>117.33740466816769</c:v>
                </c:pt>
                <c:pt idx="64">
                  <c:v>184.56983815974488</c:v>
                </c:pt>
                <c:pt idx="65">
                  <c:v>-0.99185110185335779</c:v>
                </c:pt>
                <c:pt idx="66">
                  <c:v>27.233806681318537</c:v>
                </c:pt>
                <c:pt idx="67">
                  <c:v>15.122443955329175</c:v>
                </c:pt>
                <c:pt idx="68">
                  <c:v>125.86883230385756</c:v>
                </c:pt>
                <c:pt idx="69">
                  <c:v>3.7724562357735318</c:v>
                </c:pt>
                <c:pt idx="70">
                  <c:v>27.225593911355887</c:v>
                </c:pt>
                <c:pt idx="71">
                  <c:v>19.880877345953863</c:v>
                </c:pt>
                <c:pt idx="72">
                  <c:v>-47.214674127508715</c:v>
                </c:pt>
                <c:pt idx="73">
                  <c:v>-145.04085569297652</c:v>
                </c:pt>
                <c:pt idx="74">
                  <c:v>1.3326450943173698</c:v>
                </c:pt>
                <c:pt idx="75">
                  <c:v>-17.758767974589475</c:v>
                </c:pt>
                <c:pt idx="76">
                  <c:v>16.144727249190247</c:v>
                </c:pt>
                <c:pt idx="77">
                  <c:v>145.09024787003312</c:v>
                </c:pt>
                <c:pt idx="78">
                  <c:v>27.274047527092662</c:v>
                </c:pt>
                <c:pt idx="79">
                  <c:v>1.2859640203236484</c:v>
                </c:pt>
                <c:pt idx="80">
                  <c:v>4.6420608419902942</c:v>
                </c:pt>
                <c:pt idx="81">
                  <c:v>28.236387748431639</c:v>
                </c:pt>
                <c:pt idx="82">
                  <c:v>15.75928620169622</c:v>
                </c:pt>
                <c:pt idx="83">
                  <c:v>224.60725692826423</c:v>
                </c:pt>
                <c:pt idx="84">
                  <c:v>-66.852976497700311</c:v>
                </c:pt>
                <c:pt idx="85">
                  <c:v>-31.405460111526828</c:v>
                </c:pt>
                <c:pt idx="86">
                  <c:v>354.5141456106266</c:v>
                </c:pt>
                <c:pt idx="87">
                  <c:v>-558.85819690434471</c:v>
                </c:pt>
                <c:pt idx="88">
                  <c:v>-42.946299330570056</c:v>
                </c:pt>
                <c:pt idx="89">
                  <c:v>195.6025130326455</c:v>
                </c:pt>
                <c:pt idx="90">
                  <c:v>-6.5805999889110822</c:v>
                </c:pt>
                <c:pt idx="91">
                  <c:v>3.3945898860473278</c:v>
                </c:pt>
                <c:pt idx="92">
                  <c:v>-73.823234086066321</c:v>
                </c:pt>
                <c:pt idx="93">
                  <c:v>-3.1765911806659033</c:v>
                </c:pt>
                <c:pt idx="94">
                  <c:v>-15.459466882647417</c:v>
                </c:pt>
                <c:pt idx="95">
                  <c:v>7.3731628093786608</c:v>
                </c:pt>
                <c:pt idx="96">
                  <c:v>-97.634042576214839</c:v>
                </c:pt>
                <c:pt idx="97">
                  <c:v>41.519446259196535</c:v>
                </c:pt>
                <c:pt idx="98">
                  <c:v>7.6451543833388849</c:v>
                </c:pt>
                <c:pt idx="99">
                  <c:v>12.099640020427755</c:v>
                </c:pt>
                <c:pt idx="100">
                  <c:v>-6.4945259105160247E-2</c:v>
                </c:pt>
                <c:pt idx="101">
                  <c:v>15.498582825971139</c:v>
                </c:pt>
                <c:pt idx="102">
                  <c:v>13.477008239294749</c:v>
                </c:pt>
                <c:pt idx="103">
                  <c:v>574.11320589088359</c:v>
                </c:pt>
                <c:pt idx="104">
                  <c:v>316.9268892208429</c:v>
                </c:pt>
                <c:pt idx="105">
                  <c:v>250.01546574577247</c:v>
                </c:pt>
                <c:pt idx="106">
                  <c:v>32.618539974139374</c:v>
                </c:pt>
                <c:pt idx="107">
                  <c:v>27.652584929780204</c:v>
                </c:pt>
                <c:pt idx="108">
                  <c:v>11.394373661045947</c:v>
                </c:pt>
                <c:pt idx="109">
                  <c:v>-3.7280868095631128</c:v>
                </c:pt>
                <c:pt idx="110">
                  <c:v>-9.4628790211675593</c:v>
                </c:pt>
                <c:pt idx="111">
                  <c:v>8.798721756989714</c:v>
                </c:pt>
                <c:pt idx="112">
                  <c:v>18.86079803699046</c:v>
                </c:pt>
                <c:pt idx="113">
                  <c:v>18.764642850374493</c:v>
                </c:pt>
                <c:pt idx="114">
                  <c:v>-1.121951417509127</c:v>
                </c:pt>
                <c:pt idx="115">
                  <c:v>14.570335330113528</c:v>
                </c:pt>
                <c:pt idx="116">
                  <c:v>20.882201156570765</c:v>
                </c:pt>
                <c:pt idx="117">
                  <c:v>508.82582871130961</c:v>
                </c:pt>
                <c:pt idx="118">
                  <c:v>7.7662672161276047</c:v>
                </c:pt>
                <c:pt idx="119">
                  <c:v>28.639900803175099</c:v>
                </c:pt>
                <c:pt idx="120">
                  <c:v>-64.51420334037266</c:v>
                </c:pt>
                <c:pt idx="121">
                  <c:v>66.804981182957633</c:v>
                </c:pt>
                <c:pt idx="122">
                  <c:v>15.523024536977223</c:v>
                </c:pt>
                <c:pt idx="123">
                  <c:v>25.093743710699343</c:v>
                </c:pt>
                <c:pt idx="124">
                  <c:v>-378.71158244861829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C9-487F-AB6E-49B0C58BD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242872"/>
        <c:axId val="626245752"/>
      </c:scatterChart>
      <c:valAx>
        <c:axId val="626242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 Per Unit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26245752"/>
        <c:crosses val="autoZero"/>
        <c:crossBetween val="midCat"/>
      </c:valAx>
      <c:valAx>
        <c:axId val="626245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262428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Sales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spPr>
            <a:ln w="19050">
              <a:noFill/>
            </a:ln>
          </c:spPr>
          <c:xVal>
            <c:numRef>
              <c:f>Sheet1!$C$2:$C$126</c:f>
              <c:numCache>
                <c:formatCode>0.00</c:formatCode>
                <c:ptCount val="125"/>
                <c:pt idx="0">
                  <c:v>408.29999999999995</c:v>
                </c:pt>
                <c:pt idx="1">
                  <c:v>66.12</c:v>
                </c:pt>
                <c:pt idx="2">
                  <c:v>120.36600000000001</c:v>
                </c:pt>
                <c:pt idx="3">
                  <c:v>113.66999999999999</c:v>
                </c:pt>
                <c:pt idx="4">
                  <c:v>55.242000000000004</c:v>
                </c:pt>
                <c:pt idx="5">
                  <c:v>44.865000000000009</c:v>
                </c:pt>
                <c:pt idx="6">
                  <c:v>314.22000000000003</c:v>
                </c:pt>
                <c:pt idx="7">
                  <c:v>854.49</c:v>
                </c:pt>
                <c:pt idx="8">
                  <c:v>135.1182</c:v>
                </c:pt>
                <c:pt idx="9">
                  <c:v>912.45600000000002</c:v>
                </c:pt>
                <c:pt idx="10">
                  <c:v>159.44399999999999</c:v>
                </c:pt>
                <c:pt idx="11">
                  <c:v>69.3</c:v>
                </c:pt>
                <c:pt idx="12">
                  <c:v>68.867999999999995</c:v>
                </c:pt>
                <c:pt idx="13">
                  <c:v>192.87</c:v>
                </c:pt>
                <c:pt idx="14">
                  <c:v>337.6395</c:v>
                </c:pt>
                <c:pt idx="15">
                  <c:v>211.18049999999999</c:v>
                </c:pt>
                <c:pt idx="16">
                  <c:v>6.0059999999999993</c:v>
                </c:pt>
                <c:pt idx="17">
                  <c:v>276.10199999999998</c:v>
                </c:pt>
                <c:pt idx="18">
                  <c:v>35.883000000000003</c:v>
                </c:pt>
                <c:pt idx="19">
                  <c:v>51.84</c:v>
                </c:pt>
                <c:pt idx="20">
                  <c:v>122.58</c:v>
                </c:pt>
                <c:pt idx="21">
                  <c:v>62.339999999999989</c:v>
                </c:pt>
                <c:pt idx="22">
                  <c:v>16.71</c:v>
                </c:pt>
                <c:pt idx="23">
                  <c:v>666.84</c:v>
                </c:pt>
                <c:pt idx="24">
                  <c:v>47.43</c:v>
                </c:pt>
                <c:pt idx="25">
                  <c:v>195.2</c:v>
                </c:pt>
                <c:pt idx="26">
                  <c:v>81.239999999999995</c:v>
                </c:pt>
                <c:pt idx="27">
                  <c:v>16.448</c:v>
                </c:pt>
                <c:pt idx="28">
                  <c:v>139.76999999999998</c:v>
                </c:pt>
                <c:pt idx="29">
                  <c:v>27.360000000000003</c:v>
                </c:pt>
                <c:pt idx="30">
                  <c:v>26.64</c:v>
                </c:pt>
                <c:pt idx="31">
                  <c:v>17.009999999999998</c:v>
                </c:pt>
                <c:pt idx="32">
                  <c:v>1648.44</c:v>
                </c:pt>
                <c:pt idx="33">
                  <c:v>148.95999999999998</c:v>
                </c:pt>
                <c:pt idx="34">
                  <c:v>222.56</c:v>
                </c:pt>
                <c:pt idx="35">
                  <c:v>165.54823999999999</c:v>
                </c:pt>
                <c:pt idx="36">
                  <c:v>185.76000000000002</c:v>
                </c:pt>
                <c:pt idx="37">
                  <c:v>38.260000000000005</c:v>
                </c:pt>
                <c:pt idx="38">
                  <c:v>37.839999999999989</c:v>
                </c:pt>
                <c:pt idx="39">
                  <c:v>38.58</c:v>
                </c:pt>
                <c:pt idx="40">
                  <c:v>15.48</c:v>
                </c:pt>
                <c:pt idx="41">
                  <c:v>5.91</c:v>
                </c:pt>
                <c:pt idx="42">
                  <c:v>74.304000000000002</c:v>
                </c:pt>
                <c:pt idx="43">
                  <c:v>272.73599999999999</c:v>
                </c:pt>
                <c:pt idx="44">
                  <c:v>11.784000000000001</c:v>
                </c:pt>
                <c:pt idx="45">
                  <c:v>3.5399999999999991</c:v>
                </c:pt>
                <c:pt idx="46">
                  <c:v>207.12</c:v>
                </c:pt>
                <c:pt idx="47">
                  <c:v>89.55</c:v>
                </c:pt>
                <c:pt idx="48">
                  <c:v>48.779999999999994</c:v>
                </c:pt>
                <c:pt idx="49">
                  <c:v>3028.8</c:v>
                </c:pt>
                <c:pt idx="50">
                  <c:v>28.32</c:v>
                </c:pt>
                <c:pt idx="51">
                  <c:v>19.536000000000001</c:v>
                </c:pt>
                <c:pt idx="52">
                  <c:v>324.45000000000005</c:v>
                </c:pt>
                <c:pt idx="53">
                  <c:v>89.988599999999991</c:v>
                </c:pt>
                <c:pt idx="54">
                  <c:v>38.769300000000001</c:v>
                </c:pt>
                <c:pt idx="55">
                  <c:v>50.198400000000007</c:v>
                </c:pt>
                <c:pt idx="56">
                  <c:v>40.735800000000005</c:v>
                </c:pt>
                <c:pt idx="57">
                  <c:v>30.54</c:v>
                </c:pt>
                <c:pt idx="58">
                  <c:v>91.38</c:v>
                </c:pt>
                <c:pt idx="59">
                  <c:v>12.78</c:v>
                </c:pt>
                <c:pt idx="60">
                  <c:v>19.440000000000001</c:v>
                </c:pt>
                <c:pt idx="61">
                  <c:v>2573.8200000000002</c:v>
                </c:pt>
                <c:pt idx="62">
                  <c:v>609.98</c:v>
                </c:pt>
                <c:pt idx="63">
                  <c:v>391.98</c:v>
                </c:pt>
                <c:pt idx="64">
                  <c:v>755.96</c:v>
                </c:pt>
                <c:pt idx="65">
                  <c:v>31.12</c:v>
                </c:pt>
                <c:pt idx="66">
                  <c:v>6.54</c:v>
                </c:pt>
                <c:pt idx="67">
                  <c:v>5.48</c:v>
                </c:pt>
                <c:pt idx="68">
                  <c:v>716.04</c:v>
                </c:pt>
                <c:pt idx="69">
                  <c:v>33.39</c:v>
                </c:pt>
                <c:pt idx="70">
                  <c:v>155.358</c:v>
                </c:pt>
                <c:pt idx="71">
                  <c:v>17.759999999999998</c:v>
                </c:pt>
                <c:pt idx="72">
                  <c:v>445.41</c:v>
                </c:pt>
                <c:pt idx="73">
                  <c:v>273.702</c:v>
                </c:pt>
                <c:pt idx="74">
                  <c:v>387.51750000000004</c:v>
                </c:pt>
                <c:pt idx="75">
                  <c:v>27.456000000000003</c:v>
                </c:pt>
                <c:pt idx="76">
                  <c:v>5.0250000000000004</c:v>
                </c:pt>
                <c:pt idx="77">
                  <c:v>174.32999999999998</c:v>
                </c:pt>
                <c:pt idx="78">
                  <c:v>26.43</c:v>
                </c:pt>
                <c:pt idx="79">
                  <c:v>43.04</c:v>
                </c:pt>
                <c:pt idx="80">
                  <c:v>18.54</c:v>
                </c:pt>
                <c:pt idx="81">
                  <c:v>255.84</c:v>
                </c:pt>
                <c:pt idx="82">
                  <c:v>44.7</c:v>
                </c:pt>
                <c:pt idx="83">
                  <c:v>2478.6</c:v>
                </c:pt>
                <c:pt idx="84">
                  <c:v>76.728000000000009</c:v>
                </c:pt>
                <c:pt idx="85">
                  <c:v>10.429999999999998</c:v>
                </c:pt>
                <c:pt idx="86">
                  <c:v>2173.5000000000005</c:v>
                </c:pt>
                <c:pt idx="87">
                  <c:v>986.904</c:v>
                </c:pt>
                <c:pt idx="88">
                  <c:v>115.8</c:v>
                </c:pt>
                <c:pt idx="89">
                  <c:v>396.89999999999992</c:v>
                </c:pt>
                <c:pt idx="90">
                  <c:v>49.7</c:v>
                </c:pt>
                <c:pt idx="91">
                  <c:v>4.6980000000000004</c:v>
                </c:pt>
                <c:pt idx="92">
                  <c:v>239.7372</c:v>
                </c:pt>
                <c:pt idx="93">
                  <c:v>157.82250000000002</c:v>
                </c:pt>
                <c:pt idx="94">
                  <c:v>51.628500000000003</c:v>
                </c:pt>
                <c:pt idx="95">
                  <c:v>9.3225000000000016</c:v>
                </c:pt>
                <c:pt idx="96">
                  <c:v>176.68080000000003</c:v>
                </c:pt>
                <c:pt idx="97">
                  <c:v>123.75299999999999</c:v>
                </c:pt>
                <c:pt idx="98">
                  <c:v>45.1935</c:v>
                </c:pt>
                <c:pt idx="99">
                  <c:v>9.6113999999999997</c:v>
                </c:pt>
                <c:pt idx="100">
                  <c:v>308.64</c:v>
                </c:pt>
                <c:pt idx="101">
                  <c:v>31.200000000000003</c:v>
                </c:pt>
                <c:pt idx="102">
                  <c:v>9.3439999999999994</c:v>
                </c:pt>
                <c:pt idx="103">
                  <c:v>967.98</c:v>
                </c:pt>
                <c:pt idx="104">
                  <c:v>363.39</c:v>
                </c:pt>
                <c:pt idx="105">
                  <c:v>588.59999999999991</c:v>
                </c:pt>
                <c:pt idx="106">
                  <c:v>142.38</c:v>
                </c:pt>
                <c:pt idx="107">
                  <c:v>154.97999999999999</c:v>
                </c:pt>
                <c:pt idx="108">
                  <c:v>156.24</c:v>
                </c:pt>
                <c:pt idx="109">
                  <c:v>53.16</c:v>
                </c:pt>
                <c:pt idx="110">
                  <c:v>41.7</c:v>
                </c:pt>
                <c:pt idx="111">
                  <c:v>37.11</c:v>
                </c:pt>
                <c:pt idx="112">
                  <c:v>11.370000000000001</c:v>
                </c:pt>
                <c:pt idx="113">
                  <c:v>10.53</c:v>
                </c:pt>
                <c:pt idx="114">
                  <c:v>12.497399999999999</c:v>
                </c:pt>
                <c:pt idx="115">
                  <c:v>25.92</c:v>
                </c:pt>
                <c:pt idx="116">
                  <c:v>34.29</c:v>
                </c:pt>
                <c:pt idx="117">
                  <c:v>2875.0950000000007</c:v>
                </c:pt>
                <c:pt idx="118">
                  <c:v>30.455999999999996</c:v>
                </c:pt>
                <c:pt idx="119">
                  <c:v>161.51400000000001</c:v>
                </c:pt>
                <c:pt idx="120">
                  <c:v>205.965</c:v>
                </c:pt>
                <c:pt idx="121">
                  <c:v>113.81999999999998</c:v>
                </c:pt>
                <c:pt idx="122">
                  <c:v>16.099999999999998</c:v>
                </c:pt>
                <c:pt idx="123">
                  <c:v>16.649999999999999</c:v>
                </c:pt>
                <c:pt idx="124">
                  <c:v>425.24975999999998</c:v>
                </c:pt>
              </c:numCache>
            </c:numRef>
          </c:xVal>
          <c:yVal>
            <c:numRef>
              <c:f>Sheet1!$A$2:$A$126</c:f>
              <c:numCache>
                <c:formatCode>0.00</c:formatCode>
                <c:ptCount val="125"/>
                <c:pt idx="0">
                  <c:v>106.14000000000001</c:v>
                </c:pt>
                <c:pt idx="1">
                  <c:v>29.64</c:v>
                </c:pt>
                <c:pt idx="2">
                  <c:v>36.035999999999994</c:v>
                </c:pt>
                <c:pt idx="3">
                  <c:v>37.769999999999996</c:v>
                </c:pt>
                <c:pt idx="4">
                  <c:v>15.341999999999999</c:v>
                </c:pt>
                <c:pt idx="5">
                  <c:v>-26.05500000000001</c:v>
                </c:pt>
                <c:pt idx="6">
                  <c:v>3.12</c:v>
                </c:pt>
                <c:pt idx="7">
                  <c:v>290.43</c:v>
                </c:pt>
                <c:pt idx="8">
                  <c:v>-45.901800000000009</c:v>
                </c:pt>
                <c:pt idx="9">
                  <c:v>-319.46399999999994</c:v>
                </c:pt>
                <c:pt idx="10">
                  <c:v>-95.676000000000002</c:v>
                </c:pt>
                <c:pt idx="11">
                  <c:v>3.4199999999999946</c:v>
                </c:pt>
                <c:pt idx="12">
                  <c:v>-26.412000000000006</c:v>
                </c:pt>
                <c:pt idx="13">
                  <c:v>50.13</c:v>
                </c:pt>
                <c:pt idx="14">
                  <c:v>-122.80049999999997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4.7430000000000003</c:v>
                </c:pt>
                <c:pt idx="19">
                  <c:v>7.77</c:v>
                </c:pt>
                <c:pt idx="20">
                  <c:v>42.900000000000006</c:v>
                </c:pt>
                <c:pt idx="21">
                  <c:v>8.6999999999999993</c:v>
                </c:pt>
                <c:pt idx="22">
                  <c:v>4.17</c:v>
                </c:pt>
                <c:pt idx="23">
                  <c:v>253.32</c:v>
                </c:pt>
                <c:pt idx="24">
                  <c:v>17.07</c:v>
                </c:pt>
                <c:pt idx="25">
                  <c:v>44.88</c:v>
                </c:pt>
                <c:pt idx="26">
                  <c:v>26.759999999999998</c:v>
                </c:pt>
                <c:pt idx="27">
                  <c:v>5.5511999999999979</c:v>
                </c:pt>
                <c:pt idx="28">
                  <c:v>20.879999999999995</c:v>
                </c:pt>
                <c:pt idx="29">
                  <c:v>13.680000000000001</c:v>
                </c:pt>
                <c:pt idx="30">
                  <c:v>-21.9</c:v>
                </c:pt>
                <c:pt idx="31">
                  <c:v>-1.0499999999999972</c:v>
                </c:pt>
                <c:pt idx="32">
                  <c:v>609.83999999999992</c:v>
                </c:pt>
                <c:pt idx="33">
                  <c:v>28.160000000000004</c:v>
                </c:pt>
                <c:pt idx="34">
                  <c:v>13.280000000000001</c:v>
                </c:pt>
                <c:pt idx="35">
                  <c:v>49.428240000000002</c:v>
                </c:pt>
                <c:pt idx="36">
                  <c:v>3.6</c:v>
                </c:pt>
                <c:pt idx="37">
                  <c:v>6.88</c:v>
                </c:pt>
                <c:pt idx="38">
                  <c:v>2.2399999999999998</c:v>
                </c:pt>
                <c:pt idx="39">
                  <c:v>7.6800000000000015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-107.85600000000002</c:v>
                </c:pt>
                <c:pt idx="43">
                  <c:v>-64.774800000000013</c:v>
                </c:pt>
                <c:pt idx="44">
                  <c:v>4.2716999999999992</c:v>
                </c:pt>
                <c:pt idx="45">
                  <c:v>-5.4870000000000001</c:v>
                </c:pt>
                <c:pt idx="46">
                  <c:v>76.56</c:v>
                </c:pt>
                <c:pt idx="47">
                  <c:v>20.52</c:v>
                </c:pt>
                <c:pt idx="48">
                  <c:v>22.919999999999998</c:v>
                </c:pt>
                <c:pt idx="49">
                  <c:v>999.36</c:v>
                </c:pt>
                <c:pt idx="50">
                  <c:v>12.72</c:v>
                </c:pt>
                <c:pt idx="51">
                  <c:v>4.8840000000000003</c:v>
                </c:pt>
                <c:pt idx="52">
                  <c:v>35.64</c:v>
                </c:pt>
                <c:pt idx="53">
                  <c:v>29.268600000000003</c:v>
                </c:pt>
                <c:pt idx="54">
                  <c:v>11.589300000000001</c:v>
                </c:pt>
                <c:pt idx="55">
                  <c:v>6.0083999999999964</c:v>
                </c:pt>
                <c:pt idx="56">
                  <c:v>-27.094200000000001</c:v>
                </c:pt>
                <c:pt idx="57">
                  <c:v>13.11</c:v>
                </c:pt>
                <c:pt idx="58">
                  <c:v>14.580000000000002</c:v>
                </c:pt>
                <c:pt idx="59">
                  <c:v>5.2397999999999998</c:v>
                </c:pt>
                <c:pt idx="60">
                  <c:v>9.3312000000000008</c:v>
                </c:pt>
                <c:pt idx="61">
                  <c:v>746.40779999999972</c:v>
                </c:pt>
                <c:pt idx="62">
                  <c:v>274.49099999999999</c:v>
                </c:pt>
                <c:pt idx="63">
                  <c:v>113.67419999999998</c:v>
                </c:pt>
                <c:pt idx="64">
                  <c:v>204.10919999999999</c:v>
                </c:pt>
                <c:pt idx="65">
                  <c:v>0.31119999999999948</c:v>
                </c:pt>
                <c:pt idx="66">
                  <c:v>3.0084</c:v>
                </c:pt>
                <c:pt idx="67">
                  <c:v>1.4796000000000005</c:v>
                </c:pt>
                <c:pt idx="68">
                  <c:v>143.15999999999997</c:v>
                </c:pt>
                <c:pt idx="69">
                  <c:v>2.25</c:v>
                </c:pt>
                <c:pt idx="70">
                  <c:v>36.227999999999994</c:v>
                </c:pt>
                <c:pt idx="71">
                  <c:v>5.46</c:v>
                </c:pt>
                <c:pt idx="72">
                  <c:v>-136.71</c:v>
                </c:pt>
                <c:pt idx="73">
                  <c:v>-44.837999999999965</c:v>
                </c:pt>
                <c:pt idx="74">
                  <c:v>25.807499999999976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6</c:v>
                </c:pt>
                <c:pt idx="80">
                  <c:v>2.4</c:v>
                </c:pt>
                <c:pt idx="81">
                  <c:v>46.019999999999996</c:v>
                </c:pt>
                <c:pt idx="82">
                  <c:v>8.49</c:v>
                </c:pt>
                <c:pt idx="83">
                  <c:v>49.5</c:v>
                </c:pt>
                <c:pt idx="84">
                  <c:v>-53.709599999999988</c:v>
                </c:pt>
                <c:pt idx="85">
                  <c:v>-18.252500000000005</c:v>
                </c:pt>
                <c:pt idx="86">
                  <c:v>260.82</c:v>
                </c:pt>
                <c:pt idx="87">
                  <c:v>-1011.6359999999997</c:v>
                </c:pt>
                <c:pt idx="88">
                  <c:v>-55.65</c:v>
                </c:pt>
                <c:pt idx="89">
                  <c:v>182.51999999999998</c:v>
                </c:pt>
                <c:pt idx="90">
                  <c:v>20.3</c:v>
                </c:pt>
                <c:pt idx="91">
                  <c:v>-4.5419999999999998</c:v>
                </c:pt>
                <c:pt idx="92">
                  <c:v>-11.602800000000009</c:v>
                </c:pt>
                <c:pt idx="93">
                  <c:v>-2.977499999999992</c:v>
                </c:pt>
                <c:pt idx="94">
                  <c:v>4.5884999999999962</c:v>
                </c:pt>
                <c:pt idx="95">
                  <c:v>-1.7175000000000011</c:v>
                </c:pt>
                <c:pt idx="96">
                  <c:v>-156.67920000000001</c:v>
                </c:pt>
                <c:pt idx="97">
                  <c:v>32.792999999999999</c:v>
                </c:pt>
                <c:pt idx="98">
                  <c:v>17.893499999999996</c:v>
                </c:pt>
                <c:pt idx="99">
                  <c:v>7.1399999999999908E-2</c:v>
                </c:pt>
                <c:pt idx="100">
                  <c:v>61.71</c:v>
                </c:pt>
                <c:pt idx="101">
                  <c:v>9.7499999999999964</c:v>
                </c:pt>
                <c:pt idx="102">
                  <c:v>1.1679999999999997</c:v>
                </c:pt>
                <c:pt idx="103">
                  <c:v>445.26</c:v>
                </c:pt>
                <c:pt idx="104">
                  <c:v>159.87</c:v>
                </c:pt>
                <c:pt idx="105">
                  <c:v>276.60000000000002</c:v>
                </c:pt>
                <c:pt idx="106">
                  <c:v>63.899999999999991</c:v>
                </c:pt>
                <c:pt idx="107">
                  <c:v>54.179999999999993</c:v>
                </c:pt>
                <c:pt idx="108">
                  <c:v>23.4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-5.6826000000000016</c:v>
                </c:pt>
                <c:pt idx="115">
                  <c:v>5.4</c:v>
                </c:pt>
                <c:pt idx="116">
                  <c:v>16.11</c:v>
                </c:pt>
                <c:pt idx="117">
                  <c:v>511.09499999999991</c:v>
                </c:pt>
                <c:pt idx="118">
                  <c:v>12.096</c:v>
                </c:pt>
                <c:pt idx="119">
                  <c:v>53.693999999999996</c:v>
                </c:pt>
                <c:pt idx="120">
                  <c:v>-41.264999999999986</c:v>
                </c:pt>
                <c:pt idx="121">
                  <c:v>56.88000000000001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-278.79023999999998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E-40B1-B5D2-DC176B89755F}"/>
            </c:ext>
          </c:extLst>
        </c:ser>
        <c:ser>
          <c:idx val="1"/>
          <c:order val="1"/>
          <c:tx>
            <c:v>Predicted Profit</c:v>
          </c:tx>
          <c:spPr>
            <a:ln w="19050">
              <a:noFill/>
            </a:ln>
          </c:spPr>
          <c:xVal>
            <c:numRef>
              <c:f>Sheet1!$C$2:$C$126</c:f>
              <c:numCache>
                <c:formatCode>0.00</c:formatCode>
                <c:ptCount val="125"/>
                <c:pt idx="0">
                  <c:v>408.29999999999995</c:v>
                </c:pt>
                <c:pt idx="1">
                  <c:v>66.12</c:v>
                </c:pt>
                <c:pt idx="2">
                  <c:v>120.36600000000001</c:v>
                </c:pt>
                <c:pt idx="3">
                  <c:v>113.66999999999999</c:v>
                </c:pt>
                <c:pt idx="4">
                  <c:v>55.242000000000004</c:v>
                </c:pt>
                <c:pt idx="5">
                  <c:v>44.865000000000009</c:v>
                </c:pt>
                <c:pt idx="6">
                  <c:v>314.22000000000003</c:v>
                </c:pt>
                <c:pt idx="7">
                  <c:v>854.49</c:v>
                </c:pt>
                <c:pt idx="8">
                  <c:v>135.1182</c:v>
                </c:pt>
                <c:pt idx="9">
                  <c:v>912.45600000000002</c:v>
                </c:pt>
                <c:pt idx="10">
                  <c:v>159.44399999999999</c:v>
                </c:pt>
                <c:pt idx="11">
                  <c:v>69.3</c:v>
                </c:pt>
                <c:pt idx="12">
                  <c:v>68.867999999999995</c:v>
                </c:pt>
                <c:pt idx="13">
                  <c:v>192.87</c:v>
                </c:pt>
                <c:pt idx="14">
                  <c:v>337.6395</c:v>
                </c:pt>
                <c:pt idx="15">
                  <c:v>211.18049999999999</c:v>
                </c:pt>
                <c:pt idx="16">
                  <c:v>6.0059999999999993</c:v>
                </c:pt>
                <c:pt idx="17">
                  <c:v>276.10199999999998</c:v>
                </c:pt>
                <c:pt idx="18">
                  <c:v>35.883000000000003</c:v>
                </c:pt>
                <c:pt idx="19">
                  <c:v>51.84</c:v>
                </c:pt>
                <c:pt idx="20">
                  <c:v>122.58</c:v>
                </c:pt>
                <c:pt idx="21">
                  <c:v>62.339999999999989</c:v>
                </c:pt>
                <c:pt idx="22">
                  <c:v>16.71</c:v>
                </c:pt>
                <c:pt idx="23">
                  <c:v>666.84</c:v>
                </c:pt>
                <c:pt idx="24">
                  <c:v>47.43</c:v>
                </c:pt>
                <c:pt idx="25">
                  <c:v>195.2</c:v>
                </c:pt>
                <c:pt idx="26">
                  <c:v>81.239999999999995</c:v>
                </c:pt>
                <c:pt idx="27">
                  <c:v>16.448</c:v>
                </c:pt>
                <c:pt idx="28">
                  <c:v>139.76999999999998</c:v>
                </c:pt>
                <c:pt idx="29">
                  <c:v>27.360000000000003</c:v>
                </c:pt>
                <c:pt idx="30">
                  <c:v>26.64</c:v>
                </c:pt>
                <c:pt idx="31">
                  <c:v>17.009999999999998</c:v>
                </c:pt>
                <c:pt idx="32">
                  <c:v>1648.44</c:v>
                </c:pt>
                <c:pt idx="33">
                  <c:v>148.95999999999998</c:v>
                </c:pt>
                <c:pt idx="34">
                  <c:v>222.56</c:v>
                </c:pt>
                <c:pt idx="35">
                  <c:v>165.54823999999999</c:v>
                </c:pt>
                <c:pt idx="36">
                  <c:v>185.76000000000002</c:v>
                </c:pt>
                <c:pt idx="37">
                  <c:v>38.260000000000005</c:v>
                </c:pt>
                <c:pt idx="38">
                  <c:v>37.839999999999989</c:v>
                </c:pt>
                <c:pt idx="39">
                  <c:v>38.58</c:v>
                </c:pt>
                <c:pt idx="40">
                  <c:v>15.48</c:v>
                </c:pt>
                <c:pt idx="41">
                  <c:v>5.91</c:v>
                </c:pt>
                <c:pt idx="42">
                  <c:v>74.304000000000002</c:v>
                </c:pt>
                <c:pt idx="43">
                  <c:v>272.73599999999999</c:v>
                </c:pt>
                <c:pt idx="44">
                  <c:v>11.784000000000001</c:v>
                </c:pt>
                <c:pt idx="45">
                  <c:v>3.5399999999999991</c:v>
                </c:pt>
                <c:pt idx="46">
                  <c:v>207.12</c:v>
                </c:pt>
                <c:pt idx="47">
                  <c:v>89.55</c:v>
                </c:pt>
                <c:pt idx="48">
                  <c:v>48.779999999999994</c:v>
                </c:pt>
                <c:pt idx="49">
                  <c:v>3028.8</c:v>
                </c:pt>
                <c:pt idx="50">
                  <c:v>28.32</c:v>
                </c:pt>
                <c:pt idx="51">
                  <c:v>19.536000000000001</c:v>
                </c:pt>
                <c:pt idx="52">
                  <c:v>324.45000000000005</c:v>
                </c:pt>
                <c:pt idx="53">
                  <c:v>89.988599999999991</c:v>
                </c:pt>
                <c:pt idx="54">
                  <c:v>38.769300000000001</c:v>
                </c:pt>
                <c:pt idx="55">
                  <c:v>50.198400000000007</c:v>
                </c:pt>
                <c:pt idx="56">
                  <c:v>40.735800000000005</c:v>
                </c:pt>
                <c:pt idx="57">
                  <c:v>30.54</c:v>
                </c:pt>
                <c:pt idx="58">
                  <c:v>91.38</c:v>
                </c:pt>
                <c:pt idx="59">
                  <c:v>12.78</c:v>
                </c:pt>
                <c:pt idx="60">
                  <c:v>19.440000000000001</c:v>
                </c:pt>
                <c:pt idx="61">
                  <c:v>2573.8200000000002</c:v>
                </c:pt>
                <c:pt idx="62">
                  <c:v>609.98</c:v>
                </c:pt>
                <c:pt idx="63">
                  <c:v>391.98</c:v>
                </c:pt>
                <c:pt idx="64">
                  <c:v>755.96</c:v>
                </c:pt>
                <c:pt idx="65">
                  <c:v>31.12</c:v>
                </c:pt>
                <c:pt idx="66">
                  <c:v>6.54</c:v>
                </c:pt>
                <c:pt idx="67">
                  <c:v>5.48</c:v>
                </c:pt>
                <c:pt idx="68">
                  <c:v>716.04</c:v>
                </c:pt>
                <c:pt idx="69">
                  <c:v>33.39</c:v>
                </c:pt>
                <c:pt idx="70">
                  <c:v>155.358</c:v>
                </c:pt>
                <c:pt idx="71">
                  <c:v>17.759999999999998</c:v>
                </c:pt>
                <c:pt idx="72">
                  <c:v>445.41</c:v>
                </c:pt>
                <c:pt idx="73">
                  <c:v>273.702</c:v>
                </c:pt>
                <c:pt idx="74">
                  <c:v>387.51750000000004</c:v>
                </c:pt>
                <c:pt idx="75">
                  <c:v>27.456000000000003</c:v>
                </c:pt>
                <c:pt idx="76">
                  <c:v>5.0250000000000004</c:v>
                </c:pt>
                <c:pt idx="77">
                  <c:v>174.32999999999998</c:v>
                </c:pt>
                <c:pt idx="78">
                  <c:v>26.43</c:v>
                </c:pt>
                <c:pt idx="79">
                  <c:v>43.04</c:v>
                </c:pt>
                <c:pt idx="80">
                  <c:v>18.54</c:v>
                </c:pt>
                <c:pt idx="81">
                  <c:v>255.84</c:v>
                </c:pt>
                <c:pt idx="82">
                  <c:v>44.7</c:v>
                </c:pt>
                <c:pt idx="83">
                  <c:v>2478.6</c:v>
                </c:pt>
                <c:pt idx="84">
                  <c:v>76.728000000000009</c:v>
                </c:pt>
                <c:pt idx="85">
                  <c:v>10.429999999999998</c:v>
                </c:pt>
                <c:pt idx="86">
                  <c:v>2173.5000000000005</c:v>
                </c:pt>
                <c:pt idx="87">
                  <c:v>986.904</c:v>
                </c:pt>
                <c:pt idx="88">
                  <c:v>115.8</c:v>
                </c:pt>
                <c:pt idx="89">
                  <c:v>396.89999999999992</c:v>
                </c:pt>
                <c:pt idx="90">
                  <c:v>49.7</c:v>
                </c:pt>
                <c:pt idx="91">
                  <c:v>4.6980000000000004</c:v>
                </c:pt>
                <c:pt idx="92">
                  <c:v>239.7372</c:v>
                </c:pt>
                <c:pt idx="93">
                  <c:v>157.82250000000002</c:v>
                </c:pt>
                <c:pt idx="94">
                  <c:v>51.628500000000003</c:v>
                </c:pt>
                <c:pt idx="95">
                  <c:v>9.3225000000000016</c:v>
                </c:pt>
                <c:pt idx="96">
                  <c:v>176.68080000000003</c:v>
                </c:pt>
                <c:pt idx="97">
                  <c:v>123.75299999999999</c:v>
                </c:pt>
                <c:pt idx="98">
                  <c:v>45.1935</c:v>
                </c:pt>
                <c:pt idx="99">
                  <c:v>9.6113999999999997</c:v>
                </c:pt>
                <c:pt idx="100">
                  <c:v>308.64</c:v>
                </c:pt>
                <c:pt idx="101">
                  <c:v>31.200000000000003</c:v>
                </c:pt>
                <c:pt idx="102">
                  <c:v>9.3439999999999994</c:v>
                </c:pt>
                <c:pt idx="103">
                  <c:v>967.98</c:v>
                </c:pt>
                <c:pt idx="104">
                  <c:v>363.39</c:v>
                </c:pt>
                <c:pt idx="105">
                  <c:v>588.59999999999991</c:v>
                </c:pt>
                <c:pt idx="106">
                  <c:v>142.38</c:v>
                </c:pt>
                <c:pt idx="107">
                  <c:v>154.97999999999999</c:v>
                </c:pt>
                <c:pt idx="108">
                  <c:v>156.24</c:v>
                </c:pt>
                <c:pt idx="109">
                  <c:v>53.16</c:v>
                </c:pt>
                <c:pt idx="110">
                  <c:v>41.7</c:v>
                </c:pt>
                <c:pt idx="111">
                  <c:v>37.11</c:v>
                </c:pt>
                <c:pt idx="112">
                  <c:v>11.370000000000001</c:v>
                </c:pt>
                <c:pt idx="113">
                  <c:v>10.53</c:v>
                </c:pt>
                <c:pt idx="114">
                  <c:v>12.497399999999999</c:v>
                </c:pt>
                <c:pt idx="115">
                  <c:v>25.92</c:v>
                </c:pt>
                <c:pt idx="116">
                  <c:v>34.29</c:v>
                </c:pt>
                <c:pt idx="117">
                  <c:v>2875.0950000000007</c:v>
                </c:pt>
                <c:pt idx="118">
                  <c:v>30.455999999999996</c:v>
                </c:pt>
                <c:pt idx="119">
                  <c:v>161.51400000000001</c:v>
                </c:pt>
                <c:pt idx="120">
                  <c:v>205.965</c:v>
                </c:pt>
                <c:pt idx="121">
                  <c:v>113.81999999999998</c:v>
                </c:pt>
                <c:pt idx="122">
                  <c:v>16.099999999999998</c:v>
                </c:pt>
                <c:pt idx="123">
                  <c:v>16.649999999999999</c:v>
                </c:pt>
                <c:pt idx="124">
                  <c:v>425.24975999999998</c:v>
                </c:pt>
              </c:numCache>
            </c:numRef>
          </c:xVal>
          <c:yVal>
            <c:numRef>
              <c:f>Sheet3!$B$29:$B$153</c:f>
              <c:numCache>
                <c:formatCode>General</c:formatCode>
                <c:ptCount val="125"/>
                <c:pt idx="0">
                  <c:v>99.55283546957871</c:v>
                </c:pt>
                <c:pt idx="1">
                  <c:v>26.102175069642598</c:v>
                </c:pt>
                <c:pt idx="2">
                  <c:v>41.792307254822688</c:v>
                </c:pt>
                <c:pt idx="3">
                  <c:v>27.230443688578006</c:v>
                </c:pt>
                <c:pt idx="4">
                  <c:v>29.409754330775762</c:v>
                </c:pt>
                <c:pt idx="5">
                  <c:v>-30.231322825175866</c:v>
                </c:pt>
                <c:pt idx="6">
                  <c:v>-223.43021366065895</c:v>
                </c:pt>
                <c:pt idx="7">
                  <c:v>224.9657847581372</c:v>
                </c:pt>
                <c:pt idx="8">
                  <c:v>-108.06741285973364</c:v>
                </c:pt>
                <c:pt idx="9">
                  <c:v>-302.02625757148206</c:v>
                </c:pt>
                <c:pt idx="10">
                  <c:v>-206.66925309616261</c:v>
                </c:pt>
                <c:pt idx="11">
                  <c:v>2.6088284612499759</c:v>
                </c:pt>
                <c:pt idx="12">
                  <c:v>-52.790060179906135</c:v>
                </c:pt>
                <c:pt idx="13">
                  <c:v>52.04397655322478</c:v>
                </c:pt>
                <c:pt idx="14">
                  <c:v>-178.27082856463309</c:v>
                </c:pt>
                <c:pt idx="15">
                  <c:v>-412.98864766310948</c:v>
                </c:pt>
                <c:pt idx="16">
                  <c:v>18.504409753271133</c:v>
                </c:pt>
                <c:pt idx="17">
                  <c:v>204.07256672480707</c:v>
                </c:pt>
                <c:pt idx="18">
                  <c:v>5.8898076133727173</c:v>
                </c:pt>
                <c:pt idx="19">
                  <c:v>8.7272182897051334</c:v>
                </c:pt>
                <c:pt idx="20">
                  <c:v>59.915099191006604</c:v>
                </c:pt>
                <c:pt idx="21">
                  <c:v>12.87998923325461</c:v>
                </c:pt>
                <c:pt idx="22">
                  <c:v>23.258199854230565</c:v>
                </c:pt>
                <c:pt idx="23">
                  <c:v>230.86201649431223</c:v>
                </c:pt>
                <c:pt idx="24">
                  <c:v>46.203805280035141</c:v>
                </c:pt>
                <c:pt idx="25">
                  <c:v>39.557553448995961</c:v>
                </c:pt>
                <c:pt idx="26">
                  <c:v>24.074474608640585</c:v>
                </c:pt>
                <c:pt idx="27">
                  <c:v>19.675233856535964</c:v>
                </c:pt>
                <c:pt idx="28">
                  <c:v>18.920693908123354</c:v>
                </c:pt>
                <c:pt idx="29">
                  <c:v>20.741826379293094</c:v>
                </c:pt>
                <c:pt idx="30">
                  <c:v>-33.485452177182651</c:v>
                </c:pt>
                <c:pt idx="31">
                  <c:v>7.9724430046937531</c:v>
                </c:pt>
                <c:pt idx="32">
                  <c:v>502.12259847928669</c:v>
                </c:pt>
                <c:pt idx="33">
                  <c:v>2.0418517818421567</c:v>
                </c:pt>
                <c:pt idx="34">
                  <c:v>10.736766598991435</c:v>
                </c:pt>
                <c:pt idx="35">
                  <c:v>60.952494655342505</c:v>
                </c:pt>
                <c:pt idx="36">
                  <c:v>4.0345274429043672</c:v>
                </c:pt>
                <c:pt idx="37">
                  <c:v>15.759263817952194</c:v>
                </c:pt>
                <c:pt idx="38">
                  <c:v>7.6139338209422096</c:v>
                </c:pt>
                <c:pt idx="39">
                  <c:v>12.224342224055819</c:v>
                </c:pt>
                <c:pt idx="40">
                  <c:v>18.455540308689137</c:v>
                </c:pt>
                <c:pt idx="41">
                  <c:v>24.366806990470028</c:v>
                </c:pt>
                <c:pt idx="42">
                  <c:v>-74.515865845791339</c:v>
                </c:pt>
                <c:pt idx="43">
                  <c:v>-100.07022599420532</c:v>
                </c:pt>
                <c:pt idx="44">
                  <c:v>10.55924698600341</c:v>
                </c:pt>
                <c:pt idx="45">
                  <c:v>2.6924226222289822</c:v>
                </c:pt>
                <c:pt idx="46">
                  <c:v>67.494804826669906</c:v>
                </c:pt>
                <c:pt idx="47">
                  <c:v>21.804160604349864</c:v>
                </c:pt>
                <c:pt idx="48">
                  <c:v>68.350446098398024</c:v>
                </c:pt>
                <c:pt idx="49">
                  <c:v>825.95178405996569</c:v>
                </c:pt>
                <c:pt idx="50">
                  <c:v>46.344616237451703</c:v>
                </c:pt>
                <c:pt idx="51">
                  <c:v>12.788800119786213</c:v>
                </c:pt>
                <c:pt idx="52">
                  <c:v>18.828020339750552</c:v>
                </c:pt>
                <c:pt idx="53">
                  <c:v>45.745704485919241</c:v>
                </c:pt>
                <c:pt idx="54">
                  <c:v>19.267930750063716</c:v>
                </c:pt>
                <c:pt idx="55">
                  <c:v>9.0389099083326698</c:v>
                </c:pt>
                <c:pt idx="56">
                  <c:v>-33.505674125708104</c:v>
                </c:pt>
                <c:pt idx="57">
                  <c:v>45.247435917549325</c:v>
                </c:pt>
                <c:pt idx="58">
                  <c:v>15.814695990629373</c:v>
                </c:pt>
                <c:pt idx="59">
                  <c:v>9.4535633170701239</c:v>
                </c:pt>
                <c:pt idx="60">
                  <c:v>14.629706282197164</c:v>
                </c:pt>
                <c:pt idx="61">
                  <c:v>641.91631536392163</c:v>
                </c:pt>
                <c:pt idx="62">
                  <c:v>356.50512153409619</c:v>
                </c:pt>
                <c:pt idx="63">
                  <c:v>117.33740466816769</c:v>
                </c:pt>
                <c:pt idx="64">
                  <c:v>184.56983815974488</c:v>
                </c:pt>
                <c:pt idx="65">
                  <c:v>-0.99185110185335779</c:v>
                </c:pt>
                <c:pt idx="66">
                  <c:v>27.233806681318537</c:v>
                </c:pt>
                <c:pt idx="67">
                  <c:v>15.122443955329175</c:v>
                </c:pt>
                <c:pt idx="68">
                  <c:v>125.86883230385756</c:v>
                </c:pt>
                <c:pt idx="69">
                  <c:v>3.7724562357735318</c:v>
                </c:pt>
                <c:pt idx="70">
                  <c:v>27.225593911355887</c:v>
                </c:pt>
                <c:pt idx="71">
                  <c:v>19.880877345953863</c:v>
                </c:pt>
                <c:pt idx="72">
                  <c:v>-47.214674127508715</c:v>
                </c:pt>
                <c:pt idx="73">
                  <c:v>-145.04085569297652</c:v>
                </c:pt>
                <c:pt idx="74">
                  <c:v>1.3326450943173698</c:v>
                </c:pt>
                <c:pt idx="75">
                  <c:v>-17.758767974589475</c:v>
                </c:pt>
                <c:pt idx="76">
                  <c:v>16.144727249190247</c:v>
                </c:pt>
                <c:pt idx="77">
                  <c:v>145.09024787003312</c:v>
                </c:pt>
                <c:pt idx="78">
                  <c:v>27.274047527092662</c:v>
                </c:pt>
                <c:pt idx="79">
                  <c:v>1.2859640203236484</c:v>
                </c:pt>
                <c:pt idx="80">
                  <c:v>4.6420608419902942</c:v>
                </c:pt>
                <c:pt idx="81">
                  <c:v>28.236387748431639</c:v>
                </c:pt>
                <c:pt idx="82">
                  <c:v>15.75928620169622</c:v>
                </c:pt>
                <c:pt idx="83">
                  <c:v>224.60725692826423</c:v>
                </c:pt>
                <c:pt idx="84">
                  <c:v>-66.852976497700311</c:v>
                </c:pt>
                <c:pt idx="85">
                  <c:v>-31.405460111526828</c:v>
                </c:pt>
                <c:pt idx="86">
                  <c:v>354.5141456106266</c:v>
                </c:pt>
                <c:pt idx="87">
                  <c:v>-558.85819690434471</c:v>
                </c:pt>
                <c:pt idx="88">
                  <c:v>-42.946299330570056</c:v>
                </c:pt>
                <c:pt idx="89">
                  <c:v>195.6025130326455</c:v>
                </c:pt>
                <c:pt idx="90">
                  <c:v>-6.5805999889110822</c:v>
                </c:pt>
                <c:pt idx="91">
                  <c:v>3.3945898860473278</c:v>
                </c:pt>
                <c:pt idx="92">
                  <c:v>-73.823234086066321</c:v>
                </c:pt>
                <c:pt idx="93">
                  <c:v>-3.1765911806659033</c:v>
                </c:pt>
                <c:pt idx="94">
                  <c:v>-15.459466882647417</c:v>
                </c:pt>
                <c:pt idx="95">
                  <c:v>7.3731628093786608</c:v>
                </c:pt>
                <c:pt idx="96">
                  <c:v>-97.634042576214839</c:v>
                </c:pt>
                <c:pt idx="97">
                  <c:v>41.519446259196535</c:v>
                </c:pt>
                <c:pt idx="98">
                  <c:v>7.6451543833388849</c:v>
                </c:pt>
                <c:pt idx="99">
                  <c:v>12.099640020427755</c:v>
                </c:pt>
                <c:pt idx="100">
                  <c:v>-6.4945259105160247E-2</c:v>
                </c:pt>
                <c:pt idx="101">
                  <c:v>15.498582825971139</c:v>
                </c:pt>
                <c:pt idx="102">
                  <c:v>13.477008239294749</c:v>
                </c:pt>
                <c:pt idx="103">
                  <c:v>574.11320589088359</c:v>
                </c:pt>
                <c:pt idx="104">
                  <c:v>316.9268892208429</c:v>
                </c:pt>
                <c:pt idx="105">
                  <c:v>250.01546574577247</c:v>
                </c:pt>
                <c:pt idx="106">
                  <c:v>32.618539974139374</c:v>
                </c:pt>
                <c:pt idx="107">
                  <c:v>27.652584929780204</c:v>
                </c:pt>
                <c:pt idx="108">
                  <c:v>11.394373661045947</c:v>
                </c:pt>
                <c:pt idx="109">
                  <c:v>-3.7280868095631128</c:v>
                </c:pt>
                <c:pt idx="110">
                  <c:v>-9.4628790211675593</c:v>
                </c:pt>
                <c:pt idx="111">
                  <c:v>8.798721756989714</c:v>
                </c:pt>
                <c:pt idx="112">
                  <c:v>18.86079803699046</c:v>
                </c:pt>
                <c:pt idx="113">
                  <c:v>18.764642850374493</c:v>
                </c:pt>
                <c:pt idx="114">
                  <c:v>-1.121951417509127</c:v>
                </c:pt>
                <c:pt idx="115">
                  <c:v>14.570335330113528</c:v>
                </c:pt>
                <c:pt idx="116">
                  <c:v>20.882201156570765</c:v>
                </c:pt>
                <c:pt idx="117">
                  <c:v>508.82582871130961</c:v>
                </c:pt>
                <c:pt idx="118">
                  <c:v>7.7662672161276047</c:v>
                </c:pt>
                <c:pt idx="119">
                  <c:v>28.639900803175099</c:v>
                </c:pt>
                <c:pt idx="120">
                  <c:v>-64.51420334037266</c:v>
                </c:pt>
                <c:pt idx="121">
                  <c:v>66.804981182957633</c:v>
                </c:pt>
                <c:pt idx="122">
                  <c:v>15.523024536977223</c:v>
                </c:pt>
                <c:pt idx="123">
                  <c:v>25.093743710699343</c:v>
                </c:pt>
                <c:pt idx="124">
                  <c:v>-378.71158244861829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4E-40B1-B5D2-DC176B897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249912"/>
        <c:axId val="626251192"/>
      </c:scatterChart>
      <c:valAx>
        <c:axId val="626249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Sales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26251192"/>
        <c:crosses val="autoZero"/>
        <c:crossBetween val="midCat"/>
      </c:valAx>
      <c:valAx>
        <c:axId val="626251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262499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Quantity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spPr>
            <a:ln w="19050">
              <a:noFill/>
            </a:ln>
          </c:spPr>
          <c:xVal>
            <c:numRef>
              <c:f>Sheet1!$E$2:$E$126</c:f>
              <c:numCache>
                <c:formatCode>General</c:formatCode>
                <c:ptCount val="125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7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6</c:v>
                </c:pt>
                <c:pt idx="33">
                  <c:v>8</c:v>
                </c:pt>
                <c:pt idx="34">
                  <c:v>4</c:v>
                </c:pt>
                <c:pt idx="35">
                  <c:v>2</c:v>
                </c:pt>
                <c:pt idx="36">
                  <c:v>6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8</c:v>
                </c:pt>
                <c:pt idx="50">
                  <c:v>1</c:v>
                </c:pt>
                <c:pt idx="51">
                  <c:v>3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7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9</c:v>
                </c:pt>
                <c:pt idx="62">
                  <c:v>2</c:v>
                </c:pt>
                <c:pt idx="63">
                  <c:v>2</c:v>
                </c:pt>
                <c:pt idx="64">
                  <c:v>4</c:v>
                </c:pt>
                <c:pt idx="65">
                  <c:v>4</c:v>
                </c:pt>
                <c:pt idx="66">
                  <c:v>1</c:v>
                </c:pt>
                <c:pt idx="67">
                  <c:v>2</c:v>
                </c:pt>
                <c:pt idx="68">
                  <c:v>4</c:v>
                </c:pt>
                <c:pt idx="69">
                  <c:v>3</c:v>
                </c:pt>
                <c:pt idx="70">
                  <c:v>1</c:v>
                </c:pt>
                <c:pt idx="71">
                  <c:v>2</c:v>
                </c:pt>
                <c:pt idx="72">
                  <c:v>7</c:v>
                </c:pt>
                <c:pt idx="73">
                  <c:v>2</c:v>
                </c:pt>
                <c:pt idx="74">
                  <c:v>3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4</c:v>
                </c:pt>
                <c:pt idx="80">
                  <c:v>3</c:v>
                </c:pt>
                <c:pt idx="81">
                  <c:v>2</c:v>
                </c:pt>
                <c:pt idx="82">
                  <c:v>1</c:v>
                </c:pt>
                <c:pt idx="83">
                  <c:v>6</c:v>
                </c:pt>
                <c:pt idx="84">
                  <c:v>3</c:v>
                </c:pt>
                <c:pt idx="85">
                  <c:v>7</c:v>
                </c:pt>
                <c:pt idx="86">
                  <c:v>7</c:v>
                </c:pt>
                <c:pt idx="87">
                  <c:v>6</c:v>
                </c:pt>
                <c:pt idx="88">
                  <c:v>5</c:v>
                </c:pt>
                <c:pt idx="89">
                  <c:v>3</c:v>
                </c:pt>
                <c:pt idx="90">
                  <c:v>7</c:v>
                </c:pt>
                <c:pt idx="91">
                  <c:v>2</c:v>
                </c:pt>
                <c:pt idx="92">
                  <c:v>2</c:v>
                </c:pt>
                <c:pt idx="93">
                  <c:v>5</c:v>
                </c:pt>
                <c:pt idx="94">
                  <c:v>7</c:v>
                </c:pt>
                <c:pt idx="95">
                  <c:v>1</c:v>
                </c:pt>
                <c:pt idx="96">
                  <c:v>6</c:v>
                </c:pt>
                <c:pt idx="97">
                  <c:v>2</c:v>
                </c:pt>
                <c:pt idx="98">
                  <c:v>5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4</c:v>
                </c:pt>
                <c:pt idx="106">
                  <c:v>6</c:v>
                </c:pt>
                <c:pt idx="107">
                  <c:v>6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3</c:v>
                </c:pt>
                <c:pt idx="115">
                  <c:v>2</c:v>
                </c:pt>
                <c:pt idx="116">
                  <c:v>3</c:v>
                </c:pt>
                <c:pt idx="117">
                  <c:v>5</c:v>
                </c:pt>
                <c:pt idx="118">
                  <c:v>4</c:v>
                </c:pt>
                <c:pt idx="119">
                  <c:v>6</c:v>
                </c:pt>
                <c:pt idx="120">
                  <c:v>3</c:v>
                </c:pt>
                <c:pt idx="121">
                  <c:v>3</c:v>
                </c:pt>
                <c:pt idx="122">
                  <c:v>1</c:v>
                </c:pt>
                <c:pt idx="123">
                  <c:v>1</c:v>
                </c:pt>
                <c:pt idx="124">
                  <c:v>3</c:v>
                </c:pt>
              </c:numCache>
            </c:numRef>
          </c:xVal>
          <c:yVal>
            <c:numRef>
              <c:f>Sheet1!$A$2:$A$126</c:f>
              <c:numCache>
                <c:formatCode>0.00</c:formatCode>
                <c:ptCount val="125"/>
                <c:pt idx="0">
                  <c:v>106.14000000000001</c:v>
                </c:pt>
                <c:pt idx="1">
                  <c:v>29.64</c:v>
                </c:pt>
                <c:pt idx="2">
                  <c:v>36.035999999999994</c:v>
                </c:pt>
                <c:pt idx="3">
                  <c:v>37.769999999999996</c:v>
                </c:pt>
                <c:pt idx="4">
                  <c:v>15.341999999999999</c:v>
                </c:pt>
                <c:pt idx="5">
                  <c:v>-26.05500000000001</c:v>
                </c:pt>
                <c:pt idx="6">
                  <c:v>3.12</c:v>
                </c:pt>
                <c:pt idx="7">
                  <c:v>290.43</c:v>
                </c:pt>
                <c:pt idx="8">
                  <c:v>-45.901800000000009</c:v>
                </c:pt>
                <c:pt idx="9">
                  <c:v>-319.46399999999994</c:v>
                </c:pt>
                <c:pt idx="10">
                  <c:v>-95.676000000000002</c:v>
                </c:pt>
                <c:pt idx="11">
                  <c:v>3.4199999999999946</c:v>
                </c:pt>
                <c:pt idx="12">
                  <c:v>-26.412000000000006</c:v>
                </c:pt>
                <c:pt idx="13">
                  <c:v>50.13</c:v>
                </c:pt>
                <c:pt idx="14">
                  <c:v>-122.80049999999997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4.7430000000000003</c:v>
                </c:pt>
                <c:pt idx="19">
                  <c:v>7.77</c:v>
                </c:pt>
                <c:pt idx="20">
                  <c:v>42.900000000000006</c:v>
                </c:pt>
                <c:pt idx="21">
                  <c:v>8.6999999999999993</c:v>
                </c:pt>
                <c:pt idx="22">
                  <c:v>4.17</c:v>
                </c:pt>
                <c:pt idx="23">
                  <c:v>253.32</c:v>
                </c:pt>
                <c:pt idx="24">
                  <c:v>17.07</c:v>
                </c:pt>
                <c:pt idx="25">
                  <c:v>44.88</c:v>
                </c:pt>
                <c:pt idx="26">
                  <c:v>26.759999999999998</c:v>
                </c:pt>
                <c:pt idx="27">
                  <c:v>5.5511999999999979</c:v>
                </c:pt>
                <c:pt idx="28">
                  <c:v>20.879999999999995</c:v>
                </c:pt>
                <c:pt idx="29">
                  <c:v>13.680000000000001</c:v>
                </c:pt>
                <c:pt idx="30">
                  <c:v>-21.9</c:v>
                </c:pt>
                <c:pt idx="31">
                  <c:v>-1.0499999999999972</c:v>
                </c:pt>
                <c:pt idx="32">
                  <c:v>609.83999999999992</c:v>
                </c:pt>
                <c:pt idx="33">
                  <c:v>28.160000000000004</c:v>
                </c:pt>
                <c:pt idx="34">
                  <c:v>13.280000000000001</c:v>
                </c:pt>
                <c:pt idx="35">
                  <c:v>49.428240000000002</c:v>
                </c:pt>
                <c:pt idx="36">
                  <c:v>3.6</c:v>
                </c:pt>
                <c:pt idx="37">
                  <c:v>6.88</c:v>
                </c:pt>
                <c:pt idx="38">
                  <c:v>2.2399999999999998</c:v>
                </c:pt>
                <c:pt idx="39">
                  <c:v>7.6800000000000015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-107.85600000000002</c:v>
                </c:pt>
                <c:pt idx="43">
                  <c:v>-64.774800000000013</c:v>
                </c:pt>
                <c:pt idx="44">
                  <c:v>4.2716999999999992</c:v>
                </c:pt>
                <c:pt idx="45">
                  <c:v>-5.4870000000000001</c:v>
                </c:pt>
                <c:pt idx="46">
                  <c:v>76.56</c:v>
                </c:pt>
                <c:pt idx="47">
                  <c:v>20.52</c:v>
                </c:pt>
                <c:pt idx="48">
                  <c:v>22.919999999999998</c:v>
                </c:pt>
                <c:pt idx="49">
                  <c:v>999.36</c:v>
                </c:pt>
                <c:pt idx="50">
                  <c:v>12.72</c:v>
                </c:pt>
                <c:pt idx="51">
                  <c:v>4.8840000000000003</c:v>
                </c:pt>
                <c:pt idx="52">
                  <c:v>35.64</c:v>
                </c:pt>
                <c:pt idx="53">
                  <c:v>29.268600000000003</c:v>
                </c:pt>
                <c:pt idx="54">
                  <c:v>11.589300000000001</c:v>
                </c:pt>
                <c:pt idx="55">
                  <c:v>6.0083999999999964</c:v>
                </c:pt>
                <c:pt idx="56">
                  <c:v>-27.094200000000001</c:v>
                </c:pt>
                <c:pt idx="57">
                  <c:v>13.11</c:v>
                </c:pt>
                <c:pt idx="58">
                  <c:v>14.580000000000002</c:v>
                </c:pt>
                <c:pt idx="59">
                  <c:v>5.2397999999999998</c:v>
                </c:pt>
                <c:pt idx="60">
                  <c:v>9.3312000000000008</c:v>
                </c:pt>
                <c:pt idx="61">
                  <c:v>746.40779999999972</c:v>
                </c:pt>
                <c:pt idx="62">
                  <c:v>274.49099999999999</c:v>
                </c:pt>
                <c:pt idx="63">
                  <c:v>113.67419999999998</c:v>
                </c:pt>
                <c:pt idx="64">
                  <c:v>204.10919999999999</c:v>
                </c:pt>
                <c:pt idx="65">
                  <c:v>0.31119999999999948</c:v>
                </c:pt>
                <c:pt idx="66">
                  <c:v>3.0084</c:v>
                </c:pt>
                <c:pt idx="67">
                  <c:v>1.4796000000000005</c:v>
                </c:pt>
                <c:pt idx="68">
                  <c:v>143.15999999999997</c:v>
                </c:pt>
                <c:pt idx="69">
                  <c:v>2.25</c:v>
                </c:pt>
                <c:pt idx="70">
                  <c:v>36.227999999999994</c:v>
                </c:pt>
                <c:pt idx="71">
                  <c:v>5.46</c:v>
                </c:pt>
                <c:pt idx="72">
                  <c:v>-136.71</c:v>
                </c:pt>
                <c:pt idx="73">
                  <c:v>-44.837999999999965</c:v>
                </c:pt>
                <c:pt idx="74">
                  <c:v>25.807499999999976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6</c:v>
                </c:pt>
                <c:pt idx="80">
                  <c:v>2.4</c:v>
                </c:pt>
                <c:pt idx="81">
                  <c:v>46.019999999999996</c:v>
                </c:pt>
                <c:pt idx="82">
                  <c:v>8.49</c:v>
                </c:pt>
                <c:pt idx="83">
                  <c:v>49.5</c:v>
                </c:pt>
                <c:pt idx="84">
                  <c:v>-53.709599999999988</c:v>
                </c:pt>
                <c:pt idx="85">
                  <c:v>-18.252500000000005</c:v>
                </c:pt>
                <c:pt idx="86">
                  <c:v>260.82</c:v>
                </c:pt>
                <c:pt idx="87">
                  <c:v>-1011.6359999999997</c:v>
                </c:pt>
                <c:pt idx="88">
                  <c:v>-55.65</c:v>
                </c:pt>
                <c:pt idx="89">
                  <c:v>182.51999999999998</c:v>
                </c:pt>
                <c:pt idx="90">
                  <c:v>20.3</c:v>
                </c:pt>
                <c:pt idx="91">
                  <c:v>-4.5419999999999998</c:v>
                </c:pt>
                <c:pt idx="92">
                  <c:v>-11.602800000000009</c:v>
                </c:pt>
                <c:pt idx="93">
                  <c:v>-2.977499999999992</c:v>
                </c:pt>
                <c:pt idx="94">
                  <c:v>4.5884999999999962</c:v>
                </c:pt>
                <c:pt idx="95">
                  <c:v>-1.7175000000000011</c:v>
                </c:pt>
                <c:pt idx="96">
                  <c:v>-156.67920000000001</c:v>
                </c:pt>
                <c:pt idx="97">
                  <c:v>32.792999999999999</c:v>
                </c:pt>
                <c:pt idx="98">
                  <c:v>17.893499999999996</c:v>
                </c:pt>
                <c:pt idx="99">
                  <c:v>7.1399999999999908E-2</c:v>
                </c:pt>
                <c:pt idx="100">
                  <c:v>61.71</c:v>
                </c:pt>
                <c:pt idx="101">
                  <c:v>9.7499999999999964</c:v>
                </c:pt>
                <c:pt idx="102">
                  <c:v>1.1679999999999997</c:v>
                </c:pt>
                <c:pt idx="103">
                  <c:v>445.26</c:v>
                </c:pt>
                <c:pt idx="104">
                  <c:v>159.87</c:v>
                </c:pt>
                <c:pt idx="105">
                  <c:v>276.60000000000002</c:v>
                </c:pt>
                <c:pt idx="106">
                  <c:v>63.899999999999991</c:v>
                </c:pt>
                <c:pt idx="107">
                  <c:v>54.179999999999993</c:v>
                </c:pt>
                <c:pt idx="108">
                  <c:v>23.4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-5.6826000000000016</c:v>
                </c:pt>
                <c:pt idx="115">
                  <c:v>5.4</c:v>
                </c:pt>
                <c:pt idx="116">
                  <c:v>16.11</c:v>
                </c:pt>
                <c:pt idx="117">
                  <c:v>511.09499999999991</c:v>
                </c:pt>
                <c:pt idx="118">
                  <c:v>12.096</c:v>
                </c:pt>
                <c:pt idx="119">
                  <c:v>53.693999999999996</c:v>
                </c:pt>
                <c:pt idx="120">
                  <c:v>-41.264999999999986</c:v>
                </c:pt>
                <c:pt idx="121">
                  <c:v>56.88000000000001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-278.79023999999998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BA-4911-A3F6-9331ED52C9DC}"/>
            </c:ext>
          </c:extLst>
        </c:ser>
        <c:ser>
          <c:idx val="1"/>
          <c:order val="1"/>
          <c:tx>
            <c:v>Predicted Profit</c:v>
          </c:tx>
          <c:spPr>
            <a:ln w="19050">
              <a:noFill/>
            </a:ln>
          </c:spPr>
          <c:xVal>
            <c:numRef>
              <c:f>Sheet1!$E$2:$E$126</c:f>
              <c:numCache>
                <c:formatCode>General</c:formatCode>
                <c:ptCount val="125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7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6</c:v>
                </c:pt>
                <c:pt idx="33">
                  <c:v>8</c:v>
                </c:pt>
                <c:pt idx="34">
                  <c:v>4</c:v>
                </c:pt>
                <c:pt idx="35">
                  <c:v>2</c:v>
                </c:pt>
                <c:pt idx="36">
                  <c:v>6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8</c:v>
                </c:pt>
                <c:pt idx="50">
                  <c:v>1</c:v>
                </c:pt>
                <c:pt idx="51">
                  <c:v>3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7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9</c:v>
                </c:pt>
                <c:pt idx="62">
                  <c:v>2</c:v>
                </c:pt>
                <c:pt idx="63">
                  <c:v>2</c:v>
                </c:pt>
                <c:pt idx="64">
                  <c:v>4</c:v>
                </c:pt>
                <c:pt idx="65">
                  <c:v>4</c:v>
                </c:pt>
                <c:pt idx="66">
                  <c:v>1</c:v>
                </c:pt>
                <c:pt idx="67">
                  <c:v>2</c:v>
                </c:pt>
                <c:pt idx="68">
                  <c:v>4</c:v>
                </c:pt>
                <c:pt idx="69">
                  <c:v>3</c:v>
                </c:pt>
                <c:pt idx="70">
                  <c:v>1</c:v>
                </c:pt>
                <c:pt idx="71">
                  <c:v>2</c:v>
                </c:pt>
                <c:pt idx="72">
                  <c:v>7</c:v>
                </c:pt>
                <c:pt idx="73">
                  <c:v>2</c:v>
                </c:pt>
                <c:pt idx="74">
                  <c:v>3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4</c:v>
                </c:pt>
                <c:pt idx="80">
                  <c:v>3</c:v>
                </c:pt>
                <c:pt idx="81">
                  <c:v>2</c:v>
                </c:pt>
                <c:pt idx="82">
                  <c:v>1</c:v>
                </c:pt>
                <c:pt idx="83">
                  <c:v>6</c:v>
                </c:pt>
                <c:pt idx="84">
                  <c:v>3</c:v>
                </c:pt>
                <c:pt idx="85">
                  <c:v>7</c:v>
                </c:pt>
                <c:pt idx="86">
                  <c:v>7</c:v>
                </c:pt>
                <c:pt idx="87">
                  <c:v>6</c:v>
                </c:pt>
                <c:pt idx="88">
                  <c:v>5</c:v>
                </c:pt>
                <c:pt idx="89">
                  <c:v>3</c:v>
                </c:pt>
                <c:pt idx="90">
                  <c:v>7</c:v>
                </c:pt>
                <c:pt idx="91">
                  <c:v>2</c:v>
                </c:pt>
                <c:pt idx="92">
                  <c:v>2</c:v>
                </c:pt>
                <c:pt idx="93">
                  <c:v>5</c:v>
                </c:pt>
                <c:pt idx="94">
                  <c:v>7</c:v>
                </c:pt>
                <c:pt idx="95">
                  <c:v>1</c:v>
                </c:pt>
                <c:pt idx="96">
                  <c:v>6</c:v>
                </c:pt>
                <c:pt idx="97">
                  <c:v>2</c:v>
                </c:pt>
                <c:pt idx="98">
                  <c:v>5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4</c:v>
                </c:pt>
                <c:pt idx="106">
                  <c:v>6</c:v>
                </c:pt>
                <c:pt idx="107">
                  <c:v>6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3</c:v>
                </c:pt>
                <c:pt idx="115">
                  <c:v>2</c:v>
                </c:pt>
                <c:pt idx="116">
                  <c:v>3</c:v>
                </c:pt>
                <c:pt idx="117">
                  <c:v>5</c:v>
                </c:pt>
                <c:pt idx="118">
                  <c:v>4</c:v>
                </c:pt>
                <c:pt idx="119">
                  <c:v>6</c:v>
                </c:pt>
                <c:pt idx="120">
                  <c:v>3</c:v>
                </c:pt>
                <c:pt idx="121">
                  <c:v>3</c:v>
                </c:pt>
                <c:pt idx="122">
                  <c:v>1</c:v>
                </c:pt>
                <c:pt idx="123">
                  <c:v>1</c:v>
                </c:pt>
                <c:pt idx="124">
                  <c:v>3</c:v>
                </c:pt>
              </c:numCache>
            </c:numRef>
          </c:xVal>
          <c:yVal>
            <c:numRef>
              <c:f>Sheet3!$B$29:$B$153</c:f>
              <c:numCache>
                <c:formatCode>General</c:formatCode>
                <c:ptCount val="125"/>
                <c:pt idx="0">
                  <c:v>99.55283546957871</c:v>
                </c:pt>
                <c:pt idx="1">
                  <c:v>26.102175069642598</c:v>
                </c:pt>
                <c:pt idx="2">
                  <c:v>41.792307254822688</c:v>
                </c:pt>
                <c:pt idx="3">
                  <c:v>27.230443688578006</c:v>
                </c:pt>
                <c:pt idx="4">
                  <c:v>29.409754330775762</c:v>
                </c:pt>
                <c:pt idx="5">
                  <c:v>-30.231322825175866</c:v>
                </c:pt>
                <c:pt idx="6">
                  <c:v>-223.43021366065895</c:v>
                </c:pt>
                <c:pt idx="7">
                  <c:v>224.9657847581372</c:v>
                </c:pt>
                <c:pt idx="8">
                  <c:v>-108.06741285973364</c:v>
                </c:pt>
                <c:pt idx="9">
                  <c:v>-302.02625757148206</c:v>
                </c:pt>
                <c:pt idx="10">
                  <c:v>-206.66925309616261</c:v>
                </c:pt>
                <c:pt idx="11">
                  <c:v>2.6088284612499759</c:v>
                </c:pt>
                <c:pt idx="12">
                  <c:v>-52.790060179906135</c:v>
                </c:pt>
                <c:pt idx="13">
                  <c:v>52.04397655322478</c:v>
                </c:pt>
                <c:pt idx="14">
                  <c:v>-178.27082856463309</c:v>
                </c:pt>
                <c:pt idx="15">
                  <c:v>-412.98864766310948</c:v>
                </c:pt>
                <c:pt idx="16">
                  <c:v>18.504409753271133</c:v>
                </c:pt>
                <c:pt idx="17">
                  <c:v>204.07256672480707</c:v>
                </c:pt>
                <c:pt idx="18">
                  <c:v>5.8898076133727173</c:v>
                </c:pt>
                <c:pt idx="19">
                  <c:v>8.7272182897051334</c:v>
                </c:pt>
                <c:pt idx="20">
                  <c:v>59.915099191006604</c:v>
                </c:pt>
                <c:pt idx="21">
                  <c:v>12.87998923325461</c:v>
                </c:pt>
                <c:pt idx="22">
                  <c:v>23.258199854230565</c:v>
                </c:pt>
                <c:pt idx="23">
                  <c:v>230.86201649431223</c:v>
                </c:pt>
                <c:pt idx="24">
                  <c:v>46.203805280035141</c:v>
                </c:pt>
                <c:pt idx="25">
                  <c:v>39.557553448995961</c:v>
                </c:pt>
                <c:pt idx="26">
                  <c:v>24.074474608640585</c:v>
                </c:pt>
                <c:pt idx="27">
                  <c:v>19.675233856535964</c:v>
                </c:pt>
                <c:pt idx="28">
                  <c:v>18.920693908123354</c:v>
                </c:pt>
                <c:pt idx="29">
                  <c:v>20.741826379293094</c:v>
                </c:pt>
                <c:pt idx="30">
                  <c:v>-33.485452177182651</c:v>
                </c:pt>
                <c:pt idx="31">
                  <c:v>7.9724430046937531</c:v>
                </c:pt>
                <c:pt idx="32">
                  <c:v>502.12259847928669</c:v>
                </c:pt>
                <c:pt idx="33">
                  <c:v>2.0418517818421567</c:v>
                </c:pt>
                <c:pt idx="34">
                  <c:v>10.736766598991435</c:v>
                </c:pt>
                <c:pt idx="35">
                  <c:v>60.952494655342505</c:v>
                </c:pt>
                <c:pt idx="36">
                  <c:v>4.0345274429043672</c:v>
                </c:pt>
                <c:pt idx="37">
                  <c:v>15.759263817952194</c:v>
                </c:pt>
                <c:pt idx="38">
                  <c:v>7.6139338209422096</c:v>
                </c:pt>
                <c:pt idx="39">
                  <c:v>12.224342224055819</c:v>
                </c:pt>
                <c:pt idx="40">
                  <c:v>18.455540308689137</c:v>
                </c:pt>
                <c:pt idx="41">
                  <c:v>24.366806990470028</c:v>
                </c:pt>
                <c:pt idx="42">
                  <c:v>-74.515865845791339</c:v>
                </c:pt>
                <c:pt idx="43">
                  <c:v>-100.07022599420532</c:v>
                </c:pt>
                <c:pt idx="44">
                  <c:v>10.55924698600341</c:v>
                </c:pt>
                <c:pt idx="45">
                  <c:v>2.6924226222289822</c:v>
                </c:pt>
                <c:pt idx="46">
                  <c:v>67.494804826669906</c:v>
                </c:pt>
                <c:pt idx="47">
                  <c:v>21.804160604349864</c:v>
                </c:pt>
                <c:pt idx="48">
                  <c:v>68.350446098398024</c:v>
                </c:pt>
                <c:pt idx="49">
                  <c:v>825.95178405996569</c:v>
                </c:pt>
                <c:pt idx="50">
                  <c:v>46.344616237451703</c:v>
                </c:pt>
                <c:pt idx="51">
                  <c:v>12.788800119786213</c:v>
                </c:pt>
                <c:pt idx="52">
                  <c:v>18.828020339750552</c:v>
                </c:pt>
                <c:pt idx="53">
                  <c:v>45.745704485919241</c:v>
                </c:pt>
                <c:pt idx="54">
                  <c:v>19.267930750063716</c:v>
                </c:pt>
                <c:pt idx="55">
                  <c:v>9.0389099083326698</c:v>
                </c:pt>
                <c:pt idx="56">
                  <c:v>-33.505674125708104</c:v>
                </c:pt>
                <c:pt idx="57">
                  <c:v>45.247435917549325</c:v>
                </c:pt>
                <c:pt idx="58">
                  <c:v>15.814695990629373</c:v>
                </c:pt>
                <c:pt idx="59">
                  <c:v>9.4535633170701239</c:v>
                </c:pt>
                <c:pt idx="60">
                  <c:v>14.629706282197164</c:v>
                </c:pt>
                <c:pt idx="61">
                  <c:v>641.91631536392163</c:v>
                </c:pt>
                <c:pt idx="62">
                  <c:v>356.50512153409619</c:v>
                </c:pt>
                <c:pt idx="63">
                  <c:v>117.33740466816769</c:v>
                </c:pt>
                <c:pt idx="64">
                  <c:v>184.56983815974488</c:v>
                </c:pt>
                <c:pt idx="65">
                  <c:v>-0.99185110185335779</c:v>
                </c:pt>
                <c:pt idx="66">
                  <c:v>27.233806681318537</c:v>
                </c:pt>
                <c:pt idx="67">
                  <c:v>15.122443955329175</c:v>
                </c:pt>
                <c:pt idx="68">
                  <c:v>125.86883230385756</c:v>
                </c:pt>
                <c:pt idx="69">
                  <c:v>3.7724562357735318</c:v>
                </c:pt>
                <c:pt idx="70">
                  <c:v>27.225593911355887</c:v>
                </c:pt>
                <c:pt idx="71">
                  <c:v>19.880877345953863</c:v>
                </c:pt>
                <c:pt idx="72">
                  <c:v>-47.214674127508715</c:v>
                </c:pt>
                <c:pt idx="73">
                  <c:v>-145.04085569297652</c:v>
                </c:pt>
                <c:pt idx="74">
                  <c:v>1.3326450943173698</c:v>
                </c:pt>
                <c:pt idx="75">
                  <c:v>-17.758767974589475</c:v>
                </c:pt>
                <c:pt idx="76">
                  <c:v>16.144727249190247</c:v>
                </c:pt>
                <c:pt idx="77">
                  <c:v>145.09024787003312</c:v>
                </c:pt>
                <c:pt idx="78">
                  <c:v>27.274047527092662</c:v>
                </c:pt>
                <c:pt idx="79">
                  <c:v>1.2859640203236484</c:v>
                </c:pt>
                <c:pt idx="80">
                  <c:v>4.6420608419902942</c:v>
                </c:pt>
                <c:pt idx="81">
                  <c:v>28.236387748431639</c:v>
                </c:pt>
                <c:pt idx="82">
                  <c:v>15.75928620169622</c:v>
                </c:pt>
                <c:pt idx="83">
                  <c:v>224.60725692826423</c:v>
                </c:pt>
                <c:pt idx="84">
                  <c:v>-66.852976497700311</c:v>
                </c:pt>
                <c:pt idx="85">
                  <c:v>-31.405460111526828</c:v>
                </c:pt>
                <c:pt idx="86">
                  <c:v>354.5141456106266</c:v>
                </c:pt>
                <c:pt idx="87">
                  <c:v>-558.85819690434471</c:v>
                </c:pt>
                <c:pt idx="88">
                  <c:v>-42.946299330570056</c:v>
                </c:pt>
                <c:pt idx="89">
                  <c:v>195.6025130326455</c:v>
                </c:pt>
                <c:pt idx="90">
                  <c:v>-6.5805999889110822</c:v>
                </c:pt>
                <c:pt idx="91">
                  <c:v>3.3945898860473278</c:v>
                </c:pt>
                <c:pt idx="92">
                  <c:v>-73.823234086066321</c:v>
                </c:pt>
                <c:pt idx="93">
                  <c:v>-3.1765911806659033</c:v>
                </c:pt>
                <c:pt idx="94">
                  <c:v>-15.459466882647417</c:v>
                </c:pt>
                <c:pt idx="95">
                  <c:v>7.3731628093786608</c:v>
                </c:pt>
                <c:pt idx="96">
                  <c:v>-97.634042576214839</c:v>
                </c:pt>
                <c:pt idx="97">
                  <c:v>41.519446259196535</c:v>
                </c:pt>
                <c:pt idx="98">
                  <c:v>7.6451543833388849</c:v>
                </c:pt>
                <c:pt idx="99">
                  <c:v>12.099640020427755</c:v>
                </c:pt>
                <c:pt idx="100">
                  <c:v>-6.4945259105160247E-2</c:v>
                </c:pt>
                <c:pt idx="101">
                  <c:v>15.498582825971139</c:v>
                </c:pt>
                <c:pt idx="102">
                  <c:v>13.477008239294749</c:v>
                </c:pt>
                <c:pt idx="103">
                  <c:v>574.11320589088359</c:v>
                </c:pt>
                <c:pt idx="104">
                  <c:v>316.9268892208429</c:v>
                </c:pt>
                <c:pt idx="105">
                  <c:v>250.01546574577247</c:v>
                </c:pt>
                <c:pt idx="106">
                  <c:v>32.618539974139374</c:v>
                </c:pt>
                <c:pt idx="107">
                  <c:v>27.652584929780204</c:v>
                </c:pt>
                <c:pt idx="108">
                  <c:v>11.394373661045947</c:v>
                </c:pt>
                <c:pt idx="109">
                  <c:v>-3.7280868095631128</c:v>
                </c:pt>
                <c:pt idx="110">
                  <c:v>-9.4628790211675593</c:v>
                </c:pt>
                <c:pt idx="111">
                  <c:v>8.798721756989714</c:v>
                </c:pt>
                <c:pt idx="112">
                  <c:v>18.86079803699046</c:v>
                </c:pt>
                <c:pt idx="113">
                  <c:v>18.764642850374493</c:v>
                </c:pt>
                <c:pt idx="114">
                  <c:v>-1.121951417509127</c:v>
                </c:pt>
                <c:pt idx="115">
                  <c:v>14.570335330113528</c:v>
                </c:pt>
                <c:pt idx="116">
                  <c:v>20.882201156570765</c:v>
                </c:pt>
                <c:pt idx="117">
                  <c:v>508.82582871130961</c:v>
                </c:pt>
                <c:pt idx="118">
                  <c:v>7.7662672161276047</c:v>
                </c:pt>
                <c:pt idx="119">
                  <c:v>28.639900803175099</c:v>
                </c:pt>
                <c:pt idx="120">
                  <c:v>-64.51420334037266</c:v>
                </c:pt>
                <c:pt idx="121">
                  <c:v>66.804981182957633</c:v>
                </c:pt>
                <c:pt idx="122">
                  <c:v>15.523024536977223</c:v>
                </c:pt>
                <c:pt idx="123">
                  <c:v>25.093743710699343</c:v>
                </c:pt>
                <c:pt idx="124">
                  <c:v>-378.71158244861829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BA-4911-A3F6-9331ED52C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249592"/>
        <c:axId val="626250232"/>
      </c:scatterChart>
      <c:valAx>
        <c:axId val="626249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Quantity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6250232"/>
        <c:crosses val="autoZero"/>
        <c:crossBetween val="midCat"/>
      </c:valAx>
      <c:valAx>
        <c:axId val="626250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262495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Cost Per Unit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2657256621331426"/>
                  <c:y val="-0.22679253161536625"/>
                </c:manualLayout>
              </c:layout>
              <c:numFmt formatCode="General" sourceLinked="0"/>
            </c:trendlineLbl>
          </c:trendline>
          <c:xVal>
            <c:numRef>
              <c:f>Sheet1!$D$2:$D$126</c:f>
              <c:numCache>
                <c:formatCode>General</c:formatCode>
                <c:ptCount val="125"/>
                <c:pt idx="0">
                  <c:v>151.07999999999998</c:v>
                </c:pt>
                <c:pt idx="1">
                  <c:v>9.120000000000001</c:v>
                </c:pt>
                <c:pt idx="2">
                  <c:v>28.110000000000003</c:v>
                </c:pt>
                <c:pt idx="3">
                  <c:v>15.179999999999998</c:v>
                </c:pt>
                <c:pt idx="4">
                  <c:v>19.950000000000003</c:v>
                </c:pt>
                <c:pt idx="5">
                  <c:v>23.640000000000004</c:v>
                </c:pt>
                <c:pt idx="6">
                  <c:v>311.10000000000002</c:v>
                </c:pt>
                <c:pt idx="7">
                  <c:v>80.58</c:v>
                </c:pt>
                <c:pt idx="8">
                  <c:v>90.51</c:v>
                </c:pt>
                <c:pt idx="9">
                  <c:v>307.98</c:v>
                </c:pt>
                <c:pt idx="10">
                  <c:v>127.56</c:v>
                </c:pt>
                <c:pt idx="11">
                  <c:v>32.94</c:v>
                </c:pt>
                <c:pt idx="12">
                  <c:v>47.64</c:v>
                </c:pt>
                <c:pt idx="13">
                  <c:v>142.74</c:v>
                </c:pt>
                <c:pt idx="14">
                  <c:v>153.47999999999999</c:v>
                </c:pt>
                <c:pt idx="15">
                  <c:v>281.58000000000004</c:v>
                </c:pt>
                <c:pt idx="16">
                  <c:v>5.4599999999999991</c:v>
                </c:pt>
                <c:pt idx="17">
                  <c:v>165.68999999999997</c:v>
                </c:pt>
                <c:pt idx="18">
                  <c:v>10.38</c:v>
                </c:pt>
                <c:pt idx="19">
                  <c:v>44.070000000000007</c:v>
                </c:pt>
                <c:pt idx="20">
                  <c:v>39.839999999999996</c:v>
                </c:pt>
                <c:pt idx="21">
                  <c:v>26.819999999999993</c:v>
                </c:pt>
                <c:pt idx="22">
                  <c:v>12.540000000000001</c:v>
                </c:pt>
                <c:pt idx="23">
                  <c:v>103.38000000000001</c:v>
                </c:pt>
                <c:pt idx="24">
                  <c:v>30.36</c:v>
                </c:pt>
                <c:pt idx="25">
                  <c:v>37.58</c:v>
                </c:pt>
                <c:pt idx="26">
                  <c:v>13.62</c:v>
                </c:pt>
                <c:pt idx="27">
                  <c:v>5.4484000000000012</c:v>
                </c:pt>
                <c:pt idx="28">
                  <c:v>39.629999999999995</c:v>
                </c:pt>
                <c:pt idx="29">
                  <c:v>4.5600000000000005</c:v>
                </c:pt>
                <c:pt idx="30">
                  <c:v>24.27</c:v>
                </c:pt>
                <c:pt idx="31">
                  <c:v>9.0299999999999976</c:v>
                </c:pt>
                <c:pt idx="32">
                  <c:v>173.10000000000002</c:v>
                </c:pt>
                <c:pt idx="33">
                  <c:v>15.099999999999998</c:v>
                </c:pt>
                <c:pt idx="34">
                  <c:v>52.32</c:v>
                </c:pt>
                <c:pt idx="35">
                  <c:v>58.059999999999995</c:v>
                </c:pt>
                <c:pt idx="36">
                  <c:v>30.360000000000003</c:v>
                </c:pt>
                <c:pt idx="37">
                  <c:v>31.380000000000006</c:v>
                </c:pt>
                <c:pt idx="38">
                  <c:v>17.799999999999994</c:v>
                </c:pt>
                <c:pt idx="39">
                  <c:v>10.299999999999999</c:v>
                </c:pt>
                <c:pt idx="40">
                  <c:v>12.870000000000001</c:v>
                </c:pt>
                <c:pt idx="41">
                  <c:v>3.8100000000000005</c:v>
                </c:pt>
                <c:pt idx="42">
                  <c:v>30.360000000000003</c:v>
                </c:pt>
                <c:pt idx="43">
                  <c:v>112.50360000000001</c:v>
                </c:pt>
                <c:pt idx="44">
                  <c:v>2.5041000000000007</c:v>
                </c:pt>
                <c:pt idx="45">
                  <c:v>4.5134999999999996</c:v>
                </c:pt>
                <c:pt idx="46">
                  <c:v>32.64</c:v>
                </c:pt>
                <c:pt idx="47">
                  <c:v>23.01</c:v>
                </c:pt>
                <c:pt idx="48">
                  <c:v>25.859999999999996</c:v>
                </c:pt>
                <c:pt idx="49">
                  <c:v>253.68</c:v>
                </c:pt>
                <c:pt idx="50">
                  <c:v>15.6</c:v>
                </c:pt>
                <c:pt idx="51">
                  <c:v>4.8840000000000003</c:v>
                </c:pt>
                <c:pt idx="52">
                  <c:v>96.270000000000024</c:v>
                </c:pt>
                <c:pt idx="53">
                  <c:v>30.359999999999992</c:v>
                </c:pt>
                <c:pt idx="54">
                  <c:v>9.06</c:v>
                </c:pt>
                <c:pt idx="55">
                  <c:v>14.730000000000004</c:v>
                </c:pt>
                <c:pt idx="56">
                  <c:v>9.6900000000000013</c:v>
                </c:pt>
                <c:pt idx="57">
                  <c:v>17.43</c:v>
                </c:pt>
                <c:pt idx="58">
                  <c:v>38.4</c:v>
                </c:pt>
                <c:pt idx="59">
                  <c:v>2.5133999999999999</c:v>
                </c:pt>
                <c:pt idx="60">
                  <c:v>3.3696000000000002</c:v>
                </c:pt>
                <c:pt idx="61">
                  <c:v>203.04580000000004</c:v>
                </c:pt>
                <c:pt idx="62">
                  <c:v>167.74450000000002</c:v>
                </c:pt>
                <c:pt idx="63">
                  <c:v>139.15290000000002</c:v>
                </c:pt>
                <c:pt idx="64">
                  <c:v>137.96270000000001</c:v>
                </c:pt>
                <c:pt idx="65">
                  <c:v>7.7022000000000004</c:v>
                </c:pt>
                <c:pt idx="66">
                  <c:v>3.5316000000000001</c:v>
                </c:pt>
                <c:pt idx="67">
                  <c:v>2.0002</c:v>
                </c:pt>
                <c:pt idx="68">
                  <c:v>143.22</c:v>
                </c:pt>
                <c:pt idx="69">
                  <c:v>10.38</c:v>
                </c:pt>
                <c:pt idx="70">
                  <c:v>119.13000000000001</c:v>
                </c:pt>
                <c:pt idx="71">
                  <c:v>6.1499999999999986</c:v>
                </c:pt>
                <c:pt idx="72">
                  <c:v>83.16</c:v>
                </c:pt>
                <c:pt idx="73">
                  <c:v>159.26999999999998</c:v>
                </c:pt>
                <c:pt idx="74">
                  <c:v>120.57000000000001</c:v>
                </c:pt>
                <c:pt idx="75">
                  <c:v>31.950000000000006</c:v>
                </c:pt>
                <c:pt idx="76">
                  <c:v>5.1300000000000008</c:v>
                </c:pt>
                <c:pt idx="77">
                  <c:v>102.86999999999998</c:v>
                </c:pt>
                <c:pt idx="78">
                  <c:v>19.05</c:v>
                </c:pt>
                <c:pt idx="79">
                  <c:v>9.26</c:v>
                </c:pt>
                <c:pt idx="80">
                  <c:v>5.38</c:v>
                </c:pt>
                <c:pt idx="81">
                  <c:v>104.91</c:v>
                </c:pt>
                <c:pt idx="82">
                  <c:v>36.21</c:v>
                </c:pt>
                <c:pt idx="83">
                  <c:v>404.84999999999997</c:v>
                </c:pt>
                <c:pt idx="84">
                  <c:v>43.479199999999999</c:v>
                </c:pt>
                <c:pt idx="85">
                  <c:v>4.097500000000001</c:v>
                </c:pt>
                <c:pt idx="86">
                  <c:v>273.24000000000007</c:v>
                </c:pt>
                <c:pt idx="87">
                  <c:v>333.09</c:v>
                </c:pt>
                <c:pt idx="88">
                  <c:v>34.29</c:v>
                </c:pt>
                <c:pt idx="89">
                  <c:v>71.45999999999998</c:v>
                </c:pt>
                <c:pt idx="90">
                  <c:v>4.2</c:v>
                </c:pt>
                <c:pt idx="91">
                  <c:v>4.62</c:v>
                </c:pt>
                <c:pt idx="92">
                  <c:v>125.67</c:v>
                </c:pt>
                <c:pt idx="93">
                  <c:v>32.160000000000004</c:v>
                </c:pt>
                <c:pt idx="94">
                  <c:v>6.7200000000000006</c:v>
                </c:pt>
                <c:pt idx="95">
                  <c:v>11.040000000000003</c:v>
                </c:pt>
                <c:pt idx="96">
                  <c:v>55.56</c:v>
                </c:pt>
                <c:pt idx="97">
                  <c:v>45.47999999999999</c:v>
                </c:pt>
                <c:pt idx="98">
                  <c:v>5.4600000000000009</c:v>
                </c:pt>
                <c:pt idx="99">
                  <c:v>4.7699999999999996</c:v>
                </c:pt>
                <c:pt idx="100">
                  <c:v>246.92999999999998</c:v>
                </c:pt>
                <c:pt idx="101">
                  <c:v>7.1500000000000021</c:v>
                </c:pt>
                <c:pt idx="102">
                  <c:v>4.0880000000000001</c:v>
                </c:pt>
                <c:pt idx="103">
                  <c:v>261.36</c:v>
                </c:pt>
                <c:pt idx="104">
                  <c:v>203.51999999999998</c:v>
                </c:pt>
                <c:pt idx="105">
                  <c:v>77.999999999999972</c:v>
                </c:pt>
                <c:pt idx="106">
                  <c:v>13.08</c:v>
                </c:pt>
                <c:pt idx="107">
                  <c:v>16.8</c:v>
                </c:pt>
                <c:pt idx="108">
                  <c:v>66.42</c:v>
                </c:pt>
                <c:pt idx="109">
                  <c:v>26.58</c:v>
                </c:pt>
                <c:pt idx="110">
                  <c:v>40.050000000000004</c:v>
                </c:pt>
                <c:pt idx="111">
                  <c:v>31.56</c:v>
                </c:pt>
                <c:pt idx="112">
                  <c:v>8.7600000000000016</c:v>
                </c:pt>
                <c:pt idx="113">
                  <c:v>8.129999999999999</c:v>
                </c:pt>
                <c:pt idx="114">
                  <c:v>6.06</c:v>
                </c:pt>
                <c:pt idx="115">
                  <c:v>10.260000000000002</c:v>
                </c:pt>
                <c:pt idx="116">
                  <c:v>6.06</c:v>
                </c:pt>
                <c:pt idx="117">
                  <c:v>472.80000000000018</c:v>
                </c:pt>
                <c:pt idx="118">
                  <c:v>4.589999999999999</c:v>
                </c:pt>
                <c:pt idx="119">
                  <c:v>17.970000000000002</c:v>
                </c:pt>
                <c:pt idx="120">
                  <c:v>82.41</c:v>
                </c:pt>
                <c:pt idx="121">
                  <c:v>18.97999999999999</c:v>
                </c:pt>
                <c:pt idx="122">
                  <c:v>14.339999999999998</c:v>
                </c:pt>
                <c:pt idx="123">
                  <c:v>11.999999999999998</c:v>
                </c:pt>
                <c:pt idx="124">
                  <c:v>234.67999999999998</c:v>
                </c:pt>
              </c:numCache>
            </c:numRef>
          </c:xVal>
          <c:yVal>
            <c:numRef>
              <c:f>Sheet1!$A$2:$A$126</c:f>
              <c:numCache>
                <c:formatCode>0.00</c:formatCode>
                <c:ptCount val="125"/>
                <c:pt idx="0">
                  <c:v>106.14000000000001</c:v>
                </c:pt>
                <c:pt idx="1">
                  <c:v>29.64</c:v>
                </c:pt>
                <c:pt idx="2">
                  <c:v>36.035999999999994</c:v>
                </c:pt>
                <c:pt idx="3">
                  <c:v>37.769999999999996</c:v>
                </c:pt>
                <c:pt idx="4">
                  <c:v>15.341999999999999</c:v>
                </c:pt>
                <c:pt idx="5">
                  <c:v>-26.05500000000001</c:v>
                </c:pt>
                <c:pt idx="6">
                  <c:v>3.12</c:v>
                </c:pt>
                <c:pt idx="7">
                  <c:v>290.43</c:v>
                </c:pt>
                <c:pt idx="8">
                  <c:v>-45.901800000000009</c:v>
                </c:pt>
                <c:pt idx="9">
                  <c:v>-319.46399999999994</c:v>
                </c:pt>
                <c:pt idx="10">
                  <c:v>-95.676000000000002</c:v>
                </c:pt>
                <c:pt idx="11">
                  <c:v>3.4199999999999946</c:v>
                </c:pt>
                <c:pt idx="12">
                  <c:v>-26.412000000000006</c:v>
                </c:pt>
                <c:pt idx="13">
                  <c:v>50.13</c:v>
                </c:pt>
                <c:pt idx="14">
                  <c:v>-122.80049999999997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4.7430000000000003</c:v>
                </c:pt>
                <c:pt idx="19">
                  <c:v>7.77</c:v>
                </c:pt>
                <c:pt idx="20">
                  <c:v>42.900000000000006</c:v>
                </c:pt>
                <c:pt idx="21">
                  <c:v>8.6999999999999993</c:v>
                </c:pt>
                <c:pt idx="22">
                  <c:v>4.17</c:v>
                </c:pt>
                <c:pt idx="23">
                  <c:v>253.32</c:v>
                </c:pt>
                <c:pt idx="24">
                  <c:v>17.07</c:v>
                </c:pt>
                <c:pt idx="25">
                  <c:v>44.88</c:v>
                </c:pt>
                <c:pt idx="26">
                  <c:v>26.759999999999998</c:v>
                </c:pt>
                <c:pt idx="27">
                  <c:v>5.5511999999999979</c:v>
                </c:pt>
                <c:pt idx="28">
                  <c:v>20.879999999999995</c:v>
                </c:pt>
                <c:pt idx="29">
                  <c:v>13.680000000000001</c:v>
                </c:pt>
                <c:pt idx="30">
                  <c:v>-21.9</c:v>
                </c:pt>
                <c:pt idx="31">
                  <c:v>-1.0499999999999972</c:v>
                </c:pt>
                <c:pt idx="32">
                  <c:v>609.83999999999992</c:v>
                </c:pt>
                <c:pt idx="33">
                  <c:v>28.160000000000004</c:v>
                </c:pt>
                <c:pt idx="34">
                  <c:v>13.280000000000001</c:v>
                </c:pt>
                <c:pt idx="35">
                  <c:v>49.428240000000002</c:v>
                </c:pt>
                <c:pt idx="36">
                  <c:v>3.6</c:v>
                </c:pt>
                <c:pt idx="37">
                  <c:v>6.88</c:v>
                </c:pt>
                <c:pt idx="38">
                  <c:v>2.2399999999999998</c:v>
                </c:pt>
                <c:pt idx="39">
                  <c:v>7.6800000000000015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-107.85600000000002</c:v>
                </c:pt>
                <c:pt idx="43">
                  <c:v>-64.774800000000013</c:v>
                </c:pt>
                <c:pt idx="44">
                  <c:v>4.2716999999999992</c:v>
                </c:pt>
                <c:pt idx="45">
                  <c:v>-5.4870000000000001</c:v>
                </c:pt>
                <c:pt idx="46">
                  <c:v>76.56</c:v>
                </c:pt>
                <c:pt idx="47">
                  <c:v>20.52</c:v>
                </c:pt>
                <c:pt idx="48">
                  <c:v>22.919999999999998</c:v>
                </c:pt>
                <c:pt idx="49">
                  <c:v>999.36</c:v>
                </c:pt>
                <c:pt idx="50">
                  <c:v>12.72</c:v>
                </c:pt>
                <c:pt idx="51">
                  <c:v>4.8840000000000003</c:v>
                </c:pt>
                <c:pt idx="52">
                  <c:v>35.64</c:v>
                </c:pt>
                <c:pt idx="53">
                  <c:v>29.268600000000003</c:v>
                </c:pt>
                <c:pt idx="54">
                  <c:v>11.589300000000001</c:v>
                </c:pt>
                <c:pt idx="55">
                  <c:v>6.0083999999999964</c:v>
                </c:pt>
                <c:pt idx="56">
                  <c:v>-27.094200000000001</c:v>
                </c:pt>
                <c:pt idx="57">
                  <c:v>13.11</c:v>
                </c:pt>
                <c:pt idx="58">
                  <c:v>14.580000000000002</c:v>
                </c:pt>
                <c:pt idx="59">
                  <c:v>5.2397999999999998</c:v>
                </c:pt>
                <c:pt idx="60">
                  <c:v>9.3312000000000008</c:v>
                </c:pt>
                <c:pt idx="61">
                  <c:v>746.40779999999972</c:v>
                </c:pt>
                <c:pt idx="62">
                  <c:v>274.49099999999999</c:v>
                </c:pt>
                <c:pt idx="63">
                  <c:v>113.67419999999998</c:v>
                </c:pt>
                <c:pt idx="64">
                  <c:v>204.10919999999999</c:v>
                </c:pt>
                <c:pt idx="65">
                  <c:v>0.31119999999999948</c:v>
                </c:pt>
                <c:pt idx="66">
                  <c:v>3.0084</c:v>
                </c:pt>
                <c:pt idx="67">
                  <c:v>1.4796000000000005</c:v>
                </c:pt>
                <c:pt idx="68">
                  <c:v>143.15999999999997</c:v>
                </c:pt>
                <c:pt idx="69">
                  <c:v>2.25</c:v>
                </c:pt>
                <c:pt idx="70">
                  <c:v>36.227999999999994</c:v>
                </c:pt>
                <c:pt idx="71">
                  <c:v>5.46</c:v>
                </c:pt>
                <c:pt idx="72">
                  <c:v>-136.71</c:v>
                </c:pt>
                <c:pt idx="73">
                  <c:v>-44.837999999999965</c:v>
                </c:pt>
                <c:pt idx="74">
                  <c:v>25.807499999999976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6</c:v>
                </c:pt>
                <c:pt idx="80">
                  <c:v>2.4</c:v>
                </c:pt>
                <c:pt idx="81">
                  <c:v>46.019999999999996</c:v>
                </c:pt>
                <c:pt idx="82">
                  <c:v>8.49</c:v>
                </c:pt>
                <c:pt idx="83">
                  <c:v>49.5</c:v>
                </c:pt>
                <c:pt idx="84">
                  <c:v>-53.709599999999988</c:v>
                </c:pt>
                <c:pt idx="85">
                  <c:v>-18.252500000000005</c:v>
                </c:pt>
                <c:pt idx="86">
                  <c:v>260.82</c:v>
                </c:pt>
                <c:pt idx="87">
                  <c:v>-1011.6359999999997</c:v>
                </c:pt>
                <c:pt idx="88">
                  <c:v>-55.65</c:v>
                </c:pt>
                <c:pt idx="89">
                  <c:v>182.51999999999998</c:v>
                </c:pt>
                <c:pt idx="90">
                  <c:v>20.3</c:v>
                </c:pt>
                <c:pt idx="91">
                  <c:v>-4.5419999999999998</c:v>
                </c:pt>
                <c:pt idx="92">
                  <c:v>-11.602800000000009</c:v>
                </c:pt>
                <c:pt idx="93">
                  <c:v>-2.977499999999992</c:v>
                </c:pt>
                <c:pt idx="94">
                  <c:v>4.5884999999999962</c:v>
                </c:pt>
                <c:pt idx="95">
                  <c:v>-1.7175000000000011</c:v>
                </c:pt>
                <c:pt idx="96">
                  <c:v>-156.67920000000001</c:v>
                </c:pt>
                <c:pt idx="97">
                  <c:v>32.792999999999999</c:v>
                </c:pt>
                <c:pt idx="98">
                  <c:v>17.893499999999996</c:v>
                </c:pt>
                <c:pt idx="99">
                  <c:v>7.1399999999999908E-2</c:v>
                </c:pt>
                <c:pt idx="100">
                  <c:v>61.71</c:v>
                </c:pt>
                <c:pt idx="101">
                  <c:v>9.7499999999999964</c:v>
                </c:pt>
                <c:pt idx="102">
                  <c:v>1.1679999999999997</c:v>
                </c:pt>
                <c:pt idx="103">
                  <c:v>445.26</c:v>
                </c:pt>
                <c:pt idx="104">
                  <c:v>159.87</c:v>
                </c:pt>
                <c:pt idx="105">
                  <c:v>276.60000000000002</c:v>
                </c:pt>
                <c:pt idx="106">
                  <c:v>63.899999999999991</c:v>
                </c:pt>
                <c:pt idx="107">
                  <c:v>54.179999999999993</c:v>
                </c:pt>
                <c:pt idx="108">
                  <c:v>23.4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-5.6826000000000016</c:v>
                </c:pt>
                <c:pt idx="115">
                  <c:v>5.4</c:v>
                </c:pt>
                <c:pt idx="116">
                  <c:v>16.11</c:v>
                </c:pt>
                <c:pt idx="117">
                  <c:v>511.09499999999991</c:v>
                </c:pt>
                <c:pt idx="118">
                  <c:v>12.096</c:v>
                </c:pt>
                <c:pt idx="119">
                  <c:v>53.693999999999996</c:v>
                </c:pt>
                <c:pt idx="120">
                  <c:v>-41.264999999999986</c:v>
                </c:pt>
                <c:pt idx="121">
                  <c:v>56.88000000000001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-278.79023999999998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3F-4DF0-8484-12D42873C284}"/>
            </c:ext>
          </c:extLst>
        </c:ser>
        <c:ser>
          <c:idx val="1"/>
          <c:order val="1"/>
          <c:tx>
            <c:v>Predicted Profit</c:v>
          </c:tx>
          <c:spPr>
            <a:ln w="19050">
              <a:noFill/>
            </a:ln>
          </c:spPr>
          <c:xVal>
            <c:numRef>
              <c:f>Sheet1!$D$2:$D$126</c:f>
              <c:numCache>
                <c:formatCode>General</c:formatCode>
                <c:ptCount val="125"/>
                <c:pt idx="0">
                  <c:v>151.07999999999998</c:v>
                </c:pt>
                <c:pt idx="1">
                  <c:v>9.120000000000001</c:v>
                </c:pt>
                <c:pt idx="2">
                  <c:v>28.110000000000003</c:v>
                </c:pt>
                <c:pt idx="3">
                  <c:v>15.179999999999998</c:v>
                </c:pt>
                <c:pt idx="4">
                  <c:v>19.950000000000003</c:v>
                </c:pt>
                <c:pt idx="5">
                  <c:v>23.640000000000004</c:v>
                </c:pt>
                <c:pt idx="6">
                  <c:v>311.10000000000002</c:v>
                </c:pt>
                <c:pt idx="7">
                  <c:v>80.58</c:v>
                </c:pt>
                <c:pt idx="8">
                  <c:v>90.51</c:v>
                </c:pt>
                <c:pt idx="9">
                  <c:v>307.98</c:v>
                </c:pt>
                <c:pt idx="10">
                  <c:v>127.56</c:v>
                </c:pt>
                <c:pt idx="11">
                  <c:v>32.94</c:v>
                </c:pt>
                <c:pt idx="12">
                  <c:v>47.64</c:v>
                </c:pt>
                <c:pt idx="13">
                  <c:v>142.74</c:v>
                </c:pt>
                <c:pt idx="14">
                  <c:v>153.47999999999999</c:v>
                </c:pt>
                <c:pt idx="15">
                  <c:v>281.58000000000004</c:v>
                </c:pt>
                <c:pt idx="16">
                  <c:v>5.4599999999999991</c:v>
                </c:pt>
                <c:pt idx="17">
                  <c:v>165.68999999999997</c:v>
                </c:pt>
                <c:pt idx="18">
                  <c:v>10.38</c:v>
                </c:pt>
                <c:pt idx="19">
                  <c:v>44.070000000000007</c:v>
                </c:pt>
                <c:pt idx="20">
                  <c:v>39.839999999999996</c:v>
                </c:pt>
                <c:pt idx="21">
                  <c:v>26.819999999999993</c:v>
                </c:pt>
                <c:pt idx="22">
                  <c:v>12.540000000000001</c:v>
                </c:pt>
                <c:pt idx="23">
                  <c:v>103.38000000000001</c:v>
                </c:pt>
                <c:pt idx="24">
                  <c:v>30.36</c:v>
                </c:pt>
                <c:pt idx="25">
                  <c:v>37.58</c:v>
                </c:pt>
                <c:pt idx="26">
                  <c:v>13.62</c:v>
                </c:pt>
                <c:pt idx="27">
                  <c:v>5.4484000000000012</c:v>
                </c:pt>
                <c:pt idx="28">
                  <c:v>39.629999999999995</c:v>
                </c:pt>
                <c:pt idx="29">
                  <c:v>4.5600000000000005</c:v>
                </c:pt>
                <c:pt idx="30">
                  <c:v>24.27</c:v>
                </c:pt>
                <c:pt idx="31">
                  <c:v>9.0299999999999976</c:v>
                </c:pt>
                <c:pt idx="32">
                  <c:v>173.10000000000002</c:v>
                </c:pt>
                <c:pt idx="33">
                  <c:v>15.099999999999998</c:v>
                </c:pt>
                <c:pt idx="34">
                  <c:v>52.32</c:v>
                </c:pt>
                <c:pt idx="35">
                  <c:v>58.059999999999995</c:v>
                </c:pt>
                <c:pt idx="36">
                  <c:v>30.360000000000003</c:v>
                </c:pt>
                <c:pt idx="37">
                  <c:v>31.380000000000006</c:v>
                </c:pt>
                <c:pt idx="38">
                  <c:v>17.799999999999994</c:v>
                </c:pt>
                <c:pt idx="39">
                  <c:v>10.299999999999999</c:v>
                </c:pt>
                <c:pt idx="40">
                  <c:v>12.870000000000001</c:v>
                </c:pt>
                <c:pt idx="41">
                  <c:v>3.8100000000000005</c:v>
                </c:pt>
                <c:pt idx="42">
                  <c:v>30.360000000000003</c:v>
                </c:pt>
                <c:pt idx="43">
                  <c:v>112.50360000000001</c:v>
                </c:pt>
                <c:pt idx="44">
                  <c:v>2.5041000000000007</c:v>
                </c:pt>
                <c:pt idx="45">
                  <c:v>4.5134999999999996</c:v>
                </c:pt>
                <c:pt idx="46">
                  <c:v>32.64</c:v>
                </c:pt>
                <c:pt idx="47">
                  <c:v>23.01</c:v>
                </c:pt>
                <c:pt idx="48">
                  <c:v>25.859999999999996</c:v>
                </c:pt>
                <c:pt idx="49">
                  <c:v>253.68</c:v>
                </c:pt>
                <c:pt idx="50">
                  <c:v>15.6</c:v>
                </c:pt>
                <c:pt idx="51">
                  <c:v>4.8840000000000003</c:v>
                </c:pt>
                <c:pt idx="52">
                  <c:v>96.270000000000024</c:v>
                </c:pt>
                <c:pt idx="53">
                  <c:v>30.359999999999992</c:v>
                </c:pt>
                <c:pt idx="54">
                  <c:v>9.06</c:v>
                </c:pt>
                <c:pt idx="55">
                  <c:v>14.730000000000004</c:v>
                </c:pt>
                <c:pt idx="56">
                  <c:v>9.6900000000000013</c:v>
                </c:pt>
                <c:pt idx="57">
                  <c:v>17.43</c:v>
                </c:pt>
                <c:pt idx="58">
                  <c:v>38.4</c:v>
                </c:pt>
                <c:pt idx="59">
                  <c:v>2.5133999999999999</c:v>
                </c:pt>
                <c:pt idx="60">
                  <c:v>3.3696000000000002</c:v>
                </c:pt>
                <c:pt idx="61">
                  <c:v>203.04580000000004</c:v>
                </c:pt>
                <c:pt idx="62">
                  <c:v>167.74450000000002</c:v>
                </c:pt>
                <c:pt idx="63">
                  <c:v>139.15290000000002</c:v>
                </c:pt>
                <c:pt idx="64">
                  <c:v>137.96270000000001</c:v>
                </c:pt>
                <c:pt idx="65">
                  <c:v>7.7022000000000004</c:v>
                </c:pt>
                <c:pt idx="66">
                  <c:v>3.5316000000000001</c:v>
                </c:pt>
                <c:pt idx="67">
                  <c:v>2.0002</c:v>
                </c:pt>
                <c:pt idx="68">
                  <c:v>143.22</c:v>
                </c:pt>
                <c:pt idx="69">
                  <c:v>10.38</c:v>
                </c:pt>
                <c:pt idx="70">
                  <c:v>119.13000000000001</c:v>
                </c:pt>
                <c:pt idx="71">
                  <c:v>6.1499999999999986</c:v>
                </c:pt>
                <c:pt idx="72">
                  <c:v>83.16</c:v>
                </c:pt>
                <c:pt idx="73">
                  <c:v>159.26999999999998</c:v>
                </c:pt>
                <c:pt idx="74">
                  <c:v>120.57000000000001</c:v>
                </c:pt>
                <c:pt idx="75">
                  <c:v>31.950000000000006</c:v>
                </c:pt>
                <c:pt idx="76">
                  <c:v>5.1300000000000008</c:v>
                </c:pt>
                <c:pt idx="77">
                  <c:v>102.86999999999998</c:v>
                </c:pt>
                <c:pt idx="78">
                  <c:v>19.05</c:v>
                </c:pt>
                <c:pt idx="79">
                  <c:v>9.26</c:v>
                </c:pt>
                <c:pt idx="80">
                  <c:v>5.38</c:v>
                </c:pt>
                <c:pt idx="81">
                  <c:v>104.91</c:v>
                </c:pt>
                <c:pt idx="82">
                  <c:v>36.21</c:v>
                </c:pt>
                <c:pt idx="83">
                  <c:v>404.84999999999997</c:v>
                </c:pt>
                <c:pt idx="84">
                  <c:v>43.479199999999999</c:v>
                </c:pt>
                <c:pt idx="85">
                  <c:v>4.097500000000001</c:v>
                </c:pt>
                <c:pt idx="86">
                  <c:v>273.24000000000007</c:v>
                </c:pt>
                <c:pt idx="87">
                  <c:v>333.09</c:v>
                </c:pt>
                <c:pt idx="88">
                  <c:v>34.29</c:v>
                </c:pt>
                <c:pt idx="89">
                  <c:v>71.45999999999998</c:v>
                </c:pt>
                <c:pt idx="90">
                  <c:v>4.2</c:v>
                </c:pt>
                <c:pt idx="91">
                  <c:v>4.62</c:v>
                </c:pt>
                <c:pt idx="92">
                  <c:v>125.67</c:v>
                </c:pt>
                <c:pt idx="93">
                  <c:v>32.160000000000004</c:v>
                </c:pt>
                <c:pt idx="94">
                  <c:v>6.7200000000000006</c:v>
                </c:pt>
                <c:pt idx="95">
                  <c:v>11.040000000000003</c:v>
                </c:pt>
                <c:pt idx="96">
                  <c:v>55.56</c:v>
                </c:pt>
                <c:pt idx="97">
                  <c:v>45.47999999999999</c:v>
                </c:pt>
                <c:pt idx="98">
                  <c:v>5.4600000000000009</c:v>
                </c:pt>
                <c:pt idx="99">
                  <c:v>4.7699999999999996</c:v>
                </c:pt>
                <c:pt idx="100">
                  <c:v>246.92999999999998</c:v>
                </c:pt>
                <c:pt idx="101">
                  <c:v>7.1500000000000021</c:v>
                </c:pt>
                <c:pt idx="102">
                  <c:v>4.0880000000000001</c:v>
                </c:pt>
                <c:pt idx="103">
                  <c:v>261.36</c:v>
                </c:pt>
                <c:pt idx="104">
                  <c:v>203.51999999999998</c:v>
                </c:pt>
                <c:pt idx="105">
                  <c:v>77.999999999999972</c:v>
                </c:pt>
                <c:pt idx="106">
                  <c:v>13.08</c:v>
                </c:pt>
                <c:pt idx="107">
                  <c:v>16.8</c:v>
                </c:pt>
                <c:pt idx="108">
                  <c:v>66.42</c:v>
                </c:pt>
                <c:pt idx="109">
                  <c:v>26.58</c:v>
                </c:pt>
                <c:pt idx="110">
                  <c:v>40.050000000000004</c:v>
                </c:pt>
                <c:pt idx="111">
                  <c:v>31.56</c:v>
                </c:pt>
                <c:pt idx="112">
                  <c:v>8.7600000000000016</c:v>
                </c:pt>
                <c:pt idx="113">
                  <c:v>8.129999999999999</c:v>
                </c:pt>
                <c:pt idx="114">
                  <c:v>6.06</c:v>
                </c:pt>
                <c:pt idx="115">
                  <c:v>10.260000000000002</c:v>
                </c:pt>
                <c:pt idx="116">
                  <c:v>6.06</c:v>
                </c:pt>
                <c:pt idx="117">
                  <c:v>472.80000000000018</c:v>
                </c:pt>
                <c:pt idx="118">
                  <c:v>4.589999999999999</c:v>
                </c:pt>
                <c:pt idx="119">
                  <c:v>17.970000000000002</c:v>
                </c:pt>
                <c:pt idx="120">
                  <c:v>82.41</c:v>
                </c:pt>
                <c:pt idx="121">
                  <c:v>18.97999999999999</c:v>
                </c:pt>
                <c:pt idx="122">
                  <c:v>14.339999999999998</c:v>
                </c:pt>
                <c:pt idx="123">
                  <c:v>11.999999999999998</c:v>
                </c:pt>
                <c:pt idx="124">
                  <c:v>234.67999999999998</c:v>
                </c:pt>
              </c:numCache>
            </c:numRef>
          </c:xVal>
          <c:yVal>
            <c:numRef>
              <c:f>Sheet3!$B$29:$B$153</c:f>
              <c:numCache>
                <c:formatCode>General</c:formatCode>
                <c:ptCount val="125"/>
                <c:pt idx="0">
                  <c:v>99.55283546957871</c:v>
                </c:pt>
                <c:pt idx="1">
                  <c:v>26.102175069642598</c:v>
                </c:pt>
                <c:pt idx="2">
                  <c:v>41.792307254822688</c:v>
                </c:pt>
                <c:pt idx="3">
                  <c:v>27.230443688578006</c:v>
                </c:pt>
                <c:pt idx="4">
                  <c:v>29.409754330775762</c:v>
                </c:pt>
                <c:pt idx="5">
                  <c:v>-30.231322825175866</c:v>
                </c:pt>
                <c:pt idx="6">
                  <c:v>-223.43021366065895</c:v>
                </c:pt>
                <c:pt idx="7">
                  <c:v>224.9657847581372</c:v>
                </c:pt>
                <c:pt idx="8">
                  <c:v>-108.06741285973364</c:v>
                </c:pt>
                <c:pt idx="9">
                  <c:v>-302.02625757148206</c:v>
                </c:pt>
                <c:pt idx="10">
                  <c:v>-206.66925309616261</c:v>
                </c:pt>
                <c:pt idx="11">
                  <c:v>2.6088284612499759</c:v>
                </c:pt>
                <c:pt idx="12">
                  <c:v>-52.790060179906135</c:v>
                </c:pt>
                <c:pt idx="13">
                  <c:v>52.04397655322478</c:v>
                </c:pt>
                <c:pt idx="14">
                  <c:v>-178.27082856463309</c:v>
                </c:pt>
                <c:pt idx="15">
                  <c:v>-412.98864766310948</c:v>
                </c:pt>
                <c:pt idx="16">
                  <c:v>18.504409753271133</c:v>
                </c:pt>
                <c:pt idx="17">
                  <c:v>204.07256672480707</c:v>
                </c:pt>
                <c:pt idx="18">
                  <c:v>5.8898076133727173</c:v>
                </c:pt>
                <c:pt idx="19">
                  <c:v>8.7272182897051334</c:v>
                </c:pt>
                <c:pt idx="20">
                  <c:v>59.915099191006604</c:v>
                </c:pt>
                <c:pt idx="21">
                  <c:v>12.87998923325461</c:v>
                </c:pt>
                <c:pt idx="22">
                  <c:v>23.258199854230565</c:v>
                </c:pt>
                <c:pt idx="23">
                  <c:v>230.86201649431223</c:v>
                </c:pt>
                <c:pt idx="24">
                  <c:v>46.203805280035141</c:v>
                </c:pt>
                <c:pt idx="25">
                  <c:v>39.557553448995961</c:v>
                </c:pt>
                <c:pt idx="26">
                  <c:v>24.074474608640585</c:v>
                </c:pt>
                <c:pt idx="27">
                  <c:v>19.675233856535964</c:v>
                </c:pt>
                <c:pt idx="28">
                  <c:v>18.920693908123354</c:v>
                </c:pt>
                <c:pt idx="29">
                  <c:v>20.741826379293094</c:v>
                </c:pt>
                <c:pt idx="30">
                  <c:v>-33.485452177182651</c:v>
                </c:pt>
                <c:pt idx="31">
                  <c:v>7.9724430046937531</c:v>
                </c:pt>
                <c:pt idx="32">
                  <c:v>502.12259847928669</c:v>
                </c:pt>
                <c:pt idx="33">
                  <c:v>2.0418517818421567</c:v>
                </c:pt>
                <c:pt idx="34">
                  <c:v>10.736766598991435</c:v>
                </c:pt>
                <c:pt idx="35">
                  <c:v>60.952494655342505</c:v>
                </c:pt>
                <c:pt idx="36">
                  <c:v>4.0345274429043672</c:v>
                </c:pt>
                <c:pt idx="37">
                  <c:v>15.759263817952194</c:v>
                </c:pt>
                <c:pt idx="38">
                  <c:v>7.6139338209422096</c:v>
                </c:pt>
                <c:pt idx="39">
                  <c:v>12.224342224055819</c:v>
                </c:pt>
                <c:pt idx="40">
                  <c:v>18.455540308689137</c:v>
                </c:pt>
                <c:pt idx="41">
                  <c:v>24.366806990470028</c:v>
                </c:pt>
                <c:pt idx="42">
                  <c:v>-74.515865845791339</c:v>
                </c:pt>
                <c:pt idx="43">
                  <c:v>-100.07022599420532</c:v>
                </c:pt>
                <c:pt idx="44">
                  <c:v>10.55924698600341</c:v>
                </c:pt>
                <c:pt idx="45">
                  <c:v>2.6924226222289822</c:v>
                </c:pt>
                <c:pt idx="46">
                  <c:v>67.494804826669906</c:v>
                </c:pt>
                <c:pt idx="47">
                  <c:v>21.804160604349864</c:v>
                </c:pt>
                <c:pt idx="48">
                  <c:v>68.350446098398024</c:v>
                </c:pt>
                <c:pt idx="49">
                  <c:v>825.95178405996569</c:v>
                </c:pt>
                <c:pt idx="50">
                  <c:v>46.344616237451703</c:v>
                </c:pt>
                <c:pt idx="51">
                  <c:v>12.788800119786213</c:v>
                </c:pt>
                <c:pt idx="52">
                  <c:v>18.828020339750552</c:v>
                </c:pt>
                <c:pt idx="53">
                  <c:v>45.745704485919241</c:v>
                </c:pt>
                <c:pt idx="54">
                  <c:v>19.267930750063716</c:v>
                </c:pt>
                <c:pt idx="55">
                  <c:v>9.0389099083326698</c:v>
                </c:pt>
                <c:pt idx="56">
                  <c:v>-33.505674125708104</c:v>
                </c:pt>
                <c:pt idx="57">
                  <c:v>45.247435917549325</c:v>
                </c:pt>
                <c:pt idx="58">
                  <c:v>15.814695990629373</c:v>
                </c:pt>
                <c:pt idx="59">
                  <c:v>9.4535633170701239</c:v>
                </c:pt>
                <c:pt idx="60">
                  <c:v>14.629706282197164</c:v>
                </c:pt>
                <c:pt idx="61">
                  <c:v>641.91631536392163</c:v>
                </c:pt>
                <c:pt idx="62">
                  <c:v>356.50512153409619</c:v>
                </c:pt>
                <c:pt idx="63">
                  <c:v>117.33740466816769</c:v>
                </c:pt>
                <c:pt idx="64">
                  <c:v>184.56983815974488</c:v>
                </c:pt>
                <c:pt idx="65">
                  <c:v>-0.99185110185335779</c:v>
                </c:pt>
                <c:pt idx="66">
                  <c:v>27.233806681318537</c:v>
                </c:pt>
                <c:pt idx="67">
                  <c:v>15.122443955329175</c:v>
                </c:pt>
                <c:pt idx="68">
                  <c:v>125.86883230385756</c:v>
                </c:pt>
                <c:pt idx="69">
                  <c:v>3.7724562357735318</c:v>
                </c:pt>
                <c:pt idx="70">
                  <c:v>27.225593911355887</c:v>
                </c:pt>
                <c:pt idx="71">
                  <c:v>19.880877345953863</c:v>
                </c:pt>
                <c:pt idx="72">
                  <c:v>-47.214674127508715</c:v>
                </c:pt>
                <c:pt idx="73">
                  <c:v>-145.04085569297652</c:v>
                </c:pt>
                <c:pt idx="74">
                  <c:v>1.3326450943173698</c:v>
                </c:pt>
                <c:pt idx="75">
                  <c:v>-17.758767974589475</c:v>
                </c:pt>
                <c:pt idx="76">
                  <c:v>16.144727249190247</c:v>
                </c:pt>
                <c:pt idx="77">
                  <c:v>145.09024787003312</c:v>
                </c:pt>
                <c:pt idx="78">
                  <c:v>27.274047527092662</c:v>
                </c:pt>
                <c:pt idx="79">
                  <c:v>1.2859640203236484</c:v>
                </c:pt>
                <c:pt idx="80">
                  <c:v>4.6420608419902942</c:v>
                </c:pt>
                <c:pt idx="81">
                  <c:v>28.236387748431639</c:v>
                </c:pt>
                <c:pt idx="82">
                  <c:v>15.75928620169622</c:v>
                </c:pt>
                <c:pt idx="83">
                  <c:v>224.60725692826423</c:v>
                </c:pt>
                <c:pt idx="84">
                  <c:v>-66.852976497700311</c:v>
                </c:pt>
                <c:pt idx="85">
                  <c:v>-31.405460111526828</c:v>
                </c:pt>
                <c:pt idx="86">
                  <c:v>354.5141456106266</c:v>
                </c:pt>
                <c:pt idx="87">
                  <c:v>-558.85819690434471</c:v>
                </c:pt>
                <c:pt idx="88">
                  <c:v>-42.946299330570056</c:v>
                </c:pt>
                <c:pt idx="89">
                  <c:v>195.6025130326455</c:v>
                </c:pt>
                <c:pt idx="90">
                  <c:v>-6.5805999889110822</c:v>
                </c:pt>
                <c:pt idx="91">
                  <c:v>3.3945898860473278</c:v>
                </c:pt>
                <c:pt idx="92">
                  <c:v>-73.823234086066321</c:v>
                </c:pt>
                <c:pt idx="93">
                  <c:v>-3.1765911806659033</c:v>
                </c:pt>
                <c:pt idx="94">
                  <c:v>-15.459466882647417</c:v>
                </c:pt>
                <c:pt idx="95">
                  <c:v>7.3731628093786608</c:v>
                </c:pt>
                <c:pt idx="96">
                  <c:v>-97.634042576214839</c:v>
                </c:pt>
                <c:pt idx="97">
                  <c:v>41.519446259196535</c:v>
                </c:pt>
                <c:pt idx="98">
                  <c:v>7.6451543833388849</c:v>
                </c:pt>
                <c:pt idx="99">
                  <c:v>12.099640020427755</c:v>
                </c:pt>
                <c:pt idx="100">
                  <c:v>-6.4945259105160247E-2</c:v>
                </c:pt>
                <c:pt idx="101">
                  <c:v>15.498582825971139</c:v>
                </c:pt>
                <c:pt idx="102">
                  <c:v>13.477008239294749</c:v>
                </c:pt>
                <c:pt idx="103">
                  <c:v>574.11320589088359</c:v>
                </c:pt>
                <c:pt idx="104">
                  <c:v>316.9268892208429</c:v>
                </c:pt>
                <c:pt idx="105">
                  <c:v>250.01546574577247</c:v>
                </c:pt>
                <c:pt idx="106">
                  <c:v>32.618539974139374</c:v>
                </c:pt>
                <c:pt idx="107">
                  <c:v>27.652584929780204</c:v>
                </c:pt>
                <c:pt idx="108">
                  <c:v>11.394373661045947</c:v>
                </c:pt>
                <c:pt idx="109">
                  <c:v>-3.7280868095631128</c:v>
                </c:pt>
                <c:pt idx="110">
                  <c:v>-9.4628790211675593</c:v>
                </c:pt>
                <c:pt idx="111">
                  <c:v>8.798721756989714</c:v>
                </c:pt>
                <c:pt idx="112">
                  <c:v>18.86079803699046</c:v>
                </c:pt>
                <c:pt idx="113">
                  <c:v>18.764642850374493</c:v>
                </c:pt>
                <c:pt idx="114">
                  <c:v>-1.121951417509127</c:v>
                </c:pt>
                <c:pt idx="115">
                  <c:v>14.570335330113528</c:v>
                </c:pt>
                <c:pt idx="116">
                  <c:v>20.882201156570765</c:v>
                </c:pt>
                <c:pt idx="117">
                  <c:v>508.82582871130961</c:v>
                </c:pt>
                <c:pt idx="118">
                  <c:v>7.7662672161276047</c:v>
                </c:pt>
                <c:pt idx="119">
                  <c:v>28.639900803175099</c:v>
                </c:pt>
                <c:pt idx="120">
                  <c:v>-64.51420334037266</c:v>
                </c:pt>
                <c:pt idx="121">
                  <c:v>66.804981182957633</c:v>
                </c:pt>
                <c:pt idx="122">
                  <c:v>15.523024536977223</c:v>
                </c:pt>
                <c:pt idx="123">
                  <c:v>25.093743710699343</c:v>
                </c:pt>
                <c:pt idx="124">
                  <c:v>-378.71158244861829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3F-4DF0-8484-12D42873C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255352"/>
        <c:axId val="626256312"/>
      </c:scatterChart>
      <c:valAx>
        <c:axId val="626255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Cost Per Unit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6256312"/>
        <c:crosses val="autoZero"/>
        <c:crossBetween val="midCat"/>
      </c:valAx>
      <c:valAx>
        <c:axId val="626256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262553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Delivery Lag Time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spPr>
            <a:ln w="19050">
              <a:noFill/>
            </a:ln>
          </c:spPr>
          <c:xVal>
            <c:numRef>
              <c:f>Sheet1!$F$2:$F$126</c:f>
              <c:numCache>
                <c:formatCode>0</c:formatCode>
                <c:ptCount val="125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7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7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6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3</c:v>
                </c:pt>
                <c:pt idx="53">
                  <c:v>7</c:v>
                </c:pt>
                <c:pt idx="54">
                  <c:v>7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1</c:v>
                </c:pt>
                <c:pt idx="60">
                  <c:v>2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5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0</c:v>
                </c:pt>
                <c:pt idx="80">
                  <c:v>0</c:v>
                </c:pt>
                <c:pt idx="81">
                  <c:v>3</c:v>
                </c:pt>
                <c:pt idx="82">
                  <c:v>3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4</c:v>
                </c:pt>
                <c:pt idx="87">
                  <c:v>6</c:v>
                </c:pt>
                <c:pt idx="88">
                  <c:v>6</c:v>
                </c:pt>
                <c:pt idx="89">
                  <c:v>5</c:v>
                </c:pt>
                <c:pt idx="90">
                  <c:v>5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4</c:v>
                </c:pt>
                <c:pt idx="102">
                  <c:v>4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4</c:v>
                </c:pt>
                <c:pt idx="121">
                  <c:v>5</c:v>
                </c:pt>
                <c:pt idx="122">
                  <c:v>5</c:v>
                </c:pt>
                <c:pt idx="123">
                  <c:v>4</c:v>
                </c:pt>
                <c:pt idx="124">
                  <c:v>6</c:v>
                </c:pt>
              </c:numCache>
            </c:numRef>
          </c:xVal>
          <c:yVal>
            <c:numRef>
              <c:f>Sheet1!$A$2:$A$126</c:f>
              <c:numCache>
                <c:formatCode>0.00</c:formatCode>
                <c:ptCount val="125"/>
                <c:pt idx="0">
                  <c:v>106.14000000000001</c:v>
                </c:pt>
                <c:pt idx="1">
                  <c:v>29.64</c:v>
                </c:pt>
                <c:pt idx="2">
                  <c:v>36.035999999999994</c:v>
                </c:pt>
                <c:pt idx="3">
                  <c:v>37.769999999999996</c:v>
                </c:pt>
                <c:pt idx="4">
                  <c:v>15.341999999999999</c:v>
                </c:pt>
                <c:pt idx="5">
                  <c:v>-26.05500000000001</c:v>
                </c:pt>
                <c:pt idx="6">
                  <c:v>3.12</c:v>
                </c:pt>
                <c:pt idx="7">
                  <c:v>290.43</c:v>
                </c:pt>
                <c:pt idx="8">
                  <c:v>-45.901800000000009</c:v>
                </c:pt>
                <c:pt idx="9">
                  <c:v>-319.46399999999994</c:v>
                </c:pt>
                <c:pt idx="10">
                  <c:v>-95.676000000000002</c:v>
                </c:pt>
                <c:pt idx="11">
                  <c:v>3.4199999999999946</c:v>
                </c:pt>
                <c:pt idx="12">
                  <c:v>-26.412000000000006</c:v>
                </c:pt>
                <c:pt idx="13">
                  <c:v>50.13</c:v>
                </c:pt>
                <c:pt idx="14">
                  <c:v>-122.80049999999997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4.7430000000000003</c:v>
                </c:pt>
                <c:pt idx="19">
                  <c:v>7.77</c:v>
                </c:pt>
                <c:pt idx="20">
                  <c:v>42.900000000000006</c:v>
                </c:pt>
                <c:pt idx="21">
                  <c:v>8.6999999999999993</c:v>
                </c:pt>
                <c:pt idx="22">
                  <c:v>4.17</c:v>
                </c:pt>
                <c:pt idx="23">
                  <c:v>253.32</c:v>
                </c:pt>
                <c:pt idx="24">
                  <c:v>17.07</c:v>
                </c:pt>
                <c:pt idx="25">
                  <c:v>44.88</c:v>
                </c:pt>
                <c:pt idx="26">
                  <c:v>26.759999999999998</c:v>
                </c:pt>
                <c:pt idx="27">
                  <c:v>5.5511999999999979</c:v>
                </c:pt>
                <c:pt idx="28">
                  <c:v>20.879999999999995</c:v>
                </c:pt>
                <c:pt idx="29">
                  <c:v>13.680000000000001</c:v>
                </c:pt>
                <c:pt idx="30">
                  <c:v>-21.9</c:v>
                </c:pt>
                <c:pt idx="31">
                  <c:v>-1.0499999999999972</c:v>
                </c:pt>
                <c:pt idx="32">
                  <c:v>609.83999999999992</c:v>
                </c:pt>
                <c:pt idx="33">
                  <c:v>28.160000000000004</c:v>
                </c:pt>
                <c:pt idx="34">
                  <c:v>13.280000000000001</c:v>
                </c:pt>
                <c:pt idx="35">
                  <c:v>49.428240000000002</c:v>
                </c:pt>
                <c:pt idx="36">
                  <c:v>3.6</c:v>
                </c:pt>
                <c:pt idx="37">
                  <c:v>6.88</c:v>
                </c:pt>
                <c:pt idx="38">
                  <c:v>2.2399999999999998</c:v>
                </c:pt>
                <c:pt idx="39">
                  <c:v>7.6800000000000015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-107.85600000000002</c:v>
                </c:pt>
                <c:pt idx="43">
                  <c:v>-64.774800000000013</c:v>
                </c:pt>
                <c:pt idx="44">
                  <c:v>4.2716999999999992</c:v>
                </c:pt>
                <c:pt idx="45">
                  <c:v>-5.4870000000000001</c:v>
                </c:pt>
                <c:pt idx="46">
                  <c:v>76.56</c:v>
                </c:pt>
                <c:pt idx="47">
                  <c:v>20.52</c:v>
                </c:pt>
                <c:pt idx="48">
                  <c:v>22.919999999999998</c:v>
                </c:pt>
                <c:pt idx="49">
                  <c:v>999.36</c:v>
                </c:pt>
                <c:pt idx="50">
                  <c:v>12.72</c:v>
                </c:pt>
                <c:pt idx="51">
                  <c:v>4.8840000000000003</c:v>
                </c:pt>
                <c:pt idx="52">
                  <c:v>35.64</c:v>
                </c:pt>
                <c:pt idx="53">
                  <c:v>29.268600000000003</c:v>
                </c:pt>
                <c:pt idx="54">
                  <c:v>11.589300000000001</c:v>
                </c:pt>
                <c:pt idx="55">
                  <c:v>6.0083999999999964</c:v>
                </c:pt>
                <c:pt idx="56">
                  <c:v>-27.094200000000001</c:v>
                </c:pt>
                <c:pt idx="57">
                  <c:v>13.11</c:v>
                </c:pt>
                <c:pt idx="58">
                  <c:v>14.580000000000002</c:v>
                </c:pt>
                <c:pt idx="59">
                  <c:v>5.2397999999999998</c:v>
                </c:pt>
                <c:pt idx="60">
                  <c:v>9.3312000000000008</c:v>
                </c:pt>
                <c:pt idx="61">
                  <c:v>746.40779999999972</c:v>
                </c:pt>
                <c:pt idx="62">
                  <c:v>274.49099999999999</c:v>
                </c:pt>
                <c:pt idx="63">
                  <c:v>113.67419999999998</c:v>
                </c:pt>
                <c:pt idx="64">
                  <c:v>204.10919999999999</c:v>
                </c:pt>
                <c:pt idx="65">
                  <c:v>0.31119999999999948</c:v>
                </c:pt>
                <c:pt idx="66">
                  <c:v>3.0084</c:v>
                </c:pt>
                <c:pt idx="67">
                  <c:v>1.4796000000000005</c:v>
                </c:pt>
                <c:pt idx="68">
                  <c:v>143.15999999999997</c:v>
                </c:pt>
                <c:pt idx="69">
                  <c:v>2.25</c:v>
                </c:pt>
                <c:pt idx="70">
                  <c:v>36.227999999999994</c:v>
                </c:pt>
                <c:pt idx="71">
                  <c:v>5.46</c:v>
                </c:pt>
                <c:pt idx="72">
                  <c:v>-136.71</c:v>
                </c:pt>
                <c:pt idx="73">
                  <c:v>-44.837999999999965</c:v>
                </c:pt>
                <c:pt idx="74">
                  <c:v>25.807499999999976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6</c:v>
                </c:pt>
                <c:pt idx="80">
                  <c:v>2.4</c:v>
                </c:pt>
                <c:pt idx="81">
                  <c:v>46.019999999999996</c:v>
                </c:pt>
                <c:pt idx="82">
                  <c:v>8.49</c:v>
                </c:pt>
                <c:pt idx="83">
                  <c:v>49.5</c:v>
                </c:pt>
                <c:pt idx="84">
                  <c:v>-53.709599999999988</c:v>
                </c:pt>
                <c:pt idx="85">
                  <c:v>-18.252500000000005</c:v>
                </c:pt>
                <c:pt idx="86">
                  <c:v>260.82</c:v>
                </c:pt>
                <c:pt idx="87">
                  <c:v>-1011.6359999999997</c:v>
                </c:pt>
                <c:pt idx="88">
                  <c:v>-55.65</c:v>
                </c:pt>
                <c:pt idx="89">
                  <c:v>182.51999999999998</c:v>
                </c:pt>
                <c:pt idx="90">
                  <c:v>20.3</c:v>
                </c:pt>
                <c:pt idx="91">
                  <c:v>-4.5419999999999998</c:v>
                </c:pt>
                <c:pt idx="92">
                  <c:v>-11.602800000000009</c:v>
                </c:pt>
                <c:pt idx="93">
                  <c:v>-2.977499999999992</c:v>
                </c:pt>
                <c:pt idx="94">
                  <c:v>4.5884999999999962</c:v>
                </c:pt>
                <c:pt idx="95">
                  <c:v>-1.7175000000000011</c:v>
                </c:pt>
                <c:pt idx="96">
                  <c:v>-156.67920000000001</c:v>
                </c:pt>
                <c:pt idx="97">
                  <c:v>32.792999999999999</c:v>
                </c:pt>
                <c:pt idx="98">
                  <c:v>17.893499999999996</c:v>
                </c:pt>
                <c:pt idx="99">
                  <c:v>7.1399999999999908E-2</c:v>
                </c:pt>
                <c:pt idx="100">
                  <c:v>61.71</c:v>
                </c:pt>
                <c:pt idx="101">
                  <c:v>9.7499999999999964</c:v>
                </c:pt>
                <c:pt idx="102">
                  <c:v>1.1679999999999997</c:v>
                </c:pt>
                <c:pt idx="103">
                  <c:v>445.26</c:v>
                </c:pt>
                <c:pt idx="104">
                  <c:v>159.87</c:v>
                </c:pt>
                <c:pt idx="105">
                  <c:v>276.60000000000002</c:v>
                </c:pt>
                <c:pt idx="106">
                  <c:v>63.899999999999991</c:v>
                </c:pt>
                <c:pt idx="107">
                  <c:v>54.179999999999993</c:v>
                </c:pt>
                <c:pt idx="108">
                  <c:v>23.4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-5.6826000000000016</c:v>
                </c:pt>
                <c:pt idx="115">
                  <c:v>5.4</c:v>
                </c:pt>
                <c:pt idx="116">
                  <c:v>16.11</c:v>
                </c:pt>
                <c:pt idx="117">
                  <c:v>511.09499999999991</c:v>
                </c:pt>
                <c:pt idx="118">
                  <c:v>12.096</c:v>
                </c:pt>
                <c:pt idx="119">
                  <c:v>53.693999999999996</c:v>
                </c:pt>
                <c:pt idx="120">
                  <c:v>-41.264999999999986</c:v>
                </c:pt>
                <c:pt idx="121">
                  <c:v>56.88000000000001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-278.79023999999998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91-4BAF-81D0-DCF8E354D81D}"/>
            </c:ext>
          </c:extLst>
        </c:ser>
        <c:ser>
          <c:idx val="1"/>
          <c:order val="1"/>
          <c:tx>
            <c:v>Predicted Profit</c:v>
          </c:tx>
          <c:spPr>
            <a:ln w="19050">
              <a:noFill/>
            </a:ln>
          </c:spPr>
          <c:xVal>
            <c:numRef>
              <c:f>Sheet1!$F$2:$F$126</c:f>
              <c:numCache>
                <c:formatCode>0</c:formatCode>
                <c:ptCount val="125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7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7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6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3</c:v>
                </c:pt>
                <c:pt idx="53">
                  <c:v>7</c:v>
                </c:pt>
                <c:pt idx="54">
                  <c:v>7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1</c:v>
                </c:pt>
                <c:pt idx="60">
                  <c:v>2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5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0</c:v>
                </c:pt>
                <c:pt idx="80">
                  <c:v>0</c:v>
                </c:pt>
                <c:pt idx="81">
                  <c:v>3</c:v>
                </c:pt>
                <c:pt idx="82">
                  <c:v>3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4</c:v>
                </c:pt>
                <c:pt idx="87">
                  <c:v>6</c:v>
                </c:pt>
                <c:pt idx="88">
                  <c:v>6</c:v>
                </c:pt>
                <c:pt idx="89">
                  <c:v>5</c:v>
                </c:pt>
                <c:pt idx="90">
                  <c:v>5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4</c:v>
                </c:pt>
                <c:pt idx="102">
                  <c:v>4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4</c:v>
                </c:pt>
                <c:pt idx="121">
                  <c:v>5</c:v>
                </c:pt>
                <c:pt idx="122">
                  <c:v>5</c:v>
                </c:pt>
                <c:pt idx="123">
                  <c:v>4</c:v>
                </c:pt>
                <c:pt idx="124">
                  <c:v>6</c:v>
                </c:pt>
              </c:numCache>
            </c:numRef>
          </c:xVal>
          <c:yVal>
            <c:numRef>
              <c:f>Sheet3!$B$29:$B$153</c:f>
              <c:numCache>
                <c:formatCode>General</c:formatCode>
                <c:ptCount val="125"/>
                <c:pt idx="0">
                  <c:v>99.55283546957871</c:v>
                </c:pt>
                <c:pt idx="1">
                  <c:v>26.102175069642598</c:v>
                </c:pt>
                <c:pt idx="2">
                  <c:v>41.792307254822688</c:v>
                </c:pt>
                <c:pt idx="3">
                  <c:v>27.230443688578006</c:v>
                </c:pt>
                <c:pt idx="4">
                  <c:v>29.409754330775762</c:v>
                </c:pt>
                <c:pt idx="5">
                  <c:v>-30.231322825175866</c:v>
                </c:pt>
                <c:pt idx="6">
                  <c:v>-223.43021366065895</c:v>
                </c:pt>
                <c:pt idx="7">
                  <c:v>224.9657847581372</c:v>
                </c:pt>
                <c:pt idx="8">
                  <c:v>-108.06741285973364</c:v>
                </c:pt>
                <c:pt idx="9">
                  <c:v>-302.02625757148206</c:v>
                </c:pt>
                <c:pt idx="10">
                  <c:v>-206.66925309616261</c:v>
                </c:pt>
                <c:pt idx="11">
                  <c:v>2.6088284612499759</c:v>
                </c:pt>
                <c:pt idx="12">
                  <c:v>-52.790060179906135</c:v>
                </c:pt>
                <c:pt idx="13">
                  <c:v>52.04397655322478</c:v>
                </c:pt>
                <c:pt idx="14">
                  <c:v>-178.27082856463309</c:v>
                </c:pt>
                <c:pt idx="15">
                  <c:v>-412.98864766310948</c:v>
                </c:pt>
                <c:pt idx="16">
                  <c:v>18.504409753271133</c:v>
                </c:pt>
                <c:pt idx="17">
                  <c:v>204.07256672480707</c:v>
                </c:pt>
                <c:pt idx="18">
                  <c:v>5.8898076133727173</c:v>
                </c:pt>
                <c:pt idx="19">
                  <c:v>8.7272182897051334</c:v>
                </c:pt>
                <c:pt idx="20">
                  <c:v>59.915099191006604</c:v>
                </c:pt>
                <c:pt idx="21">
                  <c:v>12.87998923325461</c:v>
                </c:pt>
                <c:pt idx="22">
                  <c:v>23.258199854230565</c:v>
                </c:pt>
                <c:pt idx="23">
                  <c:v>230.86201649431223</c:v>
                </c:pt>
                <c:pt idx="24">
                  <c:v>46.203805280035141</c:v>
                </c:pt>
                <c:pt idx="25">
                  <c:v>39.557553448995961</c:v>
                </c:pt>
                <c:pt idx="26">
                  <c:v>24.074474608640585</c:v>
                </c:pt>
                <c:pt idx="27">
                  <c:v>19.675233856535964</c:v>
                </c:pt>
                <c:pt idx="28">
                  <c:v>18.920693908123354</c:v>
                </c:pt>
                <c:pt idx="29">
                  <c:v>20.741826379293094</c:v>
                </c:pt>
                <c:pt idx="30">
                  <c:v>-33.485452177182651</c:v>
                </c:pt>
                <c:pt idx="31">
                  <c:v>7.9724430046937531</c:v>
                </c:pt>
                <c:pt idx="32">
                  <c:v>502.12259847928669</c:v>
                </c:pt>
                <c:pt idx="33">
                  <c:v>2.0418517818421567</c:v>
                </c:pt>
                <c:pt idx="34">
                  <c:v>10.736766598991435</c:v>
                </c:pt>
                <c:pt idx="35">
                  <c:v>60.952494655342505</c:v>
                </c:pt>
                <c:pt idx="36">
                  <c:v>4.0345274429043672</c:v>
                </c:pt>
                <c:pt idx="37">
                  <c:v>15.759263817952194</c:v>
                </c:pt>
                <c:pt idx="38">
                  <c:v>7.6139338209422096</c:v>
                </c:pt>
                <c:pt idx="39">
                  <c:v>12.224342224055819</c:v>
                </c:pt>
                <c:pt idx="40">
                  <c:v>18.455540308689137</c:v>
                </c:pt>
                <c:pt idx="41">
                  <c:v>24.366806990470028</c:v>
                </c:pt>
                <c:pt idx="42">
                  <c:v>-74.515865845791339</c:v>
                </c:pt>
                <c:pt idx="43">
                  <c:v>-100.07022599420532</c:v>
                </c:pt>
                <c:pt idx="44">
                  <c:v>10.55924698600341</c:v>
                </c:pt>
                <c:pt idx="45">
                  <c:v>2.6924226222289822</c:v>
                </c:pt>
                <c:pt idx="46">
                  <c:v>67.494804826669906</c:v>
                </c:pt>
                <c:pt idx="47">
                  <c:v>21.804160604349864</c:v>
                </c:pt>
                <c:pt idx="48">
                  <c:v>68.350446098398024</c:v>
                </c:pt>
                <c:pt idx="49">
                  <c:v>825.95178405996569</c:v>
                </c:pt>
                <c:pt idx="50">
                  <c:v>46.344616237451703</c:v>
                </c:pt>
                <c:pt idx="51">
                  <c:v>12.788800119786213</c:v>
                </c:pt>
                <c:pt idx="52">
                  <c:v>18.828020339750552</c:v>
                </c:pt>
                <c:pt idx="53">
                  <c:v>45.745704485919241</c:v>
                </c:pt>
                <c:pt idx="54">
                  <c:v>19.267930750063716</c:v>
                </c:pt>
                <c:pt idx="55">
                  <c:v>9.0389099083326698</c:v>
                </c:pt>
                <c:pt idx="56">
                  <c:v>-33.505674125708104</c:v>
                </c:pt>
                <c:pt idx="57">
                  <c:v>45.247435917549325</c:v>
                </c:pt>
                <c:pt idx="58">
                  <c:v>15.814695990629373</c:v>
                </c:pt>
                <c:pt idx="59">
                  <c:v>9.4535633170701239</c:v>
                </c:pt>
                <c:pt idx="60">
                  <c:v>14.629706282197164</c:v>
                </c:pt>
                <c:pt idx="61">
                  <c:v>641.91631536392163</c:v>
                </c:pt>
                <c:pt idx="62">
                  <c:v>356.50512153409619</c:v>
                </c:pt>
                <c:pt idx="63">
                  <c:v>117.33740466816769</c:v>
                </c:pt>
                <c:pt idx="64">
                  <c:v>184.56983815974488</c:v>
                </c:pt>
                <c:pt idx="65">
                  <c:v>-0.99185110185335779</c:v>
                </c:pt>
                <c:pt idx="66">
                  <c:v>27.233806681318537</c:v>
                </c:pt>
                <c:pt idx="67">
                  <c:v>15.122443955329175</c:v>
                </c:pt>
                <c:pt idx="68">
                  <c:v>125.86883230385756</c:v>
                </c:pt>
                <c:pt idx="69">
                  <c:v>3.7724562357735318</c:v>
                </c:pt>
                <c:pt idx="70">
                  <c:v>27.225593911355887</c:v>
                </c:pt>
                <c:pt idx="71">
                  <c:v>19.880877345953863</c:v>
                </c:pt>
                <c:pt idx="72">
                  <c:v>-47.214674127508715</c:v>
                </c:pt>
                <c:pt idx="73">
                  <c:v>-145.04085569297652</c:v>
                </c:pt>
                <c:pt idx="74">
                  <c:v>1.3326450943173698</c:v>
                </c:pt>
                <c:pt idx="75">
                  <c:v>-17.758767974589475</c:v>
                </c:pt>
                <c:pt idx="76">
                  <c:v>16.144727249190247</c:v>
                </c:pt>
                <c:pt idx="77">
                  <c:v>145.09024787003312</c:v>
                </c:pt>
                <c:pt idx="78">
                  <c:v>27.274047527092662</c:v>
                </c:pt>
                <c:pt idx="79">
                  <c:v>1.2859640203236484</c:v>
                </c:pt>
                <c:pt idx="80">
                  <c:v>4.6420608419902942</c:v>
                </c:pt>
                <c:pt idx="81">
                  <c:v>28.236387748431639</c:v>
                </c:pt>
                <c:pt idx="82">
                  <c:v>15.75928620169622</c:v>
                </c:pt>
                <c:pt idx="83">
                  <c:v>224.60725692826423</c:v>
                </c:pt>
                <c:pt idx="84">
                  <c:v>-66.852976497700311</c:v>
                </c:pt>
                <c:pt idx="85">
                  <c:v>-31.405460111526828</c:v>
                </c:pt>
                <c:pt idx="86">
                  <c:v>354.5141456106266</c:v>
                </c:pt>
                <c:pt idx="87">
                  <c:v>-558.85819690434471</c:v>
                </c:pt>
                <c:pt idx="88">
                  <c:v>-42.946299330570056</c:v>
                </c:pt>
                <c:pt idx="89">
                  <c:v>195.6025130326455</c:v>
                </c:pt>
                <c:pt idx="90">
                  <c:v>-6.5805999889110822</c:v>
                </c:pt>
                <c:pt idx="91">
                  <c:v>3.3945898860473278</c:v>
                </c:pt>
                <c:pt idx="92">
                  <c:v>-73.823234086066321</c:v>
                </c:pt>
                <c:pt idx="93">
                  <c:v>-3.1765911806659033</c:v>
                </c:pt>
                <c:pt idx="94">
                  <c:v>-15.459466882647417</c:v>
                </c:pt>
                <c:pt idx="95">
                  <c:v>7.3731628093786608</c:v>
                </c:pt>
                <c:pt idx="96">
                  <c:v>-97.634042576214839</c:v>
                </c:pt>
                <c:pt idx="97">
                  <c:v>41.519446259196535</c:v>
                </c:pt>
                <c:pt idx="98">
                  <c:v>7.6451543833388849</c:v>
                </c:pt>
                <c:pt idx="99">
                  <c:v>12.099640020427755</c:v>
                </c:pt>
                <c:pt idx="100">
                  <c:v>-6.4945259105160247E-2</c:v>
                </c:pt>
                <c:pt idx="101">
                  <c:v>15.498582825971139</c:v>
                </c:pt>
                <c:pt idx="102">
                  <c:v>13.477008239294749</c:v>
                </c:pt>
                <c:pt idx="103">
                  <c:v>574.11320589088359</c:v>
                </c:pt>
                <c:pt idx="104">
                  <c:v>316.9268892208429</c:v>
                </c:pt>
                <c:pt idx="105">
                  <c:v>250.01546574577247</c:v>
                </c:pt>
                <c:pt idx="106">
                  <c:v>32.618539974139374</c:v>
                </c:pt>
                <c:pt idx="107">
                  <c:v>27.652584929780204</c:v>
                </c:pt>
                <c:pt idx="108">
                  <c:v>11.394373661045947</c:v>
                </c:pt>
                <c:pt idx="109">
                  <c:v>-3.7280868095631128</c:v>
                </c:pt>
                <c:pt idx="110">
                  <c:v>-9.4628790211675593</c:v>
                </c:pt>
                <c:pt idx="111">
                  <c:v>8.798721756989714</c:v>
                </c:pt>
                <c:pt idx="112">
                  <c:v>18.86079803699046</c:v>
                </c:pt>
                <c:pt idx="113">
                  <c:v>18.764642850374493</c:v>
                </c:pt>
                <c:pt idx="114">
                  <c:v>-1.121951417509127</c:v>
                </c:pt>
                <c:pt idx="115">
                  <c:v>14.570335330113528</c:v>
                </c:pt>
                <c:pt idx="116">
                  <c:v>20.882201156570765</c:v>
                </c:pt>
                <c:pt idx="117">
                  <c:v>508.82582871130961</c:v>
                </c:pt>
                <c:pt idx="118">
                  <c:v>7.7662672161276047</c:v>
                </c:pt>
                <c:pt idx="119">
                  <c:v>28.639900803175099</c:v>
                </c:pt>
                <c:pt idx="120">
                  <c:v>-64.51420334037266</c:v>
                </c:pt>
                <c:pt idx="121">
                  <c:v>66.804981182957633</c:v>
                </c:pt>
                <c:pt idx="122">
                  <c:v>15.523024536977223</c:v>
                </c:pt>
                <c:pt idx="123">
                  <c:v>25.093743710699343</c:v>
                </c:pt>
                <c:pt idx="124">
                  <c:v>-378.71158244861829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91-4BAF-81D0-DCF8E354D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252472"/>
        <c:axId val="626253432"/>
      </c:scatterChart>
      <c:valAx>
        <c:axId val="626252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Delivery Lag Time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26253432"/>
        <c:crosses val="autoZero"/>
        <c:crossBetween val="midCat"/>
      </c:valAx>
      <c:valAx>
        <c:axId val="626253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262524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Sheet3!$E$29:$E$153</c:f>
              <c:numCache>
                <c:formatCode>General</c:formatCode>
                <c:ptCount val="125"/>
                <c:pt idx="0">
                  <c:v>0.4</c:v>
                </c:pt>
                <c:pt idx="1">
                  <c:v>1.2000000000000002</c:v>
                </c:pt>
                <c:pt idx="2">
                  <c:v>2</c:v>
                </c:pt>
                <c:pt idx="3">
                  <c:v>2.8000000000000003</c:v>
                </c:pt>
                <c:pt idx="4">
                  <c:v>3.6</c:v>
                </c:pt>
                <c:pt idx="5">
                  <c:v>4.4000000000000004</c:v>
                </c:pt>
                <c:pt idx="6">
                  <c:v>5.2000000000000011</c:v>
                </c:pt>
                <c:pt idx="7">
                  <c:v>6.0000000000000009</c:v>
                </c:pt>
                <c:pt idx="8">
                  <c:v>6.8000000000000007</c:v>
                </c:pt>
                <c:pt idx="9">
                  <c:v>7.6000000000000005</c:v>
                </c:pt>
                <c:pt idx="10">
                  <c:v>8.4</c:v>
                </c:pt>
                <c:pt idx="11">
                  <c:v>9.2000000000000011</c:v>
                </c:pt>
                <c:pt idx="12">
                  <c:v>10.000000000000002</c:v>
                </c:pt>
                <c:pt idx="13">
                  <c:v>10.8</c:v>
                </c:pt>
                <c:pt idx="14">
                  <c:v>11.600000000000001</c:v>
                </c:pt>
                <c:pt idx="15">
                  <c:v>12.4</c:v>
                </c:pt>
                <c:pt idx="16">
                  <c:v>13.200000000000001</c:v>
                </c:pt>
                <c:pt idx="17">
                  <c:v>14.000000000000002</c:v>
                </c:pt>
                <c:pt idx="18">
                  <c:v>14.8</c:v>
                </c:pt>
                <c:pt idx="19">
                  <c:v>15.600000000000001</c:v>
                </c:pt>
                <c:pt idx="20">
                  <c:v>16.399999999999999</c:v>
                </c:pt>
                <c:pt idx="21">
                  <c:v>17.2</c:v>
                </c:pt>
                <c:pt idx="22">
                  <c:v>18</c:v>
                </c:pt>
                <c:pt idx="23">
                  <c:v>18.8</c:v>
                </c:pt>
                <c:pt idx="24">
                  <c:v>19.600000000000001</c:v>
                </c:pt>
                <c:pt idx="25">
                  <c:v>20.399999999999999</c:v>
                </c:pt>
                <c:pt idx="26">
                  <c:v>21.2</c:v>
                </c:pt>
                <c:pt idx="27">
                  <c:v>22</c:v>
                </c:pt>
                <c:pt idx="28">
                  <c:v>22.8</c:v>
                </c:pt>
                <c:pt idx="29">
                  <c:v>23.6</c:v>
                </c:pt>
                <c:pt idx="30">
                  <c:v>24.4</c:v>
                </c:pt>
                <c:pt idx="31">
                  <c:v>25.2</c:v>
                </c:pt>
                <c:pt idx="32">
                  <c:v>26</c:v>
                </c:pt>
                <c:pt idx="33">
                  <c:v>26.8</c:v>
                </c:pt>
                <c:pt idx="34">
                  <c:v>27.6</c:v>
                </c:pt>
                <c:pt idx="35">
                  <c:v>28.4</c:v>
                </c:pt>
                <c:pt idx="36">
                  <c:v>29.2</c:v>
                </c:pt>
                <c:pt idx="37">
                  <c:v>30</c:v>
                </c:pt>
                <c:pt idx="38">
                  <c:v>30.8</c:v>
                </c:pt>
                <c:pt idx="39">
                  <c:v>31.6</c:v>
                </c:pt>
                <c:pt idx="40">
                  <c:v>32.4</c:v>
                </c:pt>
                <c:pt idx="41">
                  <c:v>33.200000000000003</c:v>
                </c:pt>
                <c:pt idx="42">
                  <c:v>34</c:v>
                </c:pt>
                <c:pt idx="43">
                  <c:v>34.799999999999997</c:v>
                </c:pt>
                <c:pt idx="44">
                  <c:v>35.6</c:v>
                </c:pt>
                <c:pt idx="45">
                  <c:v>36.4</c:v>
                </c:pt>
                <c:pt idx="46">
                  <c:v>37.200000000000003</c:v>
                </c:pt>
                <c:pt idx="47">
                  <c:v>38</c:v>
                </c:pt>
                <c:pt idx="48">
                  <c:v>38.800000000000004</c:v>
                </c:pt>
                <c:pt idx="49">
                  <c:v>39.6</c:v>
                </c:pt>
                <c:pt idx="50">
                  <c:v>40.4</c:v>
                </c:pt>
                <c:pt idx="51">
                  <c:v>41.2</c:v>
                </c:pt>
                <c:pt idx="52">
                  <c:v>42</c:v>
                </c:pt>
                <c:pt idx="53">
                  <c:v>42.800000000000004</c:v>
                </c:pt>
                <c:pt idx="54">
                  <c:v>43.6</c:v>
                </c:pt>
                <c:pt idx="55">
                  <c:v>44.4</c:v>
                </c:pt>
                <c:pt idx="56">
                  <c:v>45.2</c:v>
                </c:pt>
                <c:pt idx="57">
                  <c:v>46</c:v>
                </c:pt>
                <c:pt idx="58">
                  <c:v>46.800000000000004</c:v>
                </c:pt>
                <c:pt idx="59">
                  <c:v>47.6</c:v>
                </c:pt>
                <c:pt idx="60">
                  <c:v>48.4</c:v>
                </c:pt>
                <c:pt idx="61">
                  <c:v>49.2</c:v>
                </c:pt>
                <c:pt idx="62">
                  <c:v>50</c:v>
                </c:pt>
                <c:pt idx="63">
                  <c:v>50.800000000000004</c:v>
                </c:pt>
                <c:pt idx="64">
                  <c:v>51.6</c:v>
                </c:pt>
                <c:pt idx="65">
                  <c:v>52.4</c:v>
                </c:pt>
                <c:pt idx="66">
                  <c:v>53.2</c:v>
                </c:pt>
                <c:pt idx="67">
                  <c:v>54</c:v>
                </c:pt>
                <c:pt idx="68">
                  <c:v>54.800000000000004</c:v>
                </c:pt>
                <c:pt idx="69">
                  <c:v>55.6</c:v>
                </c:pt>
                <c:pt idx="70">
                  <c:v>56.4</c:v>
                </c:pt>
                <c:pt idx="71">
                  <c:v>57.2</c:v>
                </c:pt>
                <c:pt idx="72">
                  <c:v>58</c:v>
                </c:pt>
                <c:pt idx="73">
                  <c:v>58.800000000000004</c:v>
                </c:pt>
                <c:pt idx="74">
                  <c:v>59.6</c:v>
                </c:pt>
                <c:pt idx="75">
                  <c:v>60.4</c:v>
                </c:pt>
                <c:pt idx="76">
                  <c:v>61.2</c:v>
                </c:pt>
                <c:pt idx="77">
                  <c:v>62</c:v>
                </c:pt>
                <c:pt idx="78">
                  <c:v>62.800000000000004</c:v>
                </c:pt>
                <c:pt idx="79">
                  <c:v>63.6</c:v>
                </c:pt>
                <c:pt idx="80">
                  <c:v>64.400000000000006</c:v>
                </c:pt>
                <c:pt idx="81">
                  <c:v>65.2</c:v>
                </c:pt>
                <c:pt idx="82">
                  <c:v>66.000000000000014</c:v>
                </c:pt>
                <c:pt idx="83">
                  <c:v>66.800000000000011</c:v>
                </c:pt>
                <c:pt idx="84">
                  <c:v>67.600000000000009</c:v>
                </c:pt>
                <c:pt idx="85">
                  <c:v>68.400000000000006</c:v>
                </c:pt>
                <c:pt idx="86">
                  <c:v>69.2</c:v>
                </c:pt>
                <c:pt idx="87">
                  <c:v>70.000000000000014</c:v>
                </c:pt>
                <c:pt idx="88">
                  <c:v>70.800000000000011</c:v>
                </c:pt>
                <c:pt idx="89">
                  <c:v>71.600000000000009</c:v>
                </c:pt>
                <c:pt idx="90">
                  <c:v>72.400000000000006</c:v>
                </c:pt>
                <c:pt idx="91">
                  <c:v>73.2</c:v>
                </c:pt>
                <c:pt idx="92">
                  <c:v>74.000000000000014</c:v>
                </c:pt>
                <c:pt idx="93">
                  <c:v>74.800000000000011</c:v>
                </c:pt>
                <c:pt idx="94">
                  <c:v>75.600000000000009</c:v>
                </c:pt>
                <c:pt idx="95">
                  <c:v>76.400000000000006</c:v>
                </c:pt>
                <c:pt idx="96">
                  <c:v>77.200000000000017</c:v>
                </c:pt>
                <c:pt idx="97">
                  <c:v>78.000000000000014</c:v>
                </c:pt>
                <c:pt idx="98">
                  <c:v>78.800000000000011</c:v>
                </c:pt>
                <c:pt idx="99">
                  <c:v>79.600000000000009</c:v>
                </c:pt>
                <c:pt idx="100">
                  <c:v>80.400000000000006</c:v>
                </c:pt>
                <c:pt idx="101">
                  <c:v>81.200000000000017</c:v>
                </c:pt>
                <c:pt idx="102">
                  <c:v>82.000000000000014</c:v>
                </c:pt>
                <c:pt idx="103">
                  <c:v>82.800000000000011</c:v>
                </c:pt>
                <c:pt idx="104">
                  <c:v>83.600000000000009</c:v>
                </c:pt>
                <c:pt idx="105">
                  <c:v>84.4</c:v>
                </c:pt>
                <c:pt idx="106">
                  <c:v>85.200000000000017</c:v>
                </c:pt>
                <c:pt idx="107">
                  <c:v>86.000000000000014</c:v>
                </c:pt>
                <c:pt idx="108">
                  <c:v>86.800000000000011</c:v>
                </c:pt>
                <c:pt idx="109">
                  <c:v>87.600000000000009</c:v>
                </c:pt>
                <c:pt idx="110">
                  <c:v>88.4</c:v>
                </c:pt>
                <c:pt idx="111">
                  <c:v>89.200000000000017</c:v>
                </c:pt>
                <c:pt idx="112">
                  <c:v>90.000000000000014</c:v>
                </c:pt>
                <c:pt idx="113">
                  <c:v>90.800000000000011</c:v>
                </c:pt>
                <c:pt idx="114">
                  <c:v>91.600000000000009</c:v>
                </c:pt>
                <c:pt idx="115">
                  <c:v>92.4</c:v>
                </c:pt>
                <c:pt idx="116">
                  <c:v>93.200000000000017</c:v>
                </c:pt>
                <c:pt idx="117">
                  <c:v>94.000000000000014</c:v>
                </c:pt>
                <c:pt idx="118">
                  <c:v>94.800000000000011</c:v>
                </c:pt>
                <c:pt idx="119">
                  <c:v>95.600000000000009</c:v>
                </c:pt>
                <c:pt idx="120">
                  <c:v>96.4</c:v>
                </c:pt>
                <c:pt idx="121">
                  <c:v>97.200000000000017</c:v>
                </c:pt>
                <c:pt idx="122">
                  <c:v>98.000000000000014</c:v>
                </c:pt>
                <c:pt idx="123">
                  <c:v>98.800000000000011</c:v>
                </c:pt>
                <c:pt idx="124">
                  <c:v>99.600000000000009</c:v>
                </c:pt>
              </c:numCache>
            </c:numRef>
          </c:xVal>
          <c:yVal>
            <c:numRef>
              <c:f>Sheet3!$F$29:$F$153</c:f>
              <c:numCache>
                <c:formatCode>General</c:formatCode>
                <c:ptCount val="125"/>
                <c:pt idx="0">
                  <c:v>-1011.6359999999997</c:v>
                </c:pt>
                <c:pt idx="1">
                  <c:v>-319.46399999999994</c:v>
                </c:pt>
                <c:pt idx="2">
                  <c:v>-278.79023999999998</c:v>
                </c:pt>
                <c:pt idx="3">
                  <c:v>-156.67920000000001</c:v>
                </c:pt>
                <c:pt idx="4">
                  <c:v>-136.71</c:v>
                </c:pt>
                <c:pt idx="5">
                  <c:v>-122.80049999999997</c:v>
                </c:pt>
                <c:pt idx="6">
                  <c:v>-107.85600000000002</c:v>
                </c:pt>
                <c:pt idx="7">
                  <c:v>-95.676000000000002</c:v>
                </c:pt>
                <c:pt idx="8">
                  <c:v>-70.399500000000018</c:v>
                </c:pt>
                <c:pt idx="9">
                  <c:v>-64.774800000000013</c:v>
                </c:pt>
                <c:pt idx="10">
                  <c:v>-55.65</c:v>
                </c:pt>
                <c:pt idx="11">
                  <c:v>-53.709599999999988</c:v>
                </c:pt>
                <c:pt idx="12">
                  <c:v>-45.901800000000009</c:v>
                </c:pt>
                <c:pt idx="13">
                  <c:v>-44.837999999999965</c:v>
                </c:pt>
                <c:pt idx="14">
                  <c:v>-41.264999999999986</c:v>
                </c:pt>
                <c:pt idx="15">
                  <c:v>-27.094200000000001</c:v>
                </c:pt>
                <c:pt idx="16">
                  <c:v>-26.412000000000006</c:v>
                </c:pt>
                <c:pt idx="17">
                  <c:v>-26.05500000000001</c:v>
                </c:pt>
                <c:pt idx="18">
                  <c:v>-21.9</c:v>
                </c:pt>
                <c:pt idx="19">
                  <c:v>-18.252500000000005</c:v>
                </c:pt>
                <c:pt idx="20">
                  <c:v>-11.602800000000009</c:v>
                </c:pt>
                <c:pt idx="21">
                  <c:v>-5.6826000000000016</c:v>
                </c:pt>
                <c:pt idx="22">
                  <c:v>-5.4870000000000001</c:v>
                </c:pt>
                <c:pt idx="23">
                  <c:v>-4.5419999999999998</c:v>
                </c:pt>
                <c:pt idx="24">
                  <c:v>-4.4940000000000033</c:v>
                </c:pt>
                <c:pt idx="25">
                  <c:v>-2.977499999999992</c:v>
                </c:pt>
                <c:pt idx="26">
                  <c:v>-1.7175000000000011</c:v>
                </c:pt>
                <c:pt idx="27">
                  <c:v>-1.0499999999999972</c:v>
                </c:pt>
                <c:pt idx="28">
                  <c:v>-0.10500000000000043</c:v>
                </c:pt>
                <c:pt idx="29">
                  <c:v>0</c:v>
                </c:pt>
                <c:pt idx="30">
                  <c:v>7.1399999999999908E-2</c:v>
                </c:pt>
                <c:pt idx="31">
                  <c:v>0.31119999999999948</c:v>
                </c:pt>
                <c:pt idx="32">
                  <c:v>0.54600000000000026</c:v>
                </c:pt>
                <c:pt idx="33">
                  <c:v>1.1679999999999997</c:v>
                </c:pt>
                <c:pt idx="34">
                  <c:v>1.4796000000000005</c:v>
                </c:pt>
                <c:pt idx="35">
                  <c:v>1.6500000000000001</c:v>
                </c:pt>
                <c:pt idx="36">
                  <c:v>1.7600000000000002</c:v>
                </c:pt>
                <c:pt idx="37">
                  <c:v>2.0999999999999996</c:v>
                </c:pt>
                <c:pt idx="38">
                  <c:v>2.2399999999999998</c:v>
                </c:pt>
                <c:pt idx="39">
                  <c:v>2.25</c:v>
                </c:pt>
                <c:pt idx="40">
                  <c:v>2.4</c:v>
                </c:pt>
                <c:pt idx="41">
                  <c:v>2.4000000000000004</c:v>
                </c:pt>
                <c:pt idx="42">
                  <c:v>2.61</c:v>
                </c:pt>
                <c:pt idx="43">
                  <c:v>2.61</c:v>
                </c:pt>
                <c:pt idx="44">
                  <c:v>3.0084</c:v>
                </c:pt>
                <c:pt idx="45">
                  <c:v>3.12</c:v>
                </c:pt>
                <c:pt idx="46">
                  <c:v>3.4199999999999946</c:v>
                </c:pt>
                <c:pt idx="47">
                  <c:v>3.6</c:v>
                </c:pt>
                <c:pt idx="48">
                  <c:v>4.17</c:v>
                </c:pt>
                <c:pt idx="49">
                  <c:v>4.2716999999999992</c:v>
                </c:pt>
                <c:pt idx="50">
                  <c:v>4.5884999999999962</c:v>
                </c:pt>
                <c:pt idx="51">
                  <c:v>4.6500000000000004</c:v>
                </c:pt>
                <c:pt idx="52">
                  <c:v>4.7430000000000003</c:v>
                </c:pt>
                <c:pt idx="53">
                  <c:v>4.8840000000000003</c:v>
                </c:pt>
                <c:pt idx="54">
                  <c:v>5.2397999999999998</c:v>
                </c:pt>
                <c:pt idx="55">
                  <c:v>5.4</c:v>
                </c:pt>
                <c:pt idx="56">
                  <c:v>5.46</c:v>
                </c:pt>
                <c:pt idx="57">
                  <c:v>5.5500000000000007</c:v>
                </c:pt>
                <c:pt idx="58">
                  <c:v>5.5511999999999979</c:v>
                </c:pt>
                <c:pt idx="59">
                  <c:v>6</c:v>
                </c:pt>
                <c:pt idx="60">
                  <c:v>6.0083999999999964</c:v>
                </c:pt>
                <c:pt idx="61">
                  <c:v>6.88</c:v>
                </c:pt>
                <c:pt idx="62">
                  <c:v>7.38</c:v>
                </c:pt>
                <c:pt idx="63">
                  <c:v>7.6800000000000015</c:v>
                </c:pt>
                <c:pt idx="64">
                  <c:v>7.77</c:v>
                </c:pt>
                <c:pt idx="65">
                  <c:v>8.49</c:v>
                </c:pt>
                <c:pt idx="66">
                  <c:v>8.6999999999999993</c:v>
                </c:pt>
                <c:pt idx="67">
                  <c:v>9.3312000000000008</c:v>
                </c:pt>
                <c:pt idx="68">
                  <c:v>9.7499999999999964</c:v>
                </c:pt>
                <c:pt idx="69">
                  <c:v>11.589300000000001</c:v>
                </c:pt>
                <c:pt idx="70">
                  <c:v>12.096</c:v>
                </c:pt>
                <c:pt idx="71">
                  <c:v>12.72</c:v>
                </c:pt>
                <c:pt idx="72">
                  <c:v>13.11</c:v>
                </c:pt>
                <c:pt idx="73">
                  <c:v>13.280000000000001</c:v>
                </c:pt>
                <c:pt idx="74">
                  <c:v>13.680000000000001</c:v>
                </c:pt>
                <c:pt idx="75">
                  <c:v>14.580000000000002</c:v>
                </c:pt>
                <c:pt idx="76">
                  <c:v>15.341999999999999</c:v>
                </c:pt>
                <c:pt idx="77">
                  <c:v>16.11</c:v>
                </c:pt>
                <c:pt idx="78">
                  <c:v>17.07</c:v>
                </c:pt>
                <c:pt idx="79">
                  <c:v>17.893499999999996</c:v>
                </c:pt>
                <c:pt idx="80">
                  <c:v>20.3</c:v>
                </c:pt>
                <c:pt idx="81">
                  <c:v>20.52</c:v>
                </c:pt>
                <c:pt idx="82">
                  <c:v>20.879999999999995</c:v>
                </c:pt>
                <c:pt idx="83">
                  <c:v>22.919999999999998</c:v>
                </c:pt>
                <c:pt idx="84">
                  <c:v>23.4</c:v>
                </c:pt>
                <c:pt idx="85">
                  <c:v>25.807499999999976</c:v>
                </c:pt>
                <c:pt idx="86">
                  <c:v>26.759999999999998</c:v>
                </c:pt>
                <c:pt idx="87">
                  <c:v>28.160000000000004</c:v>
                </c:pt>
                <c:pt idx="88">
                  <c:v>29.268600000000003</c:v>
                </c:pt>
                <c:pt idx="89">
                  <c:v>29.64</c:v>
                </c:pt>
                <c:pt idx="90">
                  <c:v>32.792999999999999</c:v>
                </c:pt>
                <c:pt idx="91">
                  <c:v>35.64</c:v>
                </c:pt>
                <c:pt idx="92">
                  <c:v>36.035999999999994</c:v>
                </c:pt>
                <c:pt idx="93">
                  <c:v>36.227999999999994</c:v>
                </c:pt>
                <c:pt idx="94">
                  <c:v>37.769999999999996</c:v>
                </c:pt>
                <c:pt idx="95">
                  <c:v>42.900000000000006</c:v>
                </c:pt>
                <c:pt idx="96">
                  <c:v>44.88</c:v>
                </c:pt>
                <c:pt idx="97">
                  <c:v>46.019999999999996</c:v>
                </c:pt>
                <c:pt idx="98">
                  <c:v>49.428240000000002</c:v>
                </c:pt>
                <c:pt idx="99">
                  <c:v>49.5</c:v>
                </c:pt>
                <c:pt idx="100">
                  <c:v>50.13</c:v>
                </c:pt>
                <c:pt idx="101">
                  <c:v>53.693999999999996</c:v>
                </c:pt>
                <c:pt idx="102">
                  <c:v>54.179999999999993</c:v>
                </c:pt>
                <c:pt idx="103">
                  <c:v>56.88000000000001</c:v>
                </c:pt>
                <c:pt idx="104">
                  <c:v>61.71</c:v>
                </c:pt>
                <c:pt idx="105">
                  <c:v>63.899999999999991</c:v>
                </c:pt>
                <c:pt idx="106">
                  <c:v>71.460000000000008</c:v>
                </c:pt>
                <c:pt idx="107">
                  <c:v>76.56</c:v>
                </c:pt>
                <c:pt idx="108">
                  <c:v>106.14000000000001</c:v>
                </c:pt>
                <c:pt idx="109">
                  <c:v>110.41200000000001</c:v>
                </c:pt>
                <c:pt idx="110">
                  <c:v>113.67419999999998</c:v>
                </c:pt>
                <c:pt idx="111">
                  <c:v>143.15999999999997</c:v>
                </c:pt>
                <c:pt idx="112">
                  <c:v>159.87</c:v>
                </c:pt>
                <c:pt idx="113">
                  <c:v>182.51999999999998</c:v>
                </c:pt>
                <c:pt idx="114">
                  <c:v>204.10919999999999</c:v>
                </c:pt>
                <c:pt idx="115">
                  <c:v>253.32</c:v>
                </c:pt>
                <c:pt idx="116">
                  <c:v>260.82</c:v>
                </c:pt>
                <c:pt idx="117">
                  <c:v>274.49099999999999</c:v>
                </c:pt>
                <c:pt idx="118">
                  <c:v>276.60000000000002</c:v>
                </c:pt>
                <c:pt idx="119">
                  <c:v>290.43</c:v>
                </c:pt>
                <c:pt idx="120">
                  <c:v>445.26</c:v>
                </c:pt>
                <c:pt idx="121">
                  <c:v>511.09499999999991</c:v>
                </c:pt>
                <c:pt idx="122">
                  <c:v>609.83999999999992</c:v>
                </c:pt>
                <c:pt idx="123">
                  <c:v>746.40779999999972</c:v>
                </c:pt>
                <c:pt idx="124">
                  <c:v>999.36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F0-4DA3-9592-021367C82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256952"/>
        <c:axId val="586870968"/>
      </c:scatterChart>
      <c:valAx>
        <c:axId val="626256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6870968"/>
        <c:crosses val="autoZero"/>
        <c:crossBetween val="midCat"/>
      </c:valAx>
      <c:valAx>
        <c:axId val="586870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62569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Profit Per Unit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Sheet1!$B$2:$B$126</c:f>
              <c:numCache>
                <c:formatCode>0.00</c:formatCode>
                <c:ptCount val="125"/>
                <c:pt idx="0">
                  <c:v>53.070000000000007</c:v>
                </c:pt>
                <c:pt idx="1">
                  <c:v>7.41</c:v>
                </c:pt>
                <c:pt idx="2">
                  <c:v>12.011999999999999</c:v>
                </c:pt>
                <c:pt idx="3">
                  <c:v>7.5539999999999994</c:v>
                </c:pt>
                <c:pt idx="4">
                  <c:v>7.6709999999999994</c:v>
                </c:pt>
                <c:pt idx="5">
                  <c:v>-8.6850000000000041</c:v>
                </c:pt>
                <c:pt idx="6">
                  <c:v>3.12</c:v>
                </c:pt>
                <c:pt idx="7">
                  <c:v>41.49</c:v>
                </c:pt>
                <c:pt idx="8">
                  <c:v>-22.950900000000004</c:v>
                </c:pt>
                <c:pt idx="9">
                  <c:v>-79.865999999999985</c:v>
                </c:pt>
                <c:pt idx="10">
                  <c:v>-47.838000000000001</c:v>
                </c:pt>
                <c:pt idx="11">
                  <c:v>1.7099999999999973</c:v>
                </c:pt>
                <c:pt idx="12">
                  <c:v>-13.206000000000003</c:v>
                </c:pt>
                <c:pt idx="13">
                  <c:v>50.13</c:v>
                </c:pt>
                <c:pt idx="14">
                  <c:v>-40.933499999999988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1.5810000000000002</c:v>
                </c:pt>
                <c:pt idx="19">
                  <c:v>7.77</c:v>
                </c:pt>
                <c:pt idx="20">
                  <c:v>21.450000000000003</c:v>
                </c:pt>
                <c:pt idx="21">
                  <c:v>4.3499999999999996</c:v>
                </c:pt>
                <c:pt idx="22">
                  <c:v>4.17</c:v>
                </c:pt>
                <c:pt idx="23">
                  <c:v>63.33</c:v>
                </c:pt>
                <c:pt idx="24">
                  <c:v>17.07</c:v>
                </c:pt>
                <c:pt idx="25">
                  <c:v>11.22</c:v>
                </c:pt>
                <c:pt idx="26">
                  <c:v>6.6899999999999995</c:v>
                </c:pt>
                <c:pt idx="27">
                  <c:v>2.775599999999999</c:v>
                </c:pt>
                <c:pt idx="28">
                  <c:v>6.9599999999999982</c:v>
                </c:pt>
                <c:pt idx="29">
                  <c:v>4.5600000000000005</c:v>
                </c:pt>
                <c:pt idx="30">
                  <c:v>-10.95</c:v>
                </c:pt>
                <c:pt idx="31">
                  <c:v>-0.52499999999999858</c:v>
                </c:pt>
                <c:pt idx="32">
                  <c:v>101.63999999999999</c:v>
                </c:pt>
                <c:pt idx="33">
                  <c:v>3.5200000000000005</c:v>
                </c:pt>
                <c:pt idx="34">
                  <c:v>3.3200000000000003</c:v>
                </c:pt>
                <c:pt idx="35">
                  <c:v>24.714120000000001</c:v>
                </c:pt>
                <c:pt idx="36">
                  <c:v>0.6</c:v>
                </c:pt>
                <c:pt idx="37">
                  <c:v>6.88</c:v>
                </c:pt>
                <c:pt idx="38">
                  <c:v>1.1199999999999999</c:v>
                </c:pt>
                <c:pt idx="39">
                  <c:v>2.5600000000000005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-17.976000000000003</c:v>
                </c:pt>
                <c:pt idx="43">
                  <c:v>-21.591600000000003</c:v>
                </c:pt>
                <c:pt idx="44">
                  <c:v>1.4238999999999997</c:v>
                </c:pt>
                <c:pt idx="45">
                  <c:v>-2.7435</c:v>
                </c:pt>
                <c:pt idx="46">
                  <c:v>19.14</c:v>
                </c:pt>
                <c:pt idx="47">
                  <c:v>6.84</c:v>
                </c:pt>
                <c:pt idx="48">
                  <c:v>22.919999999999998</c:v>
                </c:pt>
                <c:pt idx="49">
                  <c:v>124.92</c:v>
                </c:pt>
                <c:pt idx="50">
                  <c:v>12.72</c:v>
                </c:pt>
                <c:pt idx="51">
                  <c:v>1.6280000000000001</c:v>
                </c:pt>
                <c:pt idx="52">
                  <c:v>11.88</c:v>
                </c:pt>
                <c:pt idx="53">
                  <c:v>14.634300000000001</c:v>
                </c:pt>
                <c:pt idx="54">
                  <c:v>3.8631000000000006</c:v>
                </c:pt>
                <c:pt idx="55">
                  <c:v>2.0027999999999988</c:v>
                </c:pt>
                <c:pt idx="56">
                  <c:v>-3.8706</c:v>
                </c:pt>
                <c:pt idx="57">
                  <c:v>13.11</c:v>
                </c:pt>
                <c:pt idx="58">
                  <c:v>7.2900000000000009</c:v>
                </c:pt>
                <c:pt idx="59">
                  <c:v>1.7465999999999999</c:v>
                </c:pt>
                <c:pt idx="60">
                  <c:v>3.1104000000000003</c:v>
                </c:pt>
                <c:pt idx="61">
                  <c:v>82.934199999999976</c:v>
                </c:pt>
                <c:pt idx="62">
                  <c:v>137.24549999999999</c:v>
                </c:pt>
                <c:pt idx="63">
                  <c:v>56.837099999999992</c:v>
                </c:pt>
                <c:pt idx="64">
                  <c:v>51.027299999999997</c:v>
                </c:pt>
                <c:pt idx="65">
                  <c:v>7.7799999999999869E-2</c:v>
                </c:pt>
                <c:pt idx="66">
                  <c:v>3.0084</c:v>
                </c:pt>
                <c:pt idx="67">
                  <c:v>0.73980000000000024</c:v>
                </c:pt>
                <c:pt idx="68">
                  <c:v>35.789999999999992</c:v>
                </c:pt>
                <c:pt idx="69">
                  <c:v>0.75</c:v>
                </c:pt>
                <c:pt idx="70">
                  <c:v>36.227999999999994</c:v>
                </c:pt>
                <c:pt idx="71">
                  <c:v>2.73</c:v>
                </c:pt>
                <c:pt idx="72">
                  <c:v>-19.53</c:v>
                </c:pt>
                <c:pt idx="73">
                  <c:v>-22.418999999999983</c:v>
                </c:pt>
                <c:pt idx="74">
                  <c:v>8.602499999999992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1.5</c:v>
                </c:pt>
                <c:pt idx="80">
                  <c:v>0.79999999999999993</c:v>
                </c:pt>
                <c:pt idx="81">
                  <c:v>23.009999999999998</c:v>
                </c:pt>
                <c:pt idx="82">
                  <c:v>8.49</c:v>
                </c:pt>
                <c:pt idx="83">
                  <c:v>8.25</c:v>
                </c:pt>
                <c:pt idx="84">
                  <c:v>-17.903199999999995</c:v>
                </c:pt>
                <c:pt idx="85">
                  <c:v>-2.6075000000000008</c:v>
                </c:pt>
                <c:pt idx="86">
                  <c:v>37.26</c:v>
                </c:pt>
                <c:pt idx="87">
                  <c:v>-168.60599999999997</c:v>
                </c:pt>
                <c:pt idx="88">
                  <c:v>-11.129999999999999</c:v>
                </c:pt>
                <c:pt idx="89">
                  <c:v>60.839999999999996</c:v>
                </c:pt>
                <c:pt idx="90">
                  <c:v>2.9</c:v>
                </c:pt>
                <c:pt idx="91">
                  <c:v>-2.2709999999999999</c:v>
                </c:pt>
                <c:pt idx="92">
                  <c:v>-5.8014000000000046</c:v>
                </c:pt>
                <c:pt idx="93">
                  <c:v>-0.59549999999999836</c:v>
                </c:pt>
                <c:pt idx="94">
                  <c:v>0.65549999999999942</c:v>
                </c:pt>
                <c:pt idx="95">
                  <c:v>-1.7175000000000011</c:v>
                </c:pt>
                <c:pt idx="96">
                  <c:v>-26.113200000000003</c:v>
                </c:pt>
                <c:pt idx="97">
                  <c:v>16.3965</c:v>
                </c:pt>
                <c:pt idx="98">
                  <c:v>3.5786999999999991</c:v>
                </c:pt>
                <c:pt idx="99">
                  <c:v>3.5699999999999954E-2</c:v>
                </c:pt>
                <c:pt idx="100">
                  <c:v>61.71</c:v>
                </c:pt>
                <c:pt idx="101">
                  <c:v>3.2499999999999987</c:v>
                </c:pt>
                <c:pt idx="102">
                  <c:v>0.58399999999999985</c:v>
                </c:pt>
                <c:pt idx="103">
                  <c:v>222.63</c:v>
                </c:pt>
                <c:pt idx="104">
                  <c:v>159.87</c:v>
                </c:pt>
                <c:pt idx="105">
                  <c:v>69.150000000000006</c:v>
                </c:pt>
                <c:pt idx="106">
                  <c:v>10.649999999999999</c:v>
                </c:pt>
                <c:pt idx="107">
                  <c:v>9.0299999999999994</c:v>
                </c:pt>
                <c:pt idx="108">
                  <c:v>11.7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-1.8942000000000005</c:v>
                </c:pt>
                <c:pt idx="115">
                  <c:v>2.7</c:v>
                </c:pt>
                <c:pt idx="116">
                  <c:v>5.37</c:v>
                </c:pt>
                <c:pt idx="117">
                  <c:v>102.21899999999998</c:v>
                </c:pt>
                <c:pt idx="118">
                  <c:v>3.024</c:v>
                </c:pt>
                <c:pt idx="119">
                  <c:v>8.9489999999999998</c:v>
                </c:pt>
                <c:pt idx="120">
                  <c:v>-13.754999999999995</c:v>
                </c:pt>
                <c:pt idx="121">
                  <c:v>18.960000000000004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-92.93007999999999</c:v>
                </c:pt>
              </c:numCache>
            </c:numRef>
          </c:xVal>
          <c:yVal>
            <c:numRef>
              <c:f>Sheet5!$C$27:$C$151</c:f>
              <c:numCache>
                <c:formatCode>General</c:formatCode>
                <c:ptCount val="125"/>
                <c:pt idx="0">
                  <c:v>7.9123009970495559</c:v>
                </c:pt>
                <c:pt idx="1">
                  <c:v>-3.4913159936172633</c:v>
                </c:pt>
                <c:pt idx="2">
                  <c:v>-3.7054127916104278</c:v>
                </c:pt>
                <c:pt idx="3">
                  <c:v>-1.0310275131208471</c:v>
                </c:pt>
                <c:pt idx="4">
                  <c:v>-5.1930253280024452</c:v>
                </c:pt>
                <c:pt idx="5">
                  <c:v>4.1403218960063448</c:v>
                </c:pt>
                <c:pt idx="6">
                  <c:v>221.96550993636043</c:v>
                </c:pt>
                <c:pt idx="7">
                  <c:v>48.109889310569201</c:v>
                </c:pt>
                <c:pt idx="8">
                  <c:v>68.035004607769764</c:v>
                </c:pt>
                <c:pt idx="9">
                  <c:v>-19.263947342060703</c:v>
                </c:pt>
                <c:pt idx="10">
                  <c:v>117.07398914757907</c:v>
                </c:pt>
                <c:pt idx="11">
                  <c:v>8.6770927019954662</c:v>
                </c:pt>
                <c:pt idx="12">
                  <c:v>34.194532266636131</c:v>
                </c:pt>
                <c:pt idx="13">
                  <c:v>2.7642257871681082</c:v>
                </c:pt>
                <c:pt idx="14">
                  <c:v>54.520481640234436</c:v>
                </c:pt>
                <c:pt idx="15">
                  <c:v>344.18358763156186</c:v>
                </c:pt>
                <c:pt idx="16">
                  <c:v>-3.2279947971884582</c:v>
                </c:pt>
                <c:pt idx="17">
                  <c:v>-98.393255503897507</c:v>
                </c:pt>
                <c:pt idx="18">
                  <c:v>-4.0679331680797741</c:v>
                </c:pt>
                <c:pt idx="19">
                  <c:v>11.664231122765361</c:v>
                </c:pt>
                <c:pt idx="20">
                  <c:v>-11.490994440070786</c:v>
                </c:pt>
                <c:pt idx="21">
                  <c:v>2.3448927530974935</c:v>
                </c:pt>
                <c:pt idx="22">
                  <c:v>-5.0150521643836345</c:v>
                </c:pt>
                <c:pt idx="23">
                  <c:v>18.526535417464714</c:v>
                </c:pt>
                <c:pt idx="24">
                  <c:v>-16.937418433480111</c:v>
                </c:pt>
                <c:pt idx="25">
                  <c:v>-1.0724863776166558</c:v>
                </c:pt>
                <c:pt idx="26">
                  <c:v>-3.5366234660016573</c:v>
                </c:pt>
                <c:pt idx="27">
                  <c:v>-6.7929017551215392</c:v>
                </c:pt>
                <c:pt idx="28">
                  <c:v>1.7269752852940385</c:v>
                </c:pt>
                <c:pt idx="29">
                  <c:v>-6.9998698126362431</c:v>
                </c:pt>
                <c:pt idx="30">
                  <c:v>19.420817120925285</c:v>
                </c:pt>
                <c:pt idx="31">
                  <c:v>-0.97672479305425597</c:v>
                </c:pt>
                <c:pt idx="32">
                  <c:v>106.75854342170123</c:v>
                </c:pt>
                <c:pt idx="33">
                  <c:v>-8.0883226500668002</c:v>
                </c:pt>
                <c:pt idx="34">
                  <c:v>-3.0134352143968712</c:v>
                </c:pt>
                <c:pt idx="35">
                  <c:v>-6.011014940431032</c:v>
                </c:pt>
                <c:pt idx="36">
                  <c:v>-18.297255483362122</c:v>
                </c:pt>
                <c:pt idx="37">
                  <c:v>3.8530754346413874</c:v>
                </c:pt>
                <c:pt idx="38">
                  <c:v>1.5722280895709431</c:v>
                </c:pt>
                <c:pt idx="39">
                  <c:v>-4.5203319579416341</c:v>
                </c:pt>
                <c:pt idx="40">
                  <c:v>-1.7012431615318309</c:v>
                </c:pt>
                <c:pt idx="41">
                  <c:v>-7.5244244579922182</c:v>
                </c:pt>
                <c:pt idx="42">
                  <c:v>-52.644912694894614</c:v>
                </c:pt>
                <c:pt idx="43">
                  <c:v>34.594836306688748</c:v>
                </c:pt>
                <c:pt idx="44">
                  <c:v>-6.1955441239366458</c:v>
                </c:pt>
                <c:pt idx="45">
                  <c:v>-0.6409482159799067</c:v>
                </c:pt>
                <c:pt idx="46">
                  <c:v>1.2834633106132998</c:v>
                </c:pt>
                <c:pt idx="47">
                  <c:v>-2.855706215242428</c:v>
                </c:pt>
                <c:pt idx="48">
                  <c:v>-31.821976697069456</c:v>
                </c:pt>
                <c:pt idx="49">
                  <c:v>185.15167540799837</c:v>
                </c:pt>
                <c:pt idx="50">
                  <c:v>-19.509518787231848</c:v>
                </c:pt>
                <c:pt idx="51">
                  <c:v>-5.6214419937507856</c:v>
                </c:pt>
                <c:pt idx="52">
                  <c:v>15.362732305830903</c:v>
                </c:pt>
                <c:pt idx="53">
                  <c:v>-8.1907272902036148</c:v>
                </c:pt>
                <c:pt idx="54">
                  <c:v>-5.4386414000783034</c:v>
                </c:pt>
                <c:pt idx="55">
                  <c:v>-3.0399987658550103</c:v>
                </c:pt>
                <c:pt idx="56">
                  <c:v>-22.869689909844269</c:v>
                </c:pt>
                <c:pt idx="57">
                  <c:v>-18.897206674178705</c:v>
                </c:pt>
                <c:pt idx="58">
                  <c:v>4.7874391795478779</c:v>
                </c:pt>
                <c:pt idx="59">
                  <c:v>-6.334716275320214</c:v>
                </c:pt>
                <c:pt idx="60">
                  <c:v>-6.6950515649987512</c:v>
                </c:pt>
                <c:pt idx="61">
                  <c:v>104.49566404182701</c:v>
                </c:pt>
                <c:pt idx="62">
                  <c:v>-84.673630141678473</c:v>
                </c:pt>
                <c:pt idx="63">
                  <c:v>-2.7719561003989384</c:v>
                </c:pt>
                <c:pt idx="64">
                  <c:v>15.988625246905428</c:v>
                </c:pt>
                <c:pt idx="65">
                  <c:v>-5.9221668422530138</c:v>
                </c:pt>
                <c:pt idx="66">
                  <c:v>-9.5190478865746417</c:v>
                </c:pt>
                <c:pt idx="67">
                  <c:v>-6.1253736974356947</c:v>
                </c:pt>
                <c:pt idx="68">
                  <c:v>11.27897532408852</c:v>
                </c:pt>
                <c:pt idx="69">
                  <c:v>-3.7028649365818644</c:v>
                </c:pt>
                <c:pt idx="70">
                  <c:v>12.293554299799467</c:v>
                </c:pt>
                <c:pt idx="71">
                  <c:v>-6.3759744740518096</c:v>
                </c:pt>
                <c:pt idx="72">
                  <c:v>-112.99164420881861</c:v>
                </c:pt>
                <c:pt idx="73">
                  <c:v>102.88421845887223</c:v>
                </c:pt>
                <c:pt idx="74">
                  <c:v>23.579965560199213</c:v>
                </c:pt>
                <c:pt idx="75">
                  <c:v>26.630979080032258</c:v>
                </c:pt>
                <c:pt idx="76">
                  <c:v>-2.1974630144991787</c:v>
                </c:pt>
                <c:pt idx="77">
                  <c:v>-69.182278248320245</c:v>
                </c:pt>
                <c:pt idx="78">
                  <c:v>-6.4180551579926002</c:v>
                </c:pt>
                <c:pt idx="79">
                  <c:v>-5.3971878946754686</c:v>
                </c:pt>
                <c:pt idx="80">
                  <c:v>-5.1193548827272863</c:v>
                </c:pt>
                <c:pt idx="81">
                  <c:v>20.217853264981002</c:v>
                </c:pt>
                <c:pt idx="82">
                  <c:v>4.3282613869348463</c:v>
                </c:pt>
                <c:pt idx="83">
                  <c:v>-166.2123519543801</c:v>
                </c:pt>
                <c:pt idx="84">
                  <c:v>13.723236816399783</c:v>
                </c:pt>
                <c:pt idx="85">
                  <c:v>-15.823914106983427</c:v>
                </c:pt>
                <c:pt idx="86">
                  <c:v>-92.013950128859278</c:v>
                </c:pt>
                <c:pt idx="87">
                  <c:v>-462.17104975416578</c:v>
                </c:pt>
                <c:pt idx="88">
                  <c:v>-25.063160680437317</c:v>
                </c:pt>
                <c:pt idx="89">
                  <c:v>-13.065610645574509</c:v>
                </c:pt>
                <c:pt idx="90">
                  <c:v>-1.508008558616428</c:v>
                </c:pt>
                <c:pt idx="91">
                  <c:v>-1.1539705298289693</c:v>
                </c:pt>
                <c:pt idx="92">
                  <c:v>65.566573811991788</c:v>
                </c:pt>
                <c:pt idx="93">
                  <c:v>-13.203556947671427</c:v>
                </c:pt>
                <c:pt idx="94">
                  <c:v>-9.0585468340451634</c:v>
                </c:pt>
                <c:pt idx="95">
                  <c:v>5.4231438855543574</c:v>
                </c:pt>
                <c:pt idx="96">
                  <c:v>-78.59614997610791</c:v>
                </c:pt>
                <c:pt idx="97">
                  <c:v>-2.5052796797724994</c:v>
                </c:pt>
                <c:pt idx="98">
                  <c:v>-3.4486430510610475</c:v>
                </c:pt>
                <c:pt idx="99">
                  <c:v>-3.8494222485807139</c:v>
                </c:pt>
                <c:pt idx="100">
                  <c:v>58.501544486888911</c:v>
                </c:pt>
                <c:pt idx="101">
                  <c:v>-5.7020075439186364</c:v>
                </c:pt>
                <c:pt idx="102">
                  <c:v>-4.8605261574712006</c:v>
                </c:pt>
                <c:pt idx="103">
                  <c:v>-138.99672293277354</c:v>
                </c:pt>
                <c:pt idx="104">
                  <c:v>-167.07320746225275</c:v>
                </c:pt>
                <c:pt idx="105">
                  <c:v>19.351118094251149</c:v>
                </c:pt>
                <c:pt idx="106">
                  <c:v>7.7634413966917251</c:v>
                </c:pt>
                <c:pt idx="107">
                  <c:v>3.1581795547190978</c:v>
                </c:pt>
                <c:pt idx="108">
                  <c:v>13.947967243694741</c:v>
                </c:pt>
                <c:pt idx="109">
                  <c:v>7.4501320118309984</c:v>
                </c:pt>
                <c:pt idx="110">
                  <c:v>20.660841911023152</c:v>
                </c:pt>
                <c:pt idx="111">
                  <c:v>6.6019618361723005</c:v>
                </c:pt>
                <c:pt idx="112">
                  <c:v>-4.7974740295467857</c:v>
                </c:pt>
                <c:pt idx="113">
                  <c:v>-4.8594548059328879</c:v>
                </c:pt>
                <c:pt idx="114">
                  <c:v>-3.7461053122326327</c:v>
                </c:pt>
                <c:pt idx="115">
                  <c:v>-4.2186467138503865</c:v>
                </c:pt>
                <c:pt idx="116">
                  <c:v>-6.9373551885829627</c:v>
                </c:pt>
                <c:pt idx="117">
                  <c:v>12.320081154095988</c:v>
                </c:pt>
                <c:pt idx="118">
                  <c:v>-5.0988972627409801</c:v>
                </c:pt>
                <c:pt idx="119">
                  <c:v>2.5020913566752725</c:v>
                </c:pt>
                <c:pt idx="120">
                  <c:v>22.758872682136911</c:v>
                </c:pt>
                <c:pt idx="121">
                  <c:v>-9.3041536894834422</c:v>
                </c:pt>
                <c:pt idx="122">
                  <c:v>1.076312459454583</c:v>
                </c:pt>
                <c:pt idx="123">
                  <c:v>-6.3649966890807956</c:v>
                </c:pt>
                <c:pt idx="124">
                  <c:v>100.01027607991205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BF-4C94-A15D-ED633B37A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774736"/>
        <c:axId val="667771536"/>
      </c:scatterChart>
      <c:valAx>
        <c:axId val="66777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 Per Unit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67771536"/>
        <c:crosses val="autoZero"/>
        <c:crossBetween val="midCat"/>
      </c:valAx>
      <c:valAx>
        <c:axId val="66777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77747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Sales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Sheet1!$C$2:$C$126</c:f>
              <c:numCache>
                <c:formatCode>0.00</c:formatCode>
                <c:ptCount val="125"/>
                <c:pt idx="0">
                  <c:v>408.29999999999995</c:v>
                </c:pt>
                <c:pt idx="1">
                  <c:v>66.12</c:v>
                </c:pt>
                <c:pt idx="2">
                  <c:v>120.36600000000001</c:v>
                </c:pt>
                <c:pt idx="3">
                  <c:v>113.66999999999999</c:v>
                </c:pt>
                <c:pt idx="4">
                  <c:v>55.242000000000004</c:v>
                </c:pt>
                <c:pt idx="5">
                  <c:v>44.865000000000009</c:v>
                </c:pt>
                <c:pt idx="6">
                  <c:v>314.22000000000003</c:v>
                </c:pt>
                <c:pt idx="7">
                  <c:v>854.49</c:v>
                </c:pt>
                <c:pt idx="8">
                  <c:v>135.1182</c:v>
                </c:pt>
                <c:pt idx="9">
                  <c:v>912.45600000000002</c:v>
                </c:pt>
                <c:pt idx="10">
                  <c:v>159.44399999999999</c:v>
                </c:pt>
                <c:pt idx="11">
                  <c:v>69.3</c:v>
                </c:pt>
                <c:pt idx="12">
                  <c:v>68.867999999999995</c:v>
                </c:pt>
                <c:pt idx="13">
                  <c:v>192.87</c:v>
                </c:pt>
                <c:pt idx="14">
                  <c:v>337.6395</c:v>
                </c:pt>
                <c:pt idx="15">
                  <c:v>211.18049999999999</c:v>
                </c:pt>
                <c:pt idx="16">
                  <c:v>6.0059999999999993</c:v>
                </c:pt>
                <c:pt idx="17">
                  <c:v>276.10199999999998</c:v>
                </c:pt>
                <c:pt idx="18">
                  <c:v>35.883000000000003</c:v>
                </c:pt>
                <c:pt idx="19">
                  <c:v>51.84</c:v>
                </c:pt>
                <c:pt idx="20">
                  <c:v>122.58</c:v>
                </c:pt>
                <c:pt idx="21">
                  <c:v>62.339999999999989</c:v>
                </c:pt>
                <c:pt idx="22">
                  <c:v>16.71</c:v>
                </c:pt>
                <c:pt idx="23">
                  <c:v>666.84</c:v>
                </c:pt>
                <c:pt idx="24">
                  <c:v>47.43</c:v>
                </c:pt>
                <c:pt idx="25">
                  <c:v>195.2</c:v>
                </c:pt>
                <c:pt idx="26">
                  <c:v>81.239999999999995</c:v>
                </c:pt>
                <c:pt idx="27">
                  <c:v>16.448</c:v>
                </c:pt>
                <c:pt idx="28">
                  <c:v>139.76999999999998</c:v>
                </c:pt>
                <c:pt idx="29">
                  <c:v>27.360000000000003</c:v>
                </c:pt>
                <c:pt idx="30">
                  <c:v>26.64</c:v>
                </c:pt>
                <c:pt idx="31">
                  <c:v>17.009999999999998</c:v>
                </c:pt>
                <c:pt idx="32">
                  <c:v>1648.44</c:v>
                </c:pt>
                <c:pt idx="33">
                  <c:v>148.95999999999998</c:v>
                </c:pt>
                <c:pt idx="34">
                  <c:v>222.56</c:v>
                </c:pt>
                <c:pt idx="35">
                  <c:v>165.54823999999999</c:v>
                </c:pt>
                <c:pt idx="36">
                  <c:v>185.76000000000002</c:v>
                </c:pt>
                <c:pt idx="37">
                  <c:v>38.260000000000005</c:v>
                </c:pt>
                <c:pt idx="38">
                  <c:v>37.839999999999989</c:v>
                </c:pt>
                <c:pt idx="39">
                  <c:v>38.58</c:v>
                </c:pt>
                <c:pt idx="40">
                  <c:v>15.48</c:v>
                </c:pt>
                <c:pt idx="41">
                  <c:v>5.91</c:v>
                </c:pt>
                <c:pt idx="42">
                  <c:v>74.304000000000002</c:v>
                </c:pt>
                <c:pt idx="43">
                  <c:v>272.73599999999999</c:v>
                </c:pt>
                <c:pt idx="44">
                  <c:v>11.784000000000001</c:v>
                </c:pt>
                <c:pt idx="45">
                  <c:v>3.5399999999999991</c:v>
                </c:pt>
                <c:pt idx="46">
                  <c:v>207.12</c:v>
                </c:pt>
                <c:pt idx="47">
                  <c:v>89.55</c:v>
                </c:pt>
                <c:pt idx="48">
                  <c:v>48.779999999999994</c:v>
                </c:pt>
                <c:pt idx="49">
                  <c:v>3028.8</c:v>
                </c:pt>
                <c:pt idx="50">
                  <c:v>28.32</c:v>
                </c:pt>
                <c:pt idx="51">
                  <c:v>19.536000000000001</c:v>
                </c:pt>
                <c:pt idx="52">
                  <c:v>324.45000000000005</c:v>
                </c:pt>
                <c:pt idx="53">
                  <c:v>89.988599999999991</c:v>
                </c:pt>
                <c:pt idx="54">
                  <c:v>38.769300000000001</c:v>
                </c:pt>
                <c:pt idx="55">
                  <c:v>50.198400000000007</c:v>
                </c:pt>
                <c:pt idx="56">
                  <c:v>40.735800000000005</c:v>
                </c:pt>
                <c:pt idx="57">
                  <c:v>30.54</c:v>
                </c:pt>
                <c:pt idx="58">
                  <c:v>91.38</c:v>
                </c:pt>
                <c:pt idx="59">
                  <c:v>12.78</c:v>
                </c:pt>
                <c:pt idx="60">
                  <c:v>19.440000000000001</c:v>
                </c:pt>
                <c:pt idx="61">
                  <c:v>2573.8200000000002</c:v>
                </c:pt>
                <c:pt idx="62">
                  <c:v>609.98</c:v>
                </c:pt>
                <c:pt idx="63">
                  <c:v>391.98</c:v>
                </c:pt>
                <c:pt idx="64">
                  <c:v>755.96</c:v>
                </c:pt>
                <c:pt idx="65">
                  <c:v>31.12</c:v>
                </c:pt>
                <c:pt idx="66">
                  <c:v>6.54</c:v>
                </c:pt>
                <c:pt idx="67">
                  <c:v>5.48</c:v>
                </c:pt>
                <c:pt idx="68">
                  <c:v>716.04</c:v>
                </c:pt>
                <c:pt idx="69">
                  <c:v>33.39</c:v>
                </c:pt>
                <c:pt idx="70">
                  <c:v>155.358</c:v>
                </c:pt>
                <c:pt idx="71">
                  <c:v>17.759999999999998</c:v>
                </c:pt>
                <c:pt idx="72">
                  <c:v>445.41</c:v>
                </c:pt>
                <c:pt idx="73">
                  <c:v>273.702</c:v>
                </c:pt>
                <c:pt idx="74">
                  <c:v>387.51750000000004</c:v>
                </c:pt>
                <c:pt idx="75">
                  <c:v>27.456000000000003</c:v>
                </c:pt>
                <c:pt idx="76">
                  <c:v>5.0250000000000004</c:v>
                </c:pt>
                <c:pt idx="77">
                  <c:v>174.32999999999998</c:v>
                </c:pt>
                <c:pt idx="78">
                  <c:v>26.43</c:v>
                </c:pt>
                <c:pt idx="79">
                  <c:v>43.04</c:v>
                </c:pt>
                <c:pt idx="80">
                  <c:v>18.54</c:v>
                </c:pt>
                <c:pt idx="81">
                  <c:v>255.84</c:v>
                </c:pt>
                <c:pt idx="82">
                  <c:v>44.7</c:v>
                </c:pt>
                <c:pt idx="83">
                  <c:v>2478.6</c:v>
                </c:pt>
                <c:pt idx="84">
                  <c:v>76.728000000000009</c:v>
                </c:pt>
                <c:pt idx="85">
                  <c:v>10.429999999999998</c:v>
                </c:pt>
                <c:pt idx="86">
                  <c:v>2173.5000000000005</c:v>
                </c:pt>
                <c:pt idx="87">
                  <c:v>986.904</c:v>
                </c:pt>
                <c:pt idx="88">
                  <c:v>115.8</c:v>
                </c:pt>
                <c:pt idx="89">
                  <c:v>396.89999999999992</c:v>
                </c:pt>
                <c:pt idx="90">
                  <c:v>49.7</c:v>
                </c:pt>
                <c:pt idx="91">
                  <c:v>4.6980000000000004</c:v>
                </c:pt>
                <c:pt idx="92">
                  <c:v>239.7372</c:v>
                </c:pt>
                <c:pt idx="93">
                  <c:v>157.82250000000002</c:v>
                </c:pt>
                <c:pt idx="94">
                  <c:v>51.628500000000003</c:v>
                </c:pt>
                <c:pt idx="95">
                  <c:v>9.3225000000000016</c:v>
                </c:pt>
                <c:pt idx="96">
                  <c:v>176.68080000000003</c:v>
                </c:pt>
                <c:pt idx="97">
                  <c:v>123.75299999999999</c:v>
                </c:pt>
                <c:pt idx="98">
                  <c:v>45.1935</c:v>
                </c:pt>
                <c:pt idx="99">
                  <c:v>9.6113999999999997</c:v>
                </c:pt>
                <c:pt idx="100">
                  <c:v>308.64</c:v>
                </c:pt>
                <c:pt idx="101">
                  <c:v>31.200000000000003</c:v>
                </c:pt>
                <c:pt idx="102">
                  <c:v>9.3439999999999994</c:v>
                </c:pt>
                <c:pt idx="103">
                  <c:v>967.98</c:v>
                </c:pt>
                <c:pt idx="104">
                  <c:v>363.39</c:v>
                </c:pt>
                <c:pt idx="105">
                  <c:v>588.59999999999991</c:v>
                </c:pt>
                <c:pt idx="106">
                  <c:v>142.38</c:v>
                </c:pt>
                <c:pt idx="107">
                  <c:v>154.97999999999999</c:v>
                </c:pt>
                <c:pt idx="108">
                  <c:v>156.24</c:v>
                </c:pt>
                <c:pt idx="109">
                  <c:v>53.16</c:v>
                </c:pt>
                <c:pt idx="110">
                  <c:v>41.7</c:v>
                </c:pt>
                <c:pt idx="111">
                  <c:v>37.11</c:v>
                </c:pt>
                <c:pt idx="112">
                  <c:v>11.370000000000001</c:v>
                </c:pt>
                <c:pt idx="113">
                  <c:v>10.53</c:v>
                </c:pt>
                <c:pt idx="114">
                  <c:v>12.497399999999999</c:v>
                </c:pt>
                <c:pt idx="115">
                  <c:v>25.92</c:v>
                </c:pt>
                <c:pt idx="116">
                  <c:v>34.29</c:v>
                </c:pt>
                <c:pt idx="117">
                  <c:v>2875.0950000000007</c:v>
                </c:pt>
                <c:pt idx="118">
                  <c:v>30.455999999999996</c:v>
                </c:pt>
                <c:pt idx="119">
                  <c:v>161.51400000000001</c:v>
                </c:pt>
                <c:pt idx="120">
                  <c:v>205.965</c:v>
                </c:pt>
                <c:pt idx="121">
                  <c:v>113.81999999999998</c:v>
                </c:pt>
                <c:pt idx="122">
                  <c:v>16.099999999999998</c:v>
                </c:pt>
                <c:pt idx="123">
                  <c:v>16.649999999999999</c:v>
                </c:pt>
                <c:pt idx="124">
                  <c:v>425.24975999999998</c:v>
                </c:pt>
              </c:numCache>
            </c:numRef>
          </c:xVal>
          <c:yVal>
            <c:numRef>
              <c:f>Sheet5!$C$27:$C$151</c:f>
              <c:numCache>
                <c:formatCode>General</c:formatCode>
                <c:ptCount val="125"/>
                <c:pt idx="0">
                  <c:v>7.9123009970495559</c:v>
                </c:pt>
                <c:pt idx="1">
                  <c:v>-3.4913159936172633</c:v>
                </c:pt>
                <c:pt idx="2">
                  <c:v>-3.7054127916104278</c:v>
                </c:pt>
                <c:pt idx="3">
                  <c:v>-1.0310275131208471</c:v>
                </c:pt>
                <c:pt idx="4">
                  <c:v>-5.1930253280024452</c:v>
                </c:pt>
                <c:pt idx="5">
                  <c:v>4.1403218960063448</c:v>
                </c:pt>
                <c:pt idx="6">
                  <c:v>221.96550993636043</c:v>
                </c:pt>
                <c:pt idx="7">
                  <c:v>48.109889310569201</c:v>
                </c:pt>
                <c:pt idx="8">
                  <c:v>68.035004607769764</c:v>
                </c:pt>
                <c:pt idx="9">
                  <c:v>-19.263947342060703</c:v>
                </c:pt>
                <c:pt idx="10">
                  <c:v>117.07398914757907</c:v>
                </c:pt>
                <c:pt idx="11">
                  <c:v>8.6770927019954662</c:v>
                </c:pt>
                <c:pt idx="12">
                  <c:v>34.194532266636131</c:v>
                </c:pt>
                <c:pt idx="13">
                  <c:v>2.7642257871681082</c:v>
                </c:pt>
                <c:pt idx="14">
                  <c:v>54.520481640234436</c:v>
                </c:pt>
                <c:pt idx="15">
                  <c:v>344.18358763156186</c:v>
                </c:pt>
                <c:pt idx="16">
                  <c:v>-3.2279947971884582</c:v>
                </c:pt>
                <c:pt idx="17">
                  <c:v>-98.393255503897507</c:v>
                </c:pt>
                <c:pt idx="18">
                  <c:v>-4.0679331680797741</c:v>
                </c:pt>
                <c:pt idx="19">
                  <c:v>11.664231122765361</c:v>
                </c:pt>
                <c:pt idx="20">
                  <c:v>-11.490994440070786</c:v>
                </c:pt>
                <c:pt idx="21">
                  <c:v>2.3448927530974935</c:v>
                </c:pt>
                <c:pt idx="22">
                  <c:v>-5.0150521643836345</c:v>
                </c:pt>
                <c:pt idx="23">
                  <c:v>18.526535417464714</c:v>
                </c:pt>
                <c:pt idx="24">
                  <c:v>-16.937418433480111</c:v>
                </c:pt>
                <c:pt idx="25">
                  <c:v>-1.0724863776166558</c:v>
                </c:pt>
                <c:pt idx="26">
                  <c:v>-3.5366234660016573</c:v>
                </c:pt>
                <c:pt idx="27">
                  <c:v>-6.7929017551215392</c:v>
                </c:pt>
                <c:pt idx="28">
                  <c:v>1.7269752852940385</c:v>
                </c:pt>
                <c:pt idx="29">
                  <c:v>-6.9998698126362431</c:v>
                </c:pt>
                <c:pt idx="30">
                  <c:v>19.420817120925285</c:v>
                </c:pt>
                <c:pt idx="31">
                  <c:v>-0.97672479305425597</c:v>
                </c:pt>
                <c:pt idx="32">
                  <c:v>106.75854342170123</c:v>
                </c:pt>
                <c:pt idx="33">
                  <c:v>-8.0883226500668002</c:v>
                </c:pt>
                <c:pt idx="34">
                  <c:v>-3.0134352143968712</c:v>
                </c:pt>
                <c:pt idx="35">
                  <c:v>-6.011014940431032</c:v>
                </c:pt>
                <c:pt idx="36">
                  <c:v>-18.297255483362122</c:v>
                </c:pt>
                <c:pt idx="37">
                  <c:v>3.8530754346413874</c:v>
                </c:pt>
                <c:pt idx="38">
                  <c:v>1.5722280895709431</c:v>
                </c:pt>
                <c:pt idx="39">
                  <c:v>-4.5203319579416341</c:v>
                </c:pt>
                <c:pt idx="40">
                  <c:v>-1.7012431615318309</c:v>
                </c:pt>
                <c:pt idx="41">
                  <c:v>-7.5244244579922182</c:v>
                </c:pt>
                <c:pt idx="42">
                  <c:v>-52.644912694894614</c:v>
                </c:pt>
                <c:pt idx="43">
                  <c:v>34.594836306688748</c:v>
                </c:pt>
                <c:pt idx="44">
                  <c:v>-6.1955441239366458</c:v>
                </c:pt>
                <c:pt idx="45">
                  <c:v>-0.6409482159799067</c:v>
                </c:pt>
                <c:pt idx="46">
                  <c:v>1.2834633106132998</c:v>
                </c:pt>
                <c:pt idx="47">
                  <c:v>-2.855706215242428</c:v>
                </c:pt>
                <c:pt idx="48">
                  <c:v>-31.821976697069456</c:v>
                </c:pt>
                <c:pt idx="49">
                  <c:v>185.15167540799837</c:v>
                </c:pt>
                <c:pt idx="50">
                  <c:v>-19.509518787231848</c:v>
                </c:pt>
                <c:pt idx="51">
                  <c:v>-5.6214419937507856</c:v>
                </c:pt>
                <c:pt idx="52">
                  <c:v>15.362732305830903</c:v>
                </c:pt>
                <c:pt idx="53">
                  <c:v>-8.1907272902036148</c:v>
                </c:pt>
                <c:pt idx="54">
                  <c:v>-5.4386414000783034</c:v>
                </c:pt>
                <c:pt idx="55">
                  <c:v>-3.0399987658550103</c:v>
                </c:pt>
                <c:pt idx="56">
                  <c:v>-22.869689909844269</c:v>
                </c:pt>
                <c:pt idx="57">
                  <c:v>-18.897206674178705</c:v>
                </c:pt>
                <c:pt idx="58">
                  <c:v>4.7874391795478779</c:v>
                </c:pt>
                <c:pt idx="59">
                  <c:v>-6.334716275320214</c:v>
                </c:pt>
                <c:pt idx="60">
                  <c:v>-6.6950515649987512</c:v>
                </c:pt>
                <c:pt idx="61">
                  <c:v>104.49566404182701</c:v>
                </c:pt>
                <c:pt idx="62">
                  <c:v>-84.673630141678473</c:v>
                </c:pt>
                <c:pt idx="63">
                  <c:v>-2.7719561003989384</c:v>
                </c:pt>
                <c:pt idx="64">
                  <c:v>15.988625246905428</c:v>
                </c:pt>
                <c:pt idx="65">
                  <c:v>-5.9221668422530138</c:v>
                </c:pt>
                <c:pt idx="66">
                  <c:v>-9.5190478865746417</c:v>
                </c:pt>
                <c:pt idx="67">
                  <c:v>-6.1253736974356947</c:v>
                </c:pt>
                <c:pt idx="68">
                  <c:v>11.27897532408852</c:v>
                </c:pt>
                <c:pt idx="69">
                  <c:v>-3.7028649365818644</c:v>
                </c:pt>
                <c:pt idx="70">
                  <c:v>12.293554299799467</c:v>
                </c:pt>
                <c:pt idx="71">
                  <c:v>-6.3759744740518096</c:v>
                </c:pt>
                <c:pt idx="72">
                  <c:v>-112.99164420881861</c:v>
                </c:pt>
                <c:pt idx="73">
                  <c:v>102.88421845887223</c:v>
                </c:pt>
                <c:pt idx="74">
                  <c:v>23.579965560199213</c:v>
                </c:pt>
                <c:pt idx="75">
                  <c:v>26.630979080032258</c:v>
                </c:pt>
                <c:pt idx="76">
                  <c:v>-2.1974630144991787</c:v>
                </c:pt>
                <c:pt idx="77">
                  <c:v>-69.182278248320245</c:v>
                </c:pt>
                <c:pt idx="78">
                  <c:v>-6.4180551579926002</c:v>
                </c:pt>
                <c:pt idx="79">
                  <c:v>-5.3971878946754686</c:v>
                </c:pt>
                <c:pt idx="80">
                  <c:v>-5.1193548827272863</c:v>
                </c:pt>
                <c:pt idx="81">
                  <c:v>20.217853264981002</c:v>
                </c:pt>
                <c:pt idx="82">
                  <c:v>4.3282613869348463</c:v>
                </c:pt>
                <c:pt idx="83">
                  <c:v>-166.2123519543801</c:v>
                </c:pt>
                <c:pt idx="84">
                  <c:v>13.723236816399783</c:v>
                </c:pt>
                <c:pt idx="85">
                  <c:v>-15.823914106983427</c:v>
                </c:pt>
                <c:pt idx="86">
                  <c:v>-92.013950128859278</c:v>
                </c:pt>
                <c:pt idx="87">
                  <c:v>-462.17104975416578</c:v>
                </c:pt>
                <c:pt idx="88">
                  <c:v>-25.063160680437317</c:v>
                </c:pt>
                <c:pt idx="89">
                  <c:v>-13.065610645574509</c:v>
                </c:pt>
                <c:pt idx="90">
                  <c:v>-1.508008558616428</c:v>
                </c:pt>
                <c:pt idx="91">
                  <c:v>-1.1539705298289693</c:v>
                </c:pt>
                <c:pt idx="92">
                  <c:v>65.566573811991788</c:v>
                </c:pt>
                <c:pt idx="93">
                  <c:v>-13.203556947671427</c:v>
                </c:pt>
                <c:pt idx="94">
                  <c:v>-9.0585468340451634</c:v>
                </c:pt>
                <c:pt idx="95">
                  <c:v>5.4231438855543574</c:v>
                </c:pt>
                <c:pt idx="96">
                  <c:v>-78.59614997610791</c:v>
                </c:pt>
                <c:pt idx="97">
                  <c:v>-2.5052796797724994</c:v>
                </c:pt>
                <c:pt idx="98">
                  <c:v>-3.4486430510610475</c:v>
                </c:pt>
                <c:pt idx="99">
                  <c:v>-3.8494222485807139</c:v>
                </c:pt>
                <c:pt idx="100">
                  <c:v>58.501544486888911</c:v>
                </c:pt>
                <c:pt idx="101">
                  <c:v>-5.7020075439186364</c:v>
                </c:pt>
                <c:pt idx="102">
                  <c:v>-4.8605261574712006</c:v>
                </c:pt>
                <c:pt idx="103">
                  <c:v>-138.99672293277354</c:v>
                </c:pt>
                <c:pt idx="104">
                  <c:v>-167.07320746225275</c:v>
                </c:pt>
                <c:pt idx="105">
                  <c:v>19.351118094251149</c:v>
                </c:pt>
                <c:pt idx="106">
                  <c:v>7.7634413966917251</c:v>
                </c:pt>
                <c:pt idx="107">
                  <c:v>3.1581795547190978</c:v>
                </c:pt>
                <c:pt idx="108">
                  <c:v>13.947967243694741</c:v>
                </c:pt>
                <c:pt idx="109">
                  <c:v>7.4501320118309984</c:v>
                </c:pt>
                <c:pt idx="110">
                  <c:v>20.660841911023152</c:v>
                </c:pt>
                <c:pt idx="111">
                  <c:v>6.6019618361723005</c:v>
                </c:pt>
                <c:pt idx="112">
                  <c:v>-4.7974740295467857</c:v>
                </c:pt>
                <c:pt idx="113">
                  <c:v>-4.8594548059328879</c:v>
                </c:pt>
                <c:pt idx="114">
                  <c:v>-3.7461053122326327</c:v>
                </c:pt>
                <c:pt idx="115">
                  <c:v>-4.2186467138503865</c:v>
                </c:pt>
                <c:pt idx="116">
                  <c:v>-6.9373551885829627</c:v>
                </c:pt>
                <c:pt idx="117">
                  <c:v>12.320081154095988</c:v>
                </c:pt>
                <c:pt idx="118">
                  <c:v>-5.0988972627409801</c:v>
                </c:pt>
                <c:pt idx="119">
                  <c:v>2.5020913566752725</c:v>
                </c:pt>
                <c:pt idx="120">
                  <c:v>22.758872682136911</c:v>
                </c:pt>
                <c:pt idx="121">
                  <c:v>-9.3041536894834422</c:v>
                </c:pt>
                <c:pt idx="122">
                  <c:v>1.076312459454583</c:v>
                </c:pt>
                <c:pt idx="123">
                  <c:v>-6.3649966890807956</c:v>
                </c:pt>
                <c:pt idx="124">
                  <c:v>100.01027607991205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53-44CF-B4A1-F1925CDA0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410512"/>
        <c:axId val="658428112"/>
      </c:scatterChart>
      <c:valAx>
        <c:axId val="65841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Sales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58428112"/>
        <c:crosses val="autoZero"/>
        <c:crossBetween val="midCat"/>
      </c:valAx>
      <c:valAx>
        <c:axId val="658428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84105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Cost Per Unit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Sheet1!$D$2:$D$126</c:f>
              <c:numCache>
                <c:formatCode>General</c:formatCode>
                <c:ptCount val="125"/>
                <c:pt idx="0">
                  <c:v>151.07999999999998</c:v>
                </c:pt>
                <c:pt idx="1">
                  <c:v>9.120000000000001</c:v>
                </c:pt>
                <c:pt idx="2">
                  <c:v>28.110000000000003</c:v>
                </c:pt>
                <c:pt idx="3">
                  <c:v>15.179999999999998</c:v>
                </c:pt>
                <c:pt idx="4">
                  <c:v>19.950000000000003</c:v>
                </c:pt>
                <c:pt idx="5">
                  <c:v>23.640000000000004</c:v>
                </c:pt>
                <c:pt idx="6">
                  <c:v>311.10000000000002</c:v>
                </c:pt>
                <c:pt idx="7">
                  <c:v>80.58</c:v>
                </c:pt>
                <c:pt idx="8">
                  <c:v>90.51</c:v>
                </c:pt>
                <c:pt idx="9">
                  <c:v>307.98</c:v>
                </c:pt>
                <c:pt idx="10">
                  <c:v>127.56</c:v>
                </c:pt>
                <c:pt idx="11">
                  <c:v>32.94</c:v>
                </c:pt>
                <c:pt idx="12">
                  <c:v>47.64</c:v>
                </c:pt>
                <c:pt idx="13">
                  <c:v>142.74</c:v>
                </c:pt>
                <c:pt idx="14">
                  <c:v>153.47999999999999</c:v>
                </c:pt>
                <c:pt idx="15">
                  <c:v>281.58000000000004</c:v>
                </c:pt>
                <c:pt idx="16">
                  <c:v>5.4599999999999991</c:v>
                </c:pt>
                <c:pt idx="17">
                  <c:v>165.68999999999997</c:v>
                </c:pt>
                <c:pt idx="18">
                  <c:v>10.38</c:v>
                </c:pt>
                <c:pt idx="19">
                  <c:v>44.070000000000007</c:v>
                </c:pt>
                <c:pt idx="20">
                  <c:v>39.839999999999996</c:v>
                </c:pt>
                <c:pt idx="21">
                  <c:v>26.819999999999993</c:v>
                </c:pt>
                <c:pt idx="22">
                  <c:v>12.540000000000001</c:v>
                </c:pt>
                <c:pt idx="23">
                  <c:v>103.38000000000001</c:v>
                </c:pt>
                <c:pt idx="24">
                  <c:v>30.36</c:v>
                </c:pt>
                <c:pt idx="25">
                  <c:v>37.58</c:v>
                </c:pt>
                <c:pt idx="26">
                  <c:v>13.62</c:v>
                </c:pt>
                <c:pt idx="27">
                  <c:v>5.4484000000000012</c:v>
                </c:pt>
                <c:pt idx="28">
                  <c:v>39.629999999999995</c:v>
                </c:pt>
                <c:pt idx="29">
                  <c:v>4.5600000000000005</c:v>
                </c:pt>
                <c:pt idx="30">
                  <c:v>24.27</c:v>
                </c:pt>
                <c:pt idx="31">
                  <c:v>9.0299999999999976</c:v>
                </c:pt>
                <c:pt idx="32">
                  <c:v>173.10000000000002</c:v>
                </c:pt>
                <c:pt idx="33">
                  <c:v>15.099999999999998</c:v>
                </c:pt>
                <c:pt idx="34">
                  <c:v>52.32</c:v>
                </c:pt>
                <c:pt idx="35">
                  <c:v>58.059999999999995</c:v>
                </c:pt>
                <c:pt idx="36">
                  <c:v>30.360000000000003</c:v>
                </c:pt>
                <c:pt idx="37">
                  <c:v>31.380000000000006</c:v>
                </c:pt>
                <c:pt idx="38">
                  <c:v>17.799999999999994</c:v>
                </c:pt>
                <c:pt idx="39">
                  <c:v>10.299999999999999</c:v>
                </c:pt>
                <c:pt idx="40">
                  <c:v>12.870000000000001</c:v>
                </c:pt>
                <c:pt idx="41">
                  <c:v>3.8100000000000005</c:v>
                </c:pt>
                <c:pt idx="42">
                  <c:v>30.360000000000003</c:v>
                </c:pt>
                <c:pt idx="43">
                  <c:v>112.50360000000001</c:v>
                </c:pt>
                <c:pt idx="44">
                  <c:v>2.5041000000000007</c:v>
                </c:pt>
                <c:pt idx="45">
                  <c:v>4.5134999999999996</c:v>
                </c:pt>
                <c:pt idx="46">
                  <c:v>32.64</c:v>
                </c:pt>
                <c:pt idx="47">
                  <c:v>23.01</c:v>
                </c:pt>
                <c:pt idx="48">
                  <c:v>25.859999999999996</c:v>
                </c:pt>
                <c:pt idx="49">
                  <c:v>253.68</c:v>
                </c:pt>
                <c:pt idx="50">
                  <c:v>15.6</c:v>
                </c:pt>
                <c:pt idx="51">
                  <c:v>4.8840000000000003</c:v>
                </c:pt>
                <c:pt idx="52">
                  <c:v>96.270000000000024</c:v>
                </c:pt>
                <c:pt idx="53">
                  <c:v>30.359999999999992</c:v>
                </c:pt>
                <c:pt idx="54">
                  <c:v>9.06</c:v>
                </c:pt>
                <c:pt idx="55">
                  <c:v>14.730000000000004</c:v>
                </c:pt>
                <c:pt idx="56">
                  <c:v>9.6900000000000013</c:v>
                </c:pt>
                <c:pt idx="57">
                  <c:v>17.43</c:v>
                </c:pt>
                <c:pt idx="58">
                  <c:v>38.4</c:v>
                </c:pt>
                <c:pt idx="59">
                  <c:v>2.5133999999999999</c:v>
                </c:pt>
                <c:pt idx="60">
                  <c:v>3.3696000000000002</c:v>
                </c:pt>
                <c:pt idx="61">
                  <c:v>203.04580000000004</c:v>
                </c:pt>
                <c:pt idx="62">
                  <c:v>167.74450000000002</c:v>
                </c:pt>
                <c:pt idx="63">
                  <c:v>139.15290000000002</c:v>
                </c:pt>
                <c:pt idx="64">
                  <c:v>137.96270000000001</c:v>
                </c:pt>
                <c:pt idx="65">
                  <c:v>7.7022000000000004</c:v>
                </c:pt>
                <c:pt idx="66">
                  <c:v>3.5316000000000001</c:v>
                </c:pt>
                <c:pt idx="67">
                  <c:v>2.0002</c:v>
                </c:pt>
                <c:pt idx="68">
                  <c:v>143.22</c:v>
                </c:pt>
                <c:pt idx="69">
                  <c:v>10.38</c:v>
                </c:pt>
                <c:pt idx="70">
                  <c:v>119.13000000000001</c:v>
                </c:pt>
                <c:pt idx="71">
                  <c:v>6.1499999999999986</c:v>
                </c:pt>
                <c:pt idx="72">
                  <c:v>83.16</c:v>
                </c:pt>
                <c:pt idx="73">
                  <c:v>159.26999999999998</c:v>
                </c:pt>
                <c:pt idx="74">
                  <c:v>120.57000000000001</c:v>
                </c:pt>
                <c:pt idx="75">
                  <c:v>31.950000000000006</c:v>
                </c:pt>
                <c:pt idx="76">
                  <c:v>5.1300000000000008</c:v>
                </c:pt>
                <c:pt idx="77">
                  <c:v>102.86999999999998</c:v>
                </c:pt>
                <c:pt idx="78">
                  <c:v>19.05</c:v>
                </c:pt>
                <c:pt idx="79">
                  <c:v>9.26</c:v>
                </c:pt>
                <c:pt idx="80">
                  <c:v>5.38</c:v>
                </c:pt>
                <c:pt idx="81">
                  <c:v>104.91</c:v>
                </c:pt>
                <c:pt idx="82">
                  <c:v>36.21</c:v>
                </c:pt>
                <c:pt idx="83">
                  <c:v>404.84999999999997</c:v>
                </c:pt>
                <c:pt idx="84">
                  <c:v>43.479199999999999</c:v>
                </c:pt>
                <c:pt idx="85">
                  <c:v>4.097500000000001</c:v>
                </c:pt>
                <c:pt idx="86">
                  <c:v>273.24000000000007</c:v>
                </c:pt>
                <c:pt idx="87">
                  <c:v>333.09</c:v>
                </c:pt>
                <c:pt idx="88">
                  <c:v>34.29</c:v>
                </c:pt>
                <c:pt idx="89">
                  <c:v>71.45999999999998</c:v>
                </c:pt>
                <c:pt idx="90">
                  <c:v>4.2</c:v>
                </c:pt>
                <c:pt idx="91">
                  <c:v>4.62</c:v>
                </c:pt>
                <c:pt idx="92">
                  <c:v>125.67</c:v>
                </c:pt>
                <c:pt idx="93">
                  <c:v>32.160000000000004</c:v>
                </c:pt>
                <c:pt idx="94">
                  <c:v>6.7200000000000006</c:v>
                </c:pt>
                <c:pt idx="95">
                  <c:v>11.040000000000003</c:v>
                </c:pt>
                <c:pt idx="96">
                  <c:v>55.56</c:v>
                </c:pt>
                <c:pt idx="97">
                  <c:v>45.47999999999999</c:v>
                </c:pt>
                <c:pt idx="98">
                  <c:v>5.4600000000000009</c:v>
                </c:pt>
                <c:pt idx="99">
                  <c:v>4.7699999999999996</c:v>
                </c:pt>
                <c:pt idx="100">
                  <c:v>246.92999999999998</c:v>
                </c:pt>
                <c:pt idx="101">
                  <c:v>7.1500000000000021</c:v>
                </c:pt>
                <c:pt idx="102">
                  <c:v>4.0880000000000001</c:v>
                </c:pt>
                <c:pt idx="103">
                  <c:v>261.36</c:v>
                </c:pt>
                <c:pt idx="104">
                  <c:v>203.51999999999998</c:v>
                </c:pt>
                <c:pt idx="105">
                  <c:v>77.999999999999972</c:v>
                </c:pt>
                <c:pt idx="106">
                  <c:v>13.08</c:v>
                </c:pt>
                <c:pt idx="107">
                  <c:v>16.8</c:v>
                </c:pt>
                <c:pt idx="108">
                  <c:v>66.42</c:v>
                </c:pt>
                <c:pt idx="109">
                  <c:v>26.58</c:v>
                </c:pt>
                <c:pt idx="110">
                  <c:v>40.050000000000004</c:v>
                </c:pt>
                <c:pt idx="111">
                  <c:v>31.56</c:v>
                </c:pt>
                <c:pt idx="112">
                  <c:v>8.7600000000000016</c:v>
                </c:pt>
                <c:pt idx="113">
                  <c:v>8.129999999999999</c:v>
                </c:pt>
                <c:pt idx="114">
                  <c:v>6.06</c:v>
                </c:pt>
                <c:pt idx="115">
                  <c:v>10.260000000000002</c:v>
                </c:pt>
                <c:pt idx="116">
                  <c:v>6.06</c:v>
                </c:pt>
                <c:pt idx="117">
                  <c:v>472.80000000000018</c:v>
                </c:pt>
                <c:pt idx="118">
                  <c:v>4.589999999999999</c:v>
                </c:pt>
                <c:pt idx="119">
                  <c:v>17.970000000000002</c:v>
                </c:pt>
                <c:pt idx="120">
                  <c:v>82.41</c:v>
                </c:pt>
                <c:pt idx="121">
                  <c:v>18.97999999999999</c:v>
                </c:pt>
                <c:pt idx="122">
                  <c:v>14.339999999999998</c:v>
                </c:pt>
                <c:pt idx="123">
                  <c:v>11.999999999999998</c:v>
                </c:pt>
                <c:pt idx="124">
                  <c:v>234.67999999999998</c:v>
                </c:pt>
              </c:numCache>
            </c:numRef>
          </c:xVal>
          <c:yVal>
            <c:numRef>
              <c:f>Sheet5!$C$27:$C$151</c:f>
              <c:numCache>
                <c:formatCode>General</c:formatCode>
                <c:ptCount val="125"/>
                <c:pt idx="0">
                  <c:v>7.9123009970495559</c:v>
                </c:pt>
                <c:pt idx="1">
                  <c:v>-3.4913159936172633</c:v>
                </c:pt>
                <c:pt idx="2">
                  <c:v>-3.7054127916104278</c:v>
                </c:pt>
                <c:pt idx="3">
                  <c:v>-1.0310275131208471</c:v>
                </c:pt>
                <c:pt idx="4">
                  <c:v>-5.1930253280024452</c:v>
                </c:pt>
                <c:pt idx="5">
                  <c:v>4.1403218960063448</c:v>
                </c:pt>
                <c:pt idx="6">
                  <c:v>221.96550993636043</c:v>
                </c:pt>
                <c:pt idx="7">
                  <c:v>48.109889310569201</c:v>
                </c:pt>
                <c:pt idx="8">
                  <c:v>68.035004607769764</c:v>
                </c:pt>
                <c:pt idx="9">
                  <c:v>-19.263947342060703</c:v>
                </c:pt>
                <c:pt idx="10">
                  <c:v>117.07398914757907</c:v>
                </c:pt>
                <c:pt idx="11">
                  <c:v>8.6770927019954662</c:v>
                </c:pt>
                <c:pt idx="12">
                  <c:v>34.194532266636131</c:v>
                </c:pt>
                <c:pt idx="13">
                  <c:v>2.7642257871681082</c:v>
                </c:pt>
                <c:pt idx="14">
                  <c:v>54.520481640234436</c:v>
                </c:pt>
                <c:pt idx="15">
                  <c:v>344.18358763156186</c:v>
                </c:pt>
                <c:pt idx="16">
                  <c:v>-3.2279947971884582</c:v>
                </c:pt>
                <c:pt idx="17">
                  <c:v>-98.393255503897507</c:v>
                </c:pt>
                <c:pt idx="18">
                  <c:v>-4.0679331680797741</c:v>
                </c:pt>
                <c:pt idx="19">
                  <c:v>11.664231122765361</c:v>
                </c:pt>
                <c:pt idx="20">
                  <c:v>-11.490994440070786</c:v>
                </c:pt>
                <c:pt idx="21">
                  <c:v>2.3448927530974935</c:v>
                </c:pt>
                <c:pt idx="22">
                  <c:v>-5.0150521643836345</c:v>
                </c:pt>
                <c:pt idx="23">
                  <c:v>18.526535417464714</c:v>
                </c:pt>
                <c:pt idx="24">
                  <c:v>-16.937418433480111</c:v>
                </c:pt>
                <c:pt idx="25">
                  <c:v>-1.0724863776166558</c:v>
                </c:pt>
                <c:pt idx="26">
                  <c:v>-3.5366234660016573</c:v>
                </c:pt>
                <c:pt idx="27">
                  <c:v>-6.7929017551215392</c:v>
                </c:pt>
                <c:pt idx="28">
                  <c:v>1.7269752852940385</c:v>
                </c:pt>
                <c:pt idx="29">
                  <c:v>-6.9998698126362431</c:v>
                </c:pt>
                <c:pt idx="30">
                  <c:v>19.420817120925285</c:v>
                </c:pt>
                <c:pt idx="31">
                  <c:v>-0.97672479305425597</c:v>
                </c:pt>
                <c:pt idx="32">
                  <c:v>106.75854342170123</c:v>
                </c:pt>
                <c:pt idx="33">
                  <c:v>-8.0883226500668002</c:v>
                </c:pt>
                <c:pt idx="34">
                  <c:v>-3.0134352143968712</c:v>
                </c:pt>
                <c:pt idx="35">
                  <c:v>-6.011014940431032</c:v>
                </c:pt>
                <c:pt idx="36">
                  <c:v>-18.297255483362122</c:v>
                </c:pt>
                <c:pt idx="37">
                  <c:v>3.8530754346413874</c:v>
                </c:pt>
                <c:pt idx="38">
                  <c:v>1.5722280895709431</c:v>
                </c:pt>
                <c:pt idx="39">
                  <c:v>-4.5203319579416341</c:v>
                </c:pt>
                <c:pt idx="40">
                  <c:v>-1.7012431615318309</c:v>
                </c:pt>
                <c:pt idx="41">
                  <c:v>-7.5244244579922182</c:v>
                </c:pt>
                <c:pt idx="42">
                  <c:v>-52.644912694894614</c:v>
                </c:pt>
                <c:pt idx="43">
                  <c:v>34.594836306688748</c:v>
                </c:pt>
                <c:pt idx="44">
                  <c:v>-6.1955441239366458</c:v>
                </c:pt>
                <c:pt idx="45">
                  <c:v>-0.6409482159799067</c:v>
                </c:pt>
                <c:pt idx="46">
                  <c:v>1.2834633106132998</c:v>
                </c:pt>
                <c:pt idx="47">
                  <c:v>-2.855706215242428</c:v>
                </c:pt>
                <c:pt idx="48">
                  <c:v>-31.821976697069456</c:v>
                </c:pt>
                <c:pt idx="49">
                  <c:v>185.15167540799837</c:v>
                </c:pt>
                <c:pt idx="50">
                  <c:v>-19.509518787231848</c:v>
                </c:pt>
                <c:pt idx="51">
                  <c:v>-5.6214419937507856</c:v>
                </c:pt>
                <c:pt idx="52">
                  <c:v>15.362732305830903</c:v>
                </c:pt>
                <c:pt idx="53">
                  <c:v>-8.1907272902036148</c:v>
                </c:pt>
                <c:pt idx="54">
                  <c:v>-5.4386414000783034</c:v>
                </c:pt>
                <c:pt idx="55">
                  <c:v>-3.0399987658550103</c:v>
                </c:pt>
                <c:pt idx="56">
                  <c:v>-22.869689909844269</c:v>
                </c:pt>
                <c:pt idx="57">
                  <c:v>-18.897206674178705</c:v>
                </c:pt>
                <c:pt idx="58">
                  <c:v>4.7874391795478779</c:v>
                </c:pt>
                <c:pt idx="59">
                  <c:v>-6.334716275320214</c:v>
                </c:pt>
                <c:pt idx="60">
                  <c:v>-6.6950515649987512</c:v>
                </c:pt>
                <c:pt idx="61">
                  <c:v>104.49566404182701</c:v>
                </c:pt>
                <c:pt idx="62">
                  <c:v>-84.673630141678473</c:v>
                </c:pt>
                <c:pt idx="63">
                  <c:v>-2.7719561003989384</c:v>
                </c:pt>
                <c:pt idx="64">
                  <c:v>15.988625246905428</c:v>
                </c:pt>
                <c:pt idx="65">
                  <c:v>-5.9221668422530138</c:v>
                </c:pt>
                <c:pt idx="66">
                  <c:v>-9.5190478865746417</c:v>
                </c:pt>
                <c:pt idx="67">
                  <c:v>-6.1253736974356947</c:v>
                </c:pt>
                <c:pt idx="68">
                  <c:v>11.27897532408852</c:v>
                </c:pt>
                <c:pt idx="69">
                  <c:v>-3.7028649365818644</c:v>
                </c:pt>
                <c:pt idx="70">
                  <c:v>12.293554299799467</c:v>
                </c:pt>
                <c:pt idx="71">
                  <c:v>-6.3759744740518096</c:v>
                </c:pt>
                <c:pt idx="72">
                  <c:v>-112.99164420881861</c:v>
                </c:pt>
                <c:pt idx="73">
                  <c:v>102.88421845887223</c:v>
                </c:pt>
                <c:pt idx="74">
                  <c:v>23.579965560199213</c:v>
                </c:pt>
                <c:pt idx="75">
                  <c:v>26.630979080032258</c:v>
                </c:pt>
                <c:pt idx="76">
                  <c:v>-2.1974630144991787</c:v>
                </c:pt>
                <c:pt idx="77">
                  <c:v>-69.182278248320245</c:v>
                </c:pt>
                <c:pt idx="78">
                  <c:v>-6.4180551579926002</c:v>
                </c:pt>
                <c:pt idx="79">
                  <c:v>-5.3971878946754686</c:v>
                </c:pt>
                <c:pt idx="80">
                  <c:v>-5.1193548827272863</c:v>
                </c:pt>
                <c:pt idx="81">
                  <c:v>20.217853264981002</c:v>
                </c:pt>
                <c:pt idx="82">
                  <c:v>4.3282613869348463</c:v>
                </c:pt>
                <c:pt idx="83">
                  <c:v>-166.2123519543801</c:v>
                </c:pt>
                <c:pt idx="84">
                  <c:v>13.723236816399783</c:v>
                </c:pt>
                <c:pt idx="85">
                  <c:v>-15.823914106983427</c:v>
                </c:pt>
                <c:pt idx="86">
                  <c:v>-92.013950128859278</c:v>
                </c:pt>
                <c:pt idx="87">
                  <c:v>-462.17104975416578</c:v>
                </c:pt>
                <c:pt idx="88">
                  <c:v>-25.063160680437317</c:v>
                </c:pt>
                <c:pt idx="89">
                  <c:v>-13.065610645574509</c:v>
                </c:pt>
                <c:pt idx="90">
                  <c:v>-1.508008558616428</c:v>
                </c:pt>
                <c:pt idx="91">
                  <c:v>-1.1539705298289693</c:v>
                </c:pt>
                <c:pt idx="92">
                  <c:v>65.566573811991788</c:v>
                </c:pt>
                <c:pt idx="93">
                  <c:v>-13.203556947671427</c:v>
                </c:pt>
                <c:pt idx="94">
                  <c:v>-9.0585468340451634</c:v>
                </c:pt>
                <c:pt idx="95">
                  <c:v>5.4231438855543574</c:v>
                </c:pt>
                <c:pt idx="96">
                  <c:v>-78.59614997610791</c:v>
                </c:pt>
                <c:pt idx="97">
                  <c:v>-2.5052796797724994</c:v>
                </c:pt>
                <c:pt idx="98">
                  <c:v>-3.4486430510610475</c:v>
                </c:pt>
                <c:pt idx="99">
                  <c:v>-3.8494222485807139</c:v>
                </c:pt>
                <c:pt idx="100">
                  <c:v>58.501544486888911</c:v>
                </c:pt>
                <c:pt idx="101">
                  <c:v>-5.7020075439186364</c:v>
                </c:pt>
                <c:pt idx="102">
                  <c:v>-4.8605261574712006</c:v>
                </c:pt>
                <c:pt idx="103">
                  <c:v>-138.99672293277354</c:v>
                </c:pt>
                <c:pt idx="104">
                  <c:v>-167.07320746225275</c:v>
                </c:pt>
                <c:pt idx="105">
                  <c:v>19.351118094251149</c:v>
                </c:pt>
                <c:pt idx="106">
                  <c:v>7.7634413966917251</c:v>
                </c:pt>
                <c:pt idx="107">
                  <c:v>3.1581795547190978</c:v>
                </c:pt>
                <c:pt idx="108">
                  <c:v>13.947967243694741</c:v>
                </c:pt>
                <c:pt idx="109">
                  <c:v>7.4501320118309984</c:v>
                </c:pt>
                <c:pt idx="110">
                  <c:v>20.660841911023152</c:v>
                </c:pt>
                <c:pt idx="111">
                  <c:v>6.6019618361723005</c:v>
                </c:pt>
                <c:pt idx="112">
                  <c:v>-4.7974740295467857</c:v>
                </c:pt>
                <c:pt idx="113">
                  <c:v>-4.8594548059328879</c:v>
                </c:pt>
                <c:pt idx="114">
                  <c:v>-3.7461053122326327</c:v>
                </c:pt>
                <c:pt idx="115">
                  <c:v>-4.2186467138503865</c:v>
                </c:pt>
                <c:pt idx="116">
                  <c:v>-6.9373551885829627</c:v>
                </c:pt>
                <c:pt idx="117">
                  <c:v>12.320081154095988</c:v>
                </c:pt>
                <c:pt idx="118">
                  <c:v>-5.0988972627409801</c:v>
                </c:pt>
                <c:pt idx="119">
                  <c:v>2.5020913566752725</c:v>
                </c:pt>
                <c:pt idx="120">
                  <c:v>22.758872682136911</c:v>
                </c:pt>
                <c:pt idx="121">
                  <c:v>-9.3041536894834422</c:v>
                </c:pt>
                <c:pt idx="122">
                  <c:v>1.076312459454583</c:v>
                </c:pt>
                <c:pt idx="123">
                  <c:v>-6.3649966890807956</c:v>
                </c:pt>
                <c:pt idx="124">
                  <c:v>100.01027607991205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62-4D01-8DDB-3BA74D652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775056"/>
        <c:axId val="667779536"/>
      </c:scatterChart>
      <c:valAx>
        <c:axId val="66777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Cost Per Unit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7779536"/>
        <c:crosses val="autoZero"/>
        <c:crossBetween val="midCat"/>
      </c:valAx>
      <c:valAx>
        <c:axId val="667779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77750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Profit Per Unit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spPr>
            <a:ln w="19050">
              <a:noFill/>
            </a:ln>
          </c:spPr>
          <c:xVal>
            <c:numRef>
              <c:f>Sheet1!$B$2:$B$126</c:f>
              <c:numCache>
                <c:formatCode>0.00</c:formatCode>
                <c:ptCount val="125"/>
                <c:pt idx="0">
                  <c:v>53.070000000000007</c:v>
                </c:pt>
                <c:pt idx="1">
                  <c:v>7.41</c:v>
                </c:pt>
                <c:pt idx="2">
                  <c:v>12.011999999999999</c:v>
                </c:pt>
                <c:pt idx="3">
                  <c:v>7.5539999999999994</c:v>
                </c:pt>
                <c:pt idx="4">
                  <c:v>7.6709999999999994</c:v>
                </c:pt>
                <c:pt idx="5">
                  <c:v>-8.6850000000000041</c:v>
                </c:pt>
                <c:pt idx="6">
                  <c:v>3.12</c:v>
                </c:pt>
                <c:pt idx="7">
                  <c:v>41.49</c:v>
                </c:pt>
                <c:pt idx="8">
                  <c:v>-22.950900000000004</c:v>
                </c:pt>
                <c:pt idx="9">
                  <c:v>-79.865999999999985</c:v>
                </c:pt>
                <c:pt idx="10">
                  <c:v>-47.838000000000001</c:v>
                </c:pt>
                <c:pt idx="11">
                  <c:v>1.7099999999999973</c:v>
                </c:pt>
                <c:pt idx="12">
                  <c:v>-13.206000000000003</c:v>
                </c:pt>
                <c:pt idx="13">
                  <c:v>50.13</c:v>
                </c:pt>
                <c:pt idx="14">
                  <c:v>-40.933499999999988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1.5810000000000002</c:v>
                </c:pt>
                <c:pt idx="19">
                  <c:v>7.77</c:v>
                </c:pt>
                <c:pt idx="20">
                  <c:v>21.450000000000003</c:v>
                </c:pt>
                <c:pt idx="21">
                  <c:v>4.3499999999999996</c:v>
                </c:pt>
                <c:pt idx="22">
                  <c:v>4.17</c:v>
                </c:pt>
                <c:pt idx="23">
                  <c:v>63.33</c:v>
                </c:pt>
                <c:pt idx="24">
                  <c:v>17.07</c:v>
                </c:pt>
                <c:pt idx="25">
                  <c:v>11.22</c:v>
                </c:pt>
                <c:pt idx="26">
                  <c:v>6.6899999999999995</c:v>
                </c:pt>
                <c:pt idx="27">
                  <c:v>2.775599999999999</c:v>
                </c:pt>
                <c:pt idx="28">
                  <c:v>6.9599999999999982</c:v>
                </c:pt>
                <c:pt idx="29">
                  <c:v>4.5600000000000005</c:v>
                </c:pt>
                <c:pt idx="30">
                  <c:v>-10.95</c:v>
                </c:pt>
                <c:pt idx="31">
                  <c:v>-0.52499999999999858</c:v>
                </c:pt>
                <c:pt idx="32">
                  <c:v>101.63999999999999</c:v>
                </c:pt>
                <c:pt idx="33">
                  <c:v>3.5200000000000005</c:v>
                </c:pt>
                <c:pt idx="34">
                  <c:v>3.3200000000000003</c:v>
                </c:pt>
                <c:pt idx="35">
                  <c:v>24.714120000000001</c:v>
                </c:pt>
                <c:pt idx="36">
                  <c:v>0.6</c:v>
                </c:pt>
                <c:pt idx="37">
                  <c:v>6.88</c:v>
                </c:pt>
                <c:pt idx="38">
                  <c:v>1.1199999999999999</c:v>
                </c:pt>
                <c:pt idx="39">
                  <c:v>2.5600000000000005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-17.976000000000003</c:v>
                </c:pt>
                <c:pt idx="43">
                  <c:v>-21.591600000000003</c:v>
                </c:pt>
                <c:pt idx="44">
                  <c:v>1.4238999999999997</c:v>
                </c:pt>
                <c:pt idx="45">
                  <c:v>-2.7435</c:v>
                </c:pt>
                <c:pt idx="46">
                  <c:v>19.14</c:v>
                </c:pt>
                <c:pt idx="47">
                  <c:v>6.84</c:v>
                </c:pt>
                <c:pt idx="48">
                  <c:v>22.919999999999998</c:v>
                </c:pt>
                <c:pt idx="49">
                  <c:v>124.92</c:v>
                </c:pt>
                <c:pt idx="50">
                  <c:v>12.72</c:v>
                </c:pt>
                <c:pt idx="51">
                  <c:v>1.6280000000000001</c:v>
                </c:pt>
                <c:pt idx="52">
                  <c:v>11.88</c:v>
                </c:pt>
                <c:pt idx="53">
                  <c:v>14.634300000000001</c:v>
                </c:pt>
                <c:pt idx="54">
                  <c:v>3.8631000000000006</c:v>
                </c:pt>
                <c:pt idx="55">
                  <c:v>2.0027999999999988</c:v>
                </c:pt>
                <c:pt idx="56">
                  <c:v>-3.8706</c:v>
                </c:pt>
                <c:pt idx="57">
                  <c:v>13.11</c:v>
                </c:pt>
                <c:pt idx="58">
                  <c:v>7.2900000000000009</c:v>
                </c:pt>
                <c:pt idx="59">
                  <c:v>1.7465999999999999</c:v>
                </c:pt>
                <c:pt idx="60">
                  <c:v>3.1104000000000003</c:v>
                </c:pt>
                <c:pt idx="61">
                  <c:v>82.934199999999976</c:v>
                </c:pt>
                <c:pt idx="62">
                  <c:v>137.24549999999999</c:v>
                </c:pt>
                <c:pt idx="63">
                  <c:v>56.837099999999992</c:v>
                </c:pt>
                <c:pt idx="64">
                  <c:v>51.027299999999997</c:v>
                </c:pt>
                <c:pt idx="65">
                  <c:v>7.7799999999999869E-2</c:v>
                </c:pt>
                <c:pt idx="66">
                  <c:v>3.0084</c:v>
                </c:pt>
                <c:pt idx="67">
                  <c:v>0.73980000000000024</c:v>
                </c:pt>
                <c:pt idx="68">
                  <c:v>35.789999999999992</c:v>
                </c:pt>
                <c:pt idx="69">
                  <c:v>0.75</c:v>
                </c:pt>
                <c:pt idx="70">
                  <c:v>36.227999999999994</c:v>
                </c:pt>
                <c:pt idx="71">
                  <c:v>2.73</c:v>
                </c:pt>
                <c:pt idx="72">
                  <c:v>-19.53</c:v>
                </c:pt>
                <c:pt idx="73">
                  <c:v>-22.418999999999983</c:v>
                </c:pt>
                <c:pt idx="74">
                  <c:v>8.602499999999992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1.5</c:v>
                </c:pt>
                <c:pt idx="80">
                  <c:v>0.79999999999999993</c:v>
                </c:pt>
                <c:pt idx="81">
                  <c:v>23.009999999999998</c:v>
                </c:pt>
                <c:pt idx="82">
                  <c:v>8.49</c:v>
                </c:pt>
                <c:pt idx="83">
                  <c:v>8.25</c:v>
                </c:pt>
                <c:pt idx="84">
                  <c:v>-17.903199999999995</c:v>
                </c:pt>
                <c:pt idx="85">
                  <c:v>-2.6075000000000008</c:v>
                </c:pt>
                <c:pt idx="86">
                  <c:v>37.26</c:v>
                </c:pt>
                <c:pt idx="87">
                  <c:v>-168.60599999999997</c:v>
                </c:pt>
                <c:pt idx="88">
                  <c:v>-11.129999999999999</c:v>
                </c:pt>
                <c:pt idx="89">
                  <c:v>60.839999999999996</c:v>
                </c:pt>
                <c:pt idx="90">
                  <c:v>2.9</c:v>
                </c:pt>
                <c:pt idx="91">
                  <c:v>-2.2709999999999999</c:v>
                </c:pt>
                <c:pt idx="92">
                  <c:v>-5.8014000000000046</c:v>
                </c:pt>
                <c:pt idx="93">
                  <c:v>-0.59549999999999836</c:v>
                </c:pt>
                <c:pt idx="94">
                  <c:v>0.65549999999999942</c:v>
                </c:pt>
                <c:pt idx="95">
                  <c:v>-1.7175000000000011</c:v>
                </c:pt>
                <c:pt idx="96">
                  <c:v>-26.113200000000003</c:v>
                </c:pt>
                <c:pt idx="97">
                  <c:v>16.3965</c:v>
                </c:pt>
                <c:pt idx="98">
                  <c:v>3.5786999999999991</c:v>
                </c:pt>
                <c:pt idx="99">
                  <c:v>3.5699999999999954E-2</c:v>
                </c:pt>
                <c:pt idx="100">
                  <c:v>61.71</c:v>
                </c:pt>
                <c:pt idx="101">
                  <c:v>3.2499999999999987</c:v>
                </c:pt>
                <c:pt idx="102">
                  <c:v>0.58399999999999985</c:v>
                </c:pt>
                <c:pt idx="103">
                  <c:v>222.63</c:v>
                </c:pt>
                <c:pt idx="104">
                  <c:v>159.87</c:v>
                </c:pt>
                <c:pt idx="105">
                  <c:v>69.150000000000006</c:v>
                </c:pt>
                <c:pt idx="106">
                  <c:v>10.649999999999999</c:v>
                </c:pt>
                <c:pt idx="107">
                  <c:v>9.0299999999999994</c:v>
                </c:pt>
                <c:pt idx="108">
                  <c:v>11.7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-1.8942000000000005</c:v>
                </c:pt>
                <c:pt idx="115">
                  <c:v>2.7</c:v>
                </c:pt>
                <c:pt idx="116">
                  <c:v>5.37</c:v>
                </c:pt>
                <c:pt idx="117">
                  <c:v>102.21899999999998</c:v>
                </c:pt>
                <c:pt idx="118">
                  <c:v>3.024</c:v>
                </c:pt>
                <c:pt idx="119">
                  <c:v>8.9489999999999998</c:v>
                </c:pt>
                <c:pt idx="120">
                  <c:v>-13.754999999999995</c:v>
                </c:pt>
                <c:pt idx="121">
                  <c:v>18.960000000000004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-92.93007999999999</c:v>
                </c:pt>
              </c:numCache>
            </c:numRef>
          </c:xVal>
          <c:yVal>
            <c:numRef>
              <c:f>Sheet1!$A$2:$A$126</c:f>
              <c:numCache>
                <c:formatCode>0.00</c:formatCode>
                <c:ptCount val="125"/>
                <c:pt idx="0">
                  <c:v>106.14000000000001</c:v>
                </c:pt>
                <c:pt idx="1">
                  <c:v>29.64</c:v>
                </c:pt>
                <c:pt idx="2">
                  <c:v>36.035999999999994</c:v>
                </c:pt>
                <c:pt idx="3">
                  <c:v>37.769999999999996</c:v>
                </c:pt>
                <c:pt idx="4">
                  <c:v>15.341999999999999</c:v>
                </c:pt>
                <c:pt idx="5">
                  <c:v>-26.05500000000001</c:v>
                </c:pt>
                <c:pt idx="6">
                  <c:v>3.12</c:v>
                </c:pt>
                <c:pt idx="7">
                  <c:v>290.43</c:v>
                </c:pt>
                <c:pt idx="8">
                  <c:v>-45.901800000000009</c:v>
                </c:pt>
                <c:pt idx="9">
                  <c:v>-319.46399999999994</c:v>
                </c:pt>
                <c:pt idx="10">
                  <c:v>-95.676000000000002</c:v>
                </c:pt>
                <c:pt idx="11">
                  <c:v>3.4199999999999946</c:v>
                </c:pt>
                <c:pt idx="12">
                  <c:v>-26.412000000000006</c:v>
                </c:pt>
                <c:pt idx="13">
                  <c:v>50.13</c:v>
                </c:pt>
                <c:pt idx="14">
                  <c:v>-122.80049999999997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4.7430000000000003</c:v>
                </c:pt>
                <c:pt idx="19">
                  <c:v>7.77</c:v>
                </c:pt>
                <c:pt idx="20">
                  <c:v>42.900000000000006</c:v>
                </c:pt>
                <c:pt idx="21">
                  <c:v>8.6999999999999993</c:v>
                </c:pt>
                <c:pt idx="22">
                  <c:v>4.17</c:v>
                </c:pt>
                <c:pt idx="23">
                  <c:v>253.32</c:v>
                </c:pt>
                <c:pt idx="24">
                  <c:v>17.07</c:v>
                </c:pt>
                <c:pt idx="25">
                  <c:v>44.88</c:v>
                </c:pt>
                <c:pt idx="26">
                  <c:v>26.759999999999998</c:v>
                </c:pt>
                <c:pt idx="27">
                  <c:v>5.5511999999999979</c:v>
                </c:pt>
                <c:pt idx="28">
                  <c:v>20.879999999999995</c:v>
                </c:pt>
                <c:pt idx="29">
                  <c:v>13.680000000000001</c:v>
                </c:pt>
                <c:pt idx="30">
                  <c:v>-21.9</c:v>
                </c:pt>
                <c:pt idx="31">
                  <c:v>-1.0499999999999972</c:v>
                </c:pt>
                <c:pt idx="32">
                  <c:v>609.83999999999992</c:v>
                </c:pt>
                <c:pt idx="33">
                  <c:v>28.160000000000004</c:v>
                </c:pt>
                <c:pt idx="34">
                  <c:v>13.280000000000001</c:v>
                </c:pt>
                <c:pt idx="35">
                  <c:v>49.428240000000002</c:v>
                </c:pt>
                <c:pt idx="36">
                  <c:v>3.6</c:v>
                </c:pt>
                <c:pt idx="37">
                  <c:v>6.88</c:v>
                </c:pt>
                <c:pt idx="38">
                  <c:v>2.2399999999999998</c:v>
                </c:pt>
                <c:pt idx="39">
                  <c:v>7.6800000000000015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-107.85600000000002</c:v>
                </c:pt>
                <c:pt idx="43">
                  <c:v>-64.774800000000013</c:v>
                </c:pt>
                <c:pt idx="44">
                  <c:v>4.2716999999999992</c:v>
                </c:pt>
                <c:pt idx="45">
                  <c:v>-5.4870000000000001</c:v>
                </c:pt>
                <c:pt idx="46">
                  <c:v>76.56</c:v>
                </c:pt>
                <c:pt idx="47">
                  <c:v>20.52</c:v>
                </c:pt>
                <c:pt idx="48">
                  <c:v>22.919999999999998</c:v>
                </c:pt>
                <c:pt idx="49">
                  <c:v>999.36</c:v>
                </c:pt>
                <c:pt idx="50">
                  <c:v>12.72</c:v>
                </c:pt>
                <c:pt idx="51">
                  <c:v>4.8840000000000003</c:v>
                </c:pt>
                <c:pt idx="52">
                  <c:v>35.64</c:v>
                </c:pt>
                <c:pt idx="53">
                  <c:v>29.268600000000003</c:v>
                </c:pt>
                <c:pt idx="54">
                  <c:v>11.589300000000001</c:v>
                </c:pt>
                <c:pt idx="55">
                  <c:v>6.0083999999999964</c:v>
                </c:pt>
                <c:pt idx="56">
                  <c:v>-27.094200000000001</c:v>
                </c:pt>
                <c:pt idx="57">
                  <c:v>13.11</c:v>
                </c:pt>
                <c:pt idx="58">
                  <c:v>14.580000000000002</c:v>
                </c:pt>
                <c:pt idx="59">
                  <c:v>5.2397999999999998</c:v>
                </c:pt>
                <c:pt idx="60">
                  <c:v>9.3312000000000008</c:v>
                </c:pt>
                <c:pt idx="61">
                  <c:v>746.40779999999972</c:v>
                </c:pt>
                <c:pt idx="62">
                  <c:v>274.49099999999999</c:v>
                </c:pt>
                <c:pt idx="63">
                  <c:v>113.67419999999998</c:v>
                </c:pt>
                <c:pt idx="64">
                  <c:v>204.10919999999999</c:v>
                </c:pt>
                <c:pt idx="65">
                  <c:v>0.31119999999999948</c:v>
                </c:pt>
                <c:pt idx="66">
                  <c:v>3.0084</c:v>
                </c:pt>
                <c:pt idx="67">
                  <c:v>1.4796000000000005</c:v>
                </c:pt>
                <c:pt idx="68">
                  <c:v>143.15999999999997</c:v>
                </c:pt>
                <c:pt idx="69">
                  <c:v>2.25</c:v>
                </c:pt>
                <c:pt idx="70">
                  <c:v>36.227999999999994</c:v>
                </c:pt>
                <c:pt idx="71">
                  <c:v>5.46</c:v>
                </c:pt>
                <c:pt idx="72">
                  <c:v>-136.71</c:v>
                </c:pt>
                <c:pt idx="73">
                  <c:v>-44.837999999999965</c:v>
                </c:pt>
                <c:pt idx="74">
                  <c:v>25.807499999999976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6</c:v>
                </c:pt>
                <c:pt idx="80">
                  <c:v>2.4</c:v>
                </c:pt>
                <c:pt idx="81">
                  <c:v>46.019999999999996</c:v>
                </c:pt>
                <c:pt idx="82">
                  <c:v>8.49</c:v>
                </c:pt>
                <c:pt idx="83">
                  <c:v>49.5</c:v>
                </c:pt>
                <c:pt idx="84">
                  <c:v>-53.709599999999988</c:v>
                </c:pt>
                <c:pt idx="85">
                  <c:v>-18.252500000000005</c:v>
                </c:pt>
                <c:pt idx="86">
                  <c:v>260.82</c:v>
                </c:pt>
                <c:pt idx="87">
                  <c:v>-1011.6359999999997</c:v>
                </c:pt>
                <c:pt idx="88">
                  <c:v>-55.65</c:v>
                </c:pt>
                <c:pt idx="89">
                  <c:v>182.51999999999998</c:v>
                </c:pt>
                <c:pt idx="90">
                  <c:v>20.3</c:v>
                </c:pt>
                <c:pt idx="91">
                  <c:v>-4.5419999999999998</c:v>
                </c:pt>
                <c:pt idx="92">
                  <c:v>-11.602800000000009</c:v>
                </c:pt>
                <c:pt idx="93">
                  <c:v>-2.977499999999992</c:v>
                </c:pt>
                <c:pt idx="94">
                  <c:v>4.5884999999999962</c:v>
                </c:pt>
                <c:pt idx="95">
                  <c:v>-1.7175000000000011</c:v>
                </c:pt>
                <c:pt idx="96">
                  <c:v>-156.67920000000001</c:v>
                </c:pt>
                <c:pt idx="97">
                  <c:v>32.792999999999999</c:v>
                </c:pt>
                <c:pt idx="98">
                  <c:v>17.893499999999996</c:v>
                </c:pt>
                <c:pt idx="99">
                  <c:v>7.1399999999999908E-2</c:v>
                </c:pt>
                <c:pt idx="100">
                  <c:v>61.71</c:v>
                </c:pt>
                <c:pt idx="101">
                  <c:v>9.7499999999999964</c:v>
                </c:pt>
                <c:pt idx="102">
                  <c:v>1.1679999999999997</c:v>
                </c:pt>
                <c:pt idx="103">
                  <c:v>445.26</c:v>
                </c:pt>
                <c:pt idx="104">
                  <c:v>159.87</c:v>
                </c:pt>
                <c:pt idx="105">
                  <c:v>276.60000000000002</c:v>
                </c:pt>
                <c:pt idx="106">
                  <c:v>63.899999999999991</c:v>
                </c:pt>
                <c:pt idx="107">
                  <c:v>54.179999999999993</c:v>
                </c:pt>
                <c:pt idx="108">
                  <c:v>23.4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-5.6826000000000016</c:v>
                </c:pt>
                <c:pt idx="115">
                  <c:v>5.4</c:v>
                </c:pt>
                <c:pt idx="116">
                  <c:v>16.11</c:v>
                </c:pt>
                <c:pt idx="117">
                  <c:v>511.09499999999991</c:v>
                </c:pt>
                <c:pt idx="118">
                  <c:v>12.096</c:v>
                </c:pt>
                <c:pt idx="119">
                  <c:v>53.693999999999996</c:v>
                </c:pt>
                <c:pt idx="120">
                  <c:v>-41.264999999999986</c:v>
                </c:pt>
                <c:pt idx="121">
                  <c:v>56.88000000000001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-278.79023999999998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E3-4E03-856D-5371227A06BA}"/>
            </c:ext>
          </c:extLst>
        </c:ser>
        <c:ser>
          <c:idx val="1"/>
          <c:order val="1"/>
          <c:tx>
            <c:v>Predicted Profit</c:v>
          </c:tx>
          <c:spPr>
            <a:ln w="19050">
              <a:noFill/>
            </a:ln>
          </c:spPr>
          <c:trendline>
            <c:trendlineType val="log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Sheet1!$B$2:$B$126</c:f>
              <c:numCache>
                <c:formatCode>0.00</c:formatCode>
                <c:ptCount val="125"/>
                <c:pt idx="0">
                  <c:v>53.070000000000007</c:v>
                </c:pt>
                <c:pt idx="1">
                  <c:v>7.41</c:v>
                </c:pt>
                <c:pt idx="2">
                  <c:v>12.011999999999999</c:v>
                </c:pt>
                <c:pt idx="3">
                  <c:v>7.5539999999999994</c:v>
                </c:pt>
                <c:pt idx="4">
                  <c:v>7.6709999999999994</c:v>
                </c:pt>
                <c:pt idx="5">
                  <c:v>-8.6850000000000041</c:v>
                </c:pt>
                <c:pt idx="6">
                  <c:v>3.12</c:v>
                </c:pt>
                <c:pt idx="7">
                  <c:v>41.49</c:v>
                </c:pt>
                <c:pt idx="8">
                  <c:v>-22.950900000000004</c:v>
                </c:pt>
                <c:pt idx="9">
                  <c:v>-79.865999999999985</c:v>
                </c:pt>
                <c:pt idx="10">
                  <c:v>-47.838000000000001</c:v>
                </c:pt>
                <c:pt idx="11">
                  <c:v>1.7099999999999973</c:v>
                </c:pt>
                <c:pt idx="12">
                  <c:v>-13.206000000000003</c:v>
                </c:pt>
                <c:pt idx="13">
                  <c:v>50.13</c:v>
                </c:pt>
                <c:pt idx="14">
                  <c:v>-40.933499999999988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1.5810000000000002</c:v>
                </c:pt>
                <c:pt idx="19">
                  <c:v>7.77</c:v>
                </c:pt>
                <c:pt idx="20">
                  <c:v>21.450000000000003</c:v>
                </c:pt>
                <c:pt idx="21">
                  <c:v>4.3499999999999996</c:v>
                </c:pt>
                <c:pt idx="22">
                  <c:v>4.17</c:v>
                </c:pt>
                <c:pt idx="23">
                  <c:v>63.33</c:v>
                </c:pt>
                <c:pt idx="24">
                  <c:v>17.07</c:v>
                </c:pt>
                <c:pt idx="25">
                  <c:v>11.22</c:v>
                </c:pt>
                <c:pt idx="26">
                  <c:v>6.6899999999999995</c:v>
                </c:pt>
                <c:pt idx="27">
                  <c:v>2.775599999999999</c:v>
                </c:pt>
                <c:pt idx="28">
                  <c:v>6.9599999999999982</c:v>
                </c:pt>
                <c:pt idx="29">
                  <c:v>4.5600000000000005</c:v>
                </c:pt>
                <c:pt idx="30">
                  <c:v>-10.95</c:v>
                </c:pt>
                <c:pt idx="31">
                  <c:v>-0.52499999999999858</c:v>
                </c:pt>
                <c:pt idx="32">
                  <c:v>101.63999999999999</c:v>
                </c:pt>
                <c:pt idx="33">
                  <c:v>3.5200000000000005</c:v>
                </c:pt>
                <c:pt idx="34">
                  <c:v>3.3200000000000003</c:v>
                </c:pt>
                <c:pt idx="35">
                  <c:v>24.714120000000001</c:v>
                </c:pt>
                <c:pt idx="36">
                  <c:v>0.6</c:v>
                </c:pt>
                <c:pt idx="37">
                  <c:v>6.88</c:v>
                </c:pt>
                <c:pt idx="38">
                  <c:v>1.1199999999999999</c:v>
                </c:pt>
                <c:pt idx="39">
                  <c:v>2.5600000000000005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-17.976000000000003</c:v>
                </c:pt>
                <c:pt idx="43">
                  <c:v>-21.591600000000003</c:v>
                </c:pt>
                <c:pt idx="44">
                  <c:v>1.4238999999999997</c:v>
                </c:pt>
                <c:pt idx="45">
                  <c:v>-2.7435</c:v>
                </c:pt>
                <c:pt idx="46">
                  <c:v>19.14</c:v>
                </c:pt>
                <c:pt idx="47">
                  <c:v>6.84</c:v>
                </c:pt>
                <c:pt idx="48">
                  <c:v>22.919999999999998</c:v>
                </c:pt>
                <c:pt idx="49">
                  <c:v>124.92</c:v>
                </c:pt>
                <c:pt idx="50">
                  <c:v>12.72</c:v>
                </c:pt>
                <c:pt idx="51">
                  <c:v>1.6280000000000001</c:v>
                </c:pt>
                <c:pt idx="52">
                  <c:v>11.88</c:v>
                </c:pt>
                <c:pt idx="53">
                  <c:v>14.634300000000001</c:v>
                </c:pt>
                <c:pt idx="54">
                  <c:v>3.8631000000000006</c:v>
                </c:pt>
                <c:pt idx="55">
                  <c:v>2.0027999999999988</c:v>
                </c:pt>
                <c:pt idx="56">
                  <c:v>-3.8706</c:v>
                </c:pt>
                <c:pt idx="57">
                  <c:v>13.11</c:v>
                </c:pt>
                <c:pt idx="58">
                  <c:v>7.2900000000000009</c:v>
                </c:pt>
                <c:pt idx="59">
                  <c:v>1.7465999999999999</c:v>
                </c:pt>
                <c:pt idx="60">
                  <c:v>3.1104000000000003</c:v>
                </c:pt>
                <c:pt idx="61">
                  <c:v>82.934199999999976</c:v>
                </c:pt>
                <c:pt idx="62">
                  <c:v>137.24549999999999</c:v>
                </c:pt>
                <c:pt idx="63">
                  <c:v>56.837099999999992</c:v>
                </c:pt>
                <c:pt idx="64">
                  <c:v>51.027299999999997</c:v>
                </c:pt>
                <c:pt idx="65">
                  <c:v>7.7799999999999869E-2</c:v>
                </c:pt>
                <c:pt idx="66">
                  <c:v>3.0084</c:v>
                </c:pt>
                <c:pt idx="67">
                  <c:v>0.73980000000000024</c:v>
                </c:pt>
                <c:pt idx="68">
                  <c:v>35.789999999999992</c:v>
                </c:pt>
                <c:pt idx="69">
                  <c:v>0.75</c:v>
                </c:pt>
                <c:pt idx="70">
                  <c:v>36.227999999999994</c:v>
                </c:pt>
                <c:pt idx="71">
                  <c:v>2.73</c:v>
                </c:pt>
                <c:pt idx="72">
                  <c:v>-19.53</c:v>
                </c:pt>
                <c:pt idx="73">
                  <c:v>-22.418999999999983</c:v>
                </c:pt>
                <c:pt idx="74">
                  <c:v>8.602499999999992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1.5</c:v>
                </c:pt>
                <c:pt idx="80">
                  <c:v>0.79999999999999993</c:v>
                </c:pt>
                <c:pt idx="81">
                  <c:v>23.009999999999998</c:v>
                </c:pt>
                <c:pt idx="82">
                  <c:v>8.49</c:v>
                </c:pt>
                <c:pt idx="83">
                  <c:v>8.25</c:v>
                </c:pt>
                <c:pt idx="84">
                  <c:v>-17.903199999999995</c:v>
                </c:pt>
                <c:pt idx="85">
                  <c:v>-2.6075000000000008</c:v>
                </c:pt>
                <c:pt idx="86">
                  <c:v>37.26</c:v>
                </c:pt>
                <c:pt idx="87">
                  <c:v>-168.60599999999997</c:v>
                </c:pt>
                <c:pt idx="88">
                  <c:v>-11.129999999999999</c:v>
                </c:pt>
                <c:pt idx="89">
                  <c:v>60.839999999999996</c:v>
                </c:pt>
                <c:pt idx="90">
                  <c:v>2.9</c:v>
                </c:pt>
                <c:pt idx="91">
                  <c:v>-2.2709999999999999</c:v>
                </c:pt>
                <c:pt idx="92">
                  <c:v>-5.8014000000000046</c:v>
                </c:pt>
                <c:pt idx="93">
                  <c:v>-0.59549999999999836</c:v>
                </c:pt>
                <c:pt idx="94">
                  <c:v>0.65549999999999942</c:v>
                </c:pt>
                <c:pt idx="95">
                  <c:v>-1.7175000000000011</c:v>
                </c:pt>
                <c:pt idx="96">
                  <c:v>-26.113200000000003</c:v>
                </c:pt>
                <c:pt idx="97">
                  <c:v>16.3965</c:v>
                </c:pt>
                <c:pt idx="98">
                  <c:v>3.5786999999999991</c:v>
                </c:pt>
                <c:pt idx="99">
                  <c:v>3.5699999999999954E-2</c:v>
                </c:pt>
                <c:pt idx="100">
                  <c:v>61.71</c:v>
                </c:pt>
                <c:pt idx="101">
                  <c:v>3.2499999999999987</c:v>
                </c:pt>
                <c:pt idx="102">
                  <c:v>0.58399999999999985</c:v>
                </c:pt>
                <c:pt idx="103">
                  <c:v>222.63</c:v>
                </c:pt>
                <c:pt idx="104">
                  <c:v>159.87</c:v>
                </c:pt>
                <c:pt idx="105">
                  <c:v>69.150000000000006</c:v>
                </c:pt>
                <c:pt idx="106">
                  <c:v>10.649999999999999</c:v>
                </c:pt>
                <c:pt idx="107">
                  <c:v>9.0299999999999994</c:v>
                </c:pt>
                <c:pt idx="108">
                  <c:v>11.7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-1.8942000000000005</c:v>
                </c:pt>
                <c:pt idx="115">
                  <c:v>2.7</c:v>
                </c:pt>
                <c:pt idx="116">
                  <c:v>5.37</c:v>
                </c:pt>
                <c:pt idx="117">
                  <c:v>102.21899999999998</c:v>
                </c:pt>
                <c:pt idx="118">
                  <c:v>3.024</c:v>
                </c:pt>
                <c:pt idx="119">
                  <c:v>8.9489999999999998</c:v>
                </c:pt>
                <c:pt idx="120">
                  <c:v>-13.754999999999995</c:v>
                </c:pt>
                <c:pt idx="121">
                  <c:v>18.960000000000004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-92.93007999999999</c:v>
                </c:pt>
              </c:numCache>
            </c:numRef>
          </c:xVal>
          <c:yVal>
            <c:numRef>
              <c:f>Sheet5!$B$27:$B$151</c:f>
              <c:numCache>
                <c:formatCode>General</c:formatCode>
                <c:ptCount val="125"/>
                <c:pt idx="0">
                  <c:v>98.227699002950459</c:v>
                </c:pt>
                <c:pt idx="1">
                  <c:v>33.131315993617264</c:v>
                </c:pt>
                <c:pt idx="2">
                  <c:v>39.741412791610422</c:v>
                </c:pt>
                <c:pt idx="3">
                  <c:v>38.801027513120843</c:v>
                </c:pt>
                <c:pt idx="4">
                  <c:v>20.535025328002444</c:v>
                </c:pt>
                <c:pt idx="5">
                  <c:v>-30.195321896006355</c:v>
                </c:pt>
                <c:pt idx="6">
                  <c:v>-218.84550993636043</c:v>
                </c:pt>
                <c:pt idx="7">
                  <c:v>242.32011068943081</c:v>
                </c:pt>
                <c:pt idx="8">
                  <c:v>-113.93680460776977</c:v>
                </c:pt>
                <c:pt idx="9">
                  <c:v>-300.20005265793924</c:v>
                </c:pt>
                <c:pt idx="10">
                  <c:v>-212.74998914757907</c:v>
                </c:pt>
                <c:pt idx="11">
                  <c:v>-5.2570927019954716</c:v>
                </c:pt>
                <c:pt idx="12">
                  <c:v>-60.606532266636137</c:v>
                </c:pt>
                <c:pt idx="13">
                  <c:v>47.365774212831894</c:v>
                </c:pt>
                <c:pt idx="14">
                  <c:v>-177.32098164023441</c:v>
                </c:pt>
                <c:pt idx="15">
                  <c:v>-414.58308763156185</c:v>
                </c:pt>
                <c:pt idx="16">
                  <c:v>3.7739947971884584</c:v>
                </c:pt>
                <c:pt idx="17">
                  <c:v>208.80525550389751</c:v>
                </c:pt>
                <c:pt idx="18">
                  <c:v>8.8109331680797744</c:v>
                </c:pt>
                <c:pt idx="19">
                  <c:v>-3.8942311227653619</c:v>
                </c:pt>
                <c:pt idx="20">
                  <c:v>54.390994440070791</c:v>
                </c:pt>
                <c:pt idx="21">
                  <c:v>6.3551072469025058</c:v>
                </c:pt>
                <c:pt idx="22">
                  <c:v>9.1850521643836345</c:v>
                </c:pt>
                <c:pt idx="23">
                  <c:v>234.79346458253528</c:v>
                </c:pt>
                <c:pt idx="24">
                  <c:v>34.007418433480112</c:v>
                </c:pt>
                <c:pt idx="25">
                  <c:v>45.952486377616658</c:v>
                </c:pt>
                <c:pt idx="26">
                  <c:v>30.296623466001655</c:v>
                </c:pt>
                <c:pt idx="27">
                  <c:v>12.344101755121537</c:v>
                </c:pt>
                <c:pt idx="28">
                  <c:v>19.153024714705957</c:v>
                </c:pt>
                <c:pt idx="29">
                  <c:v>20.679869812636245</c:v>
                </c:pt>
                <c:pt idx="30">
                  <c:v>-41.320817120925284</c:v>
                </c:pt>
                <c:pt idx="31">
                  <c:v>-7.3275206945741189E-2</c:v>
                </c:pt>
                <c:pt idx="32">
                  <c:v>503.08145657829868</c:v>
                </c:pt>
                <c:pt idx="33">
                  <c:v>36.248322650066804</c:v>
                </c:pt>
                <c:pt idx="34">
                  <c:v>16.293435214396872</c:v>
                </c:pt>
                <c:pt idx="35">
                  <c:v>55.439254940431034</c:v>
                </c:pt>
                <c:pt idx="36">
                  <c:v>21.897255483362123</c:v>
                </c:pt>
                <c:pt idx="37">
                  <c:v>3.0269245653586125</c:v>
                </c:pt>
                <c:pt idx="38">
                  <c:v>0.6677719104290567</c:v>
                </c:pt>
                <c:pt idx="39">
                  <c:v>12.200331957941636</c:v>
                </c:pt>
                <c:pt idx="40">
                  <c:v>4.3112431615318307</c:v>
                </c:pt>
                <c:pt idx="41">
                  <c:v>9.6244244579922178</c:v>
                </c:pt>
                <c:pt idx="42">
                  <c:v>-55.211087305105409</c:v>
                </c:pt>
                <c:pt idx="43">
                  <c:v>-99.369636306688761</c:v>
                </c:pt>
                <c:pt idx="44">
                  <c:v>10.467244123936645</c:v>
                </c:pt>
                <c:pt idx="45">
                  <c:v>-4.8460517840200934</c:v>
                </c:pt>
                <c:pt idx="46">
                  <c:v>75.276536689386703</c:v>
                </c:pt>
                <c:pt idx="47">
                  <c:v>23.375706215242428</c:v>
                </c:pt>
                <c:pt idx="48">
                  <c:v>54.741976697069454</c:v>
                </c:pt>
                <c:pt idx="49">
                  <c:v>814.20832459200165</c:v>
                </c:pt>
                <c:pt idx="50">
                  <c:v>32.229518787231846</c:v>
                </c:pt>
                <c:pt idx="51">
                  <c:v>10.505441993750786</c:v>
                </c:pt>
                <c:pt idx="52">
                  <c:v>20.277267694169097</c:v>
                </c:pt>
                <c:pt idx="53">
                  <c:v>37.459327290203618</c:v>
                </c:pt>
                <c:pt idx="54">
                  <c:v>17.027941400078305</c:v>
                </c:pt>
                <c:pt idx="55">
                  <c:v>9.0483987658550067</c:v>
                </c:pt>
                <c:pt idx="56">
                  <c:v>-4.2245100901557322</c:v>
                </c:pt>
                <c:pt idx="57">
                  <c:v>32.007206674178704</c:v>
                </c:pt>
                <c:pt idx="58">
                  <c:v>9.7925608204521239</c:v>
                </c:pt>
                <c:pt idx="59">
                  <c:v>11.574516275320214</c:v>
                </c:pt>
                <c:pt idx="60">
                  <c:v>16.026251564998752</c:v>
                </c:pt>
                <c:pt idx="61">
                  <c:v>641.91213595817271</c:v>
                </c:pt>
                <c:pt idx="62">
                  <c:v>359.16463014167846</c:v>
                </c:pt>
                <c:pt idx="63">
                  <c:v>116.44615610039892</c:v>
                </c:pt>
                <c:pt idx="64">
                  <c:v>188.12057475309456</c:v>
                </c:pt>
                <c:pt idx="65">
                  <c:v>6.2333668422530133</c:v>
                </c:pt>
                <c:pt idx="66">
                  <c:v>12.527447886574642</c:v>
                </c:pt>
                <c:pt idx="67">
                  <c:v>7.6049736974356952</c:v>
                </c:pt>
                <c:pt idx="68">
                  <c:v>131.88102467591145</c:v>
                </c:pt>
                <c:pt idx="69">
                  <c:v>5.9528649365818644</c:v>
                </c:pt>
                <c:pt idx="70">
                  <c:v>23.934445700200527</c:v>
                </c:pt>
                <c:pt idx="71">
                  <c:v>11.83597447405181</c:v>
                </c:pt>
                <c:pt idx="72">
                  <c:v>-23.718355791181395</c:v>
                </c:pt>
                <c:pt idx="73">
                  <c:v>-147.72221845887219</c:v>
                </c:pt>
                <c:pt idx="74">
                  <c:v>2.2275344398007633</c:v>
                </c:pt>
                <c:pt idx="75">
                  <c:v>-31.124979080032261</c:v>
                </c:pt>
                <c:pt idx="76">
                  <c:v>2.0924630144991783</c:v>
                </c:pt>
                <c:pt idx="77">
                  <c:v>140.64227824832025</c:v>
                </c:pt>
                <c:pt idx="78">
                  <c:v>13.7980551579926</c:v>
                </c:pt>
                <c:pt idx="79">
                  <c:v>11.397187894675469</c:v>
                </c:pt>
                <c:pt idx="80">
                  <c:v>7.5193548827272858</c:v>
                </c:pt>
                <c:pt idx="81">
                  <c:v>25.802146735018994</c:v>
                </c:pt>
                <c:pt idx="82">
                  <c:v>4.1617386130651539</c:v>
                </c:pt>
                <c:pt idx="83">
                  <c:v>215.7123519543801</c:v>
                </c:pt>
                <c:pt idx="84">
                  <c:v>-67.432836816399771</c:v>
                </c:pt>
                <c:pt idx="85">
                  <c:v>-2.4285858930165785</c:v>
                </c:pt>
                <c:pt idx="86">
                  <c:v>352.83395012885927</c:v>
                </c:pt>
                <c:pt idx="87">
                  <c:v>-549.46495024583396</c:v>
                </c:pt>
                <c:pt idx="88">
                  <c:v>-30.586839319562682</c:v>
                </c:pt>
                <c:pt idx="89">
                  <c:v>195.58561064557449</c:v>
                </c:pt>
                <c:pt idx="90">
                  <c:v>21.808008558616429</c:v>
                </c:pt>
                <c:pt idx="91">
                  <c:v>-3.3880294701710305</c:v>
                </c:pt>
                <c:pt idx="92">
                  <c:v>-77.16937381199179</c:v>
                </c:pt>
                <c:pt idx="93">
                  <c:v>10.226056947671434</c:v>
                </c:pt>
                <c:pt idx="94">
                  <c:v>13.64704683404516</c:v>
                </c:pt>
                <c:pt idx="95">
                  <c:v>-7.1406438855543586</c:v>
                </c:pt>
                <c:pt idx="96">
                  <c:v>-78.083050023892099</c:v>
                </c:pt>
                <c:pt idx="97">
                  <c:v>35.298279679772499</c:v>
                </c:pt>
                <c:pt idx="98">
                  <c:v>21.342143051061043</c:v>
                </c:pt>
                <c:pt idx="99">
                  <c:v>3.9208222485807136</c:v>
                </c:pt>
                <c:pt idx="100">
                  <c:v>3.2084555131110903</c:v>
                </c:pt>
                <c:pt idx="101">
                  <c:v>15.452007543918633</c:v>
                </c:pt>
                <c:pt idx="102">
                  <c:v>6.0285261574712008</c:v>
                </c:pt>
                <c:pt idx="103">
                  <c:v>584.25672293277353</c:v>
                </c:pt>
                <c:pt idx="104">
                  <c:v>326.94320746225276</c:v>
                </c:pt>
                <c:pt idx="105">
                  <c:v>257.24888190574887</c:v>
                </c:pt>
                <c:pt idx="106">
                  <c:v>56.136558603308266</c:v>
                </c:pt>
                <c:pt idx="107">
                  <c:v>51.021820445280895</c:v>
                </c:pt>
                <c:pt idx="108">
                  <c:v>9.4520327563052575</c:v>
                </c:pt>
                <c:pt idx="109">
                  <c:v>-7.4501320118309984</c:v>
                </c:pt>
                <c:pt idx="110">
                  <c:v>-19.010841911023153</c:v>
                </c:pt>
                <c:pt idx="111">
                  <c:v>-1.0519618361722998</c:v>
                </c:pt>
                <c:pt idx="112">
                  <c:v>7.4074740295467851</c:v>
                </c:pt>
                <c:pt idx="113">
                  <c:v>7.2594548059328883</c:v>
                </c:pt>
                <c:pt idx="114">
                  <c:v>-1.936494687767369</c:v>
                </c:pt>
                <c:pt idx="115">
                  <c:v>9.6186467138503868</c:v>
                </c:pt>
                <c:pt idx="116">
                  <c:v>23.047355188582962</c:v>
                </c:pt>
                <c:pt idx="117">
                  <c:v>498.77491884590393</c:v>
                </c:pt>
                <c:pt idx="118">
                  <c:v>17.19489726274098</c:v>
                </c:pt>
                <c:pt idx="119">
                  <c:v>51.191908643324723</c:v>
                </c:pt>
                <c:pt idx="120">
                  <c:v>-64.023872682136897</c:v>
                </c:pt>
                <c:pt idx="121">
                  <c:v>66.184153689483452</c:v>
                </c:pt>
                <c:pt idx="122">
                  <c:v>0.68368754054541725</c:v>
                </c:pt>
                <c:pt idx="123">
                  <c:v>11.014996689080796</c:v>
                </c:pt>
                <c:pt idx="124">
                  <c:v>-378.80051607991203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E3-4E03-856D-5371227A0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777936"/>
        <c:axId val="667778896"/>
      </c:scatterChart>
      <c:valAx>
        <c:axId val="66777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 Per Unit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67778896"/>
        <c:crosses val="autoZero"/>
        <c:crossBetween val="midCat"/>
      </c:valAx>
      <c:valAx>
        <c:axId val="667778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677779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Sales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spPr>
            <a:ln w="19050">
              <a:noFill/>
            </a:ln>
          </c:spPr>
          <c:xVal>
            <c:numRef>
              <c:f>Sheet1!$C$2:$C$126</c:f>
              <c:numCache>
                <c:formatCode>0.00</c:formatCode>
                <c:ptCount val="125"/>
                <c:pt idx="0">
                  <c:v>408.29999999999995</c:v>
                </c:pt>
                <c:pt idx="1">
                  <c:v>66.12</c:v>
                </c:pt>
                <c:pt idx="2">
                  <c:v>120.36600000000001</c:v>
                </c:pt>
                <c:pt idx="3">
                  <c:v>113.66999999999999</c:v>
                </c:pt>
                <c:pt idx="4">
                  <c:v>55.242000000000004</c:v>
                </c:pt>
                <c:pt idx="5">
                  <c:v>44.865000000000009</c:v>
                </c:pt>
                <c:pt idx="6">
                  <c:v>314.22000000000003</c:v>
                </c:pt>
                <c:pt idx="7">
                  <c:v>854.49</c:v>
                </c:pt>
                <c:pt idx="8">
                  <c:v>135.1182</c:v>
                </c:pt>
                <c:pt idx="9">
                  <c:v>912.45600000000002</c:v>
                </c:pt>
                <c:pt idx="10">
                  <c:v>159.44399999999999</c:v>
                </c:pt>
                <c:pt idx="11">
                  <c:v>69.3</c:v>
                </c:pt>
                <c:pt idx="12">
                  <c:v>68.867999999999995</c:v>
                </c:pt>
                <c:pt idx="13">
                  <c:v>192.87</c:v>
                </c:pt>
                <c:pt idx="14">
                  <c:v>337.6395</c:v>
                </c:pt>
                <c:pt idx="15">
                  <c:v>211.18049999999999</c:v>
                </c:pt>
                <c:pt idx="16">
                  <c:v>6.0059999999999993</c:v>
                </c:pt>
                <c:pt idx="17">
                  <c:v>276.10199999999998</c:v>
                </c:pt>
                <c:pt idx="18">
                  <c:v>35.883000000000003</c:v>
                </c:pt>
                <c:pt idx="19">
                  <c:v>51.84</c:v>
                </c:pt>
                <c:pt idx="20">
                  <c:v>122.58</c:v>
                </c:pt>
                <c:pt idx="21">
                  <c:v>62.339999999999989</c:v>
                </c:pt>
                <c:pt idx="22">
                  <c:v>16.71</c:v>
                </c:pt>
                <c:pt idx="23">
                  <c:v>666.84</c:v>
                </c:pt>
                <c:pt idx="24">
                  <c:v>47.43</c:v>
                </c:pt>
                <c:pt idx="25">
                  <c:v>195.2</c:v>
                </c:pt>
                <c:pt idx="26">
                  <c:v>81.239999999999995</c:v>
                </c:pt>
                <c:pt idx="27">
                  <c:v>16.448</c:v>
                </c:pt>
                <c:pt idx="28">
                  <c:v>139.76999999999998</c:v>
                </c:pt>
                <c:pt idx="29">
                  <c:v>27.360000000000003</c:v>
                </c:pt>
                <c:pt idx="30">
                  <c:v>26.64</c:v>
                </c:pt>
                <c:pt idx="31">
                  <c:v>17.009999999999998</c:v>
                </c:pt>
                <c:pt idx="32">
                  <c:v>1648.44</c:v>
                </c:pt>
                <c:pt idx="33">
                  <c:v>148.95999999999998</c:v>
                </c:pt>
                <c:pt idx="34">
                  <c:v>222.56</c:v>
                </c:pt>
                <c:pt idx="35">
                  <c:v>165.54823999999999</c:v>
                </c:pt>
                <c:pt idx="36">
                  <c:v>185.76000000000002</c:v>
                </c:pt>
                <c:pt idx="37">
                  <c:v>38.260000000000005</c:v>
                </c:pt>
                <c:pt idx="38">
                  <c:v>37.839999999999989</c:v>
                </c:pt>
                <c:pt idx="39">
                  <c:v>38.58</c:v>
                </c:pt>
                <c:pt idx="40">
                  <c:v>15.48</c:v>
                </c:pt>
                <c:pt idx="41">
                  <c:v>5.91</c:v>
                </c:pt>
                <c:pt idx="42">
                  <c:v>74.304000000000002</c:v>
                </c:pt>
                <c:pt idx="43">
                  <c:v>272.73599999999999</c:v>
                </c:pt>
                <c:pt idx="44">
                  <c:v>11.784000000000001</c:v>
                </c:pt>
                <c:pt idx="45">
                  <c:v>3.5399999999999991</c:v>
                </c:pt>
                <c:pt idx="46">
                  <c:v>207.12</c:v>
                </c:pt>
                <c:pt idx="47">
                  <c:v>89.55</c:v>
                </c:pt>
                <c:pt idx="48">
                  <c:v>48.779999999999994</c:v>
                </c:pt>
                <c:pt idx="49">
                  <c:v>3028.8</c:v>
                </c:pt>
                <c:pt idx="50">
                  <c:v>28.32</c:v>
                </c:pt>
                <c:pt idx="51">
                  <c:v>19.536000000000001</c:v>
                </c:pt>
                <c:pt idx="52">
                  <c:v>324.45000000000005</c:v>
                </c:pt>
                <c:pt idx="53">
                  <c:v>89.988599999999991</c:v>
                </c:pt>
                <c:pt idx="54">
                  <c:v>38.769300000000001</c:v>
                </c:pt>
                <c:pt idx="55">
                  <c:v>50.198400000000007</c:v>
                </c:pt>
                <c:pt idx="56">
                  <c:v>40.735800000000005</c:v>
                </c:pt>
                <c:pt idx="57">
                  <c:v>30.54</c:v>
                </c:pt>
                <c:pt idx="58">
                  <c:v>91.38</c:v>
                </c:pt>
                <c:pt idx="59">
                  <c:v>12.78</c:v>
                </c:pt>
                <c:pt idx="60">
                  <c:v>19.440000000000001</c:v>
                </c:pt>
                <c:pt idx="61">
                  <c:v>2573.8200000000002</c:v>
                </c:pt>
                <c:pt idx="62">
                  <c:v>609.98</c:v>
                </c:pt>
                <c:pt idx="63">
                  <c:v>391.98</c:v>
                </c:pt>
                <c:pt idx="64">
                  <c:v>755.96</c:v>
                </c:pt>
                <c:pt idx="65">
                  <c:v>31.12</c:v>
                </c:pt>
                <c:pt idx="66">
                  <c:v>6.54</c:v>
                </c:pt>
                <c:pt idx="67">
                  <c:v>5.48</c:v>
                </c:pt>
                <c:pt idx="68">
                  <c:v>716.04</c:v>
                </c:pt>
                <c:pt idx="69">
                  <c:v>33.39</c:v>
                </c:pt>
                <c:pt idx="70">
                  <c:v>155.358</c:v>
                </c:pt>
                <c:pt idx="71">
                  <c:v>17.759999999999998</c:v>
                </c:pt>
                <c:pt idx="72">
                  <c:v>445.41</c:v>
                </c:pt>
                <c:pt idx="73">
                  <c:v>273.702</c:v>
                </c:pt>
                <c:pt idx="74">
                  <c:v>387.51750000000004</c:v>
                </c:pt>
                <c:pt idx="75">
                  <c:v>27.456000000000003</c:v>
                </c:pt>
                <c:pt idx="76">
                  <c:v>5.0250000000000004</c:v>
                </c:pt>
                <c:pt idx="77">
                  <c:v>174.32999999999998</c:v>
                </c:pt>
                <c:pt idx="78">
                  <c:v>26.43</c:v>
                </c:pt>
                <c:pt idx="79">
                  <c:v>43.04</c:v>
                </c:pt>
                <c:pt idx="80">
                  <c:v>18.54</c:v>
                </c:pt>
                <c:pt idx="81">
                  <c:v>255.84</c:v>
                </c:pt>
                <c:pt idx="82">
                  <c:v>44.7</c:v>
                </c:pt>
                <c:pt idx="83">
                  <c:v>2478.6</c:v>
                </c:pt>
                <c:pt idx="84">
                  <c:v>76.728000000000009</c:v>
                </c:pt>
                <c:pt idx="85">
                  <c:v>10.429999999999998</c:v>
                </c:pt>
                <c:pt idx="86">
                  <c:v>2173.5000000000005</c:v>
                </c:pt>
                <c:pt idx="87">
                  <c:v>986.904</c:v>
                </c:pt>
                <c:pt idx="88">
                  <c:v>115.8</c:v>
                </c:pt>
                <c:pt idx="89">
                  <c:v>396.89999999999992</c:v>
                </c:pt>
                <c:pt idx="90">
                  <c:v>49.7</c:v>
                </c:pt>
                <c:pt idx="91">
                  <c:v>4.6980000000000004</c:v>
                </c:pt>
                <c:pt idx="92">
                  <c:v>239.7372</c:v>
                </c:pt>
                <c:pt idx="93">
                  <c:v>157.82250000000002</c:v>
                </c:pt>
                <c:pt idx="94">
                  <c:v>51.628500000000003</c:v>
                </c:pt>
                <c:pt idx="95">
                  <c:v>9.3225000000000016</c:v>
                </c:pt>
                <c:pt idx="96">
                  <c:v>176.68080000000003</c:v>
                </c:pt>
                <c:pt idx="97">
                  <c:v>123.75299999999999</c:v>
                </c:pt>
                <c:pt idx="98">
                  <c:v>45.1935</c:v>
                </c:pt>
                <c:pt idx="99">
                  <c:v>9.6113999999999997</c:v>
                </c:pt>
                <c:pt idx="100">
                  <c:v>308.64</c:v>
                </c:pt>
                <c:pt idx="101">
                  <c:v>31.200000000000003</c:v>
                </c:pt>
                <c:pt idx="102">
                  <c:v>9.3439999999999994</c:v>
                </c:pt>
                <c:pt idx="103">
                  <c:v>967.98</c:v>
                </c:pt>
                <c:pt idx="104">
                  <c:v>363.39</c:v>
                </c:pt>
                <c:pt idx="105">
                  <c:v>588.59999999999991</c:v>
                </c:pt>
                <c:pt idx="106">
                  <c:v>142.38</c:v>
                </c:pt>
                <c:pt idx="107">
                  <c:v>154.97999999999999</c:v>
                </c:pt>
                <c:pt idx="108">
                  <c:v>156.24</c:v>
                </c:pt>
                <c:pt idx="109">
                  <c:v>53.16</c:v>
                </c:pt>
                <c:pt idx="110">
                  <c:v>41.7</c:v>
                </c:pt>
                <c:pt idx="111">
                  <c:v>37.11</c:v>
                </c:pt>
                <c:pt idx="112">
                  <c:v>11.370000000000001</c:v>
                </c:pt>
                <c:pt idx="113">
                  <c:v>10.53</c:v>
                </c:pt>
                <c:pt idx="114">
                  <c:v>12.497399999999999</c:v>
                </c:pt>
                <c:pt idx="115">
                  <c:v>25.92</c:v>
                </c:pt>
                <c:pt idx="116">
                  <c:v>34.29</c:v>
                </c:pt>
                <c:pt idx="117">
                  <c:v>2875.0950000000007</c:v>
                </c:pt>
                <c:pt idx="118">
                  <c:v>30.455999999999996</c:v>
                </c:pt>
                <c:pt idx="119">
                  <c:v>161.51400000000001</c:v>
                </c:pt>
                <c:pt idx="120">
                  <c:v>205.965</c:v>
                </c:pt>
                <c:pt idx="121">
                  <c:v>113.81999999999998</c:v>
                </c:pt>
                <c:pt idx="122">
                  <c:v>16.099999999999998</c:v>
                </c:pt>
                <c:pt idx="123">
                  <c:v>16.649999999999999</c:v>
                </c:pt>
                <c:pt idx="124">
                  <c:v>425.24975999999998</c:v>
                </c:pt>
              </c:numCache>
            </c:numRef>
          </c:xVal>
          <c:yVal>
            <c:numRef>
              <c:f>Sheet1!$A$2:$A$126</c:f>
              <c:numCache>
                <c:formatCode>0.00</c:formatCode>
                <c:ptCount val="125"/>
                <c:pt idx="0">
                  <c:v>106.14000000000001</c:v>
                </c:pt>
                <c:pt idx="1">
                  <c:v>29.64</c:v>
                </c:pt>
                <c:pt idx="2">
                  <c:v>36.035999999999994</c:v>
                </c:pt>
                <c:pt idx="3">
                  <c:v>37.769999999999996</c:v>
                </c:pt>
                <c:pt idx="4">
                  <c:v>15.341999999999999</c:v>
                </c:pt>
                <c:pt idx="5">
                  <c:v>-26.05500000000001</c:v>
                </c:pt>
                <c:pt idx="6">
                  <c:v>3.12</c:v>
                </c:pt>
                <c:pt idx="7">
                  <c:v>290.43</c:v>
                </c:pt>
                <c:pt idx="8">
                  <c:v>-45.901800000000009</c:v>
                </c:pt>
                <c:pt idx="9">
                  <c:v>-319.46399999999994</c:v>
                </c:pt>
                <c:pt idx="10">
                  <c:v>-95.676000000000002</c:v>
                </c:pt>
                <c:pt idx="11">
                  <c:v>3.4199999999999946</c:v>
                </c:pt>
                <c:pt idx="12">
                  <c:v>-26.412000000000006</c:v>
                </c:pt>
                <c:pt idx="13">
                  <c:v>50.13</c:v>
                </c:pt>
                <c:pt idx="14">
                  <c:v>-122.80049999999997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4.7430000000000003</c:v>
                </c:pt>
                <c:pt idx="19">
                  <c:v>7.77</c:v>
                </c:pt>
                <c:pt idx="20">
                  <c:v>42.900000000000006</c:v>
                </c:pt>
                <c:pt idx="21">
                  <c:v>8.6999999999999993</c:v>
                </c:pt>
                <c:pt idx="22">
                  <c:v>4.17</c:v>
                </c:pt>
                <c:pt idx="23">
                  <c:v>253.32</c:v>
                </c:pt>
                <c:pt idx="24">
                  <c:v>17.07</c:v>
                </c:pt>
                <c:pt idx="25">
                  <c:v>44.88</c:v>
                </c:pt>
                <c:pt idx="26">
                  <c:v>26.759999999999998</c:v>
                </c:pt>
                <c:pt idx="27">
                  <c:v>5.5511999999999979</c:v>
                </c:pt>
                <c:pt idx="28">
                  <c:v>20.879999999999995</c:v>
                </c:pt>
                <c:pt idx="29">
                  <c:v>13.680000000000001</c:v>
                </c:pt>
                <c:pt idx="30">
                  <c:v>-21.9</c:v>
                </c:pt>
                <c:pt idx="31">
                  <c:v>-1.0499999999999972</c:v>
                </c:pt>
                <c:pt idx="32">
                  <c:v>609.83999999999992</c:v>
                </c:pt>
                <c:pt idx="33">
                  <c:v>28.160000000000004</c:v>
                </c:pt>
                <c:pt idx="34">
                  <c:v>13.280000000000001</c:v>
                </c:pt>
                <c:pt idx="35">
                  <c:v>49.428240000000002</c:v>
                </c:pt>
                <c:pt idx="36">
                  <c:v>3.6</c:v>
                </c:pt>
                <c:pt idx="37">
                  <c:v>6.88</c:v>
                </c:pt>
                <c:pt idx="38">
                  <c:v>2.2399999999999998</c:v>
                </c:pt>
                <c:pt idx="39">
                  <c:v>7.6800000000000015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-107.85600000000002</c:v>
                </c:pt>
                <c:pt idx="43">
                  <c:v>-64.774800000000013</c:v>
                </c:pt>
                <c:pt idx="44">
                  <c:v>4.2716999999999992</c:v>
                </c:pt>
                <c:pt idx="45">
                  <c:v>-5.4870000000000001</c:v>
                </c:pt>
                <c:pt idx="46">
                  <c:v>76.56</c:v>
                </c:pt>
                <c:pt idx="47">
                  <c:v>20.52</c:v>
                </c:pt>
                <c:pt idx="48">
                  <c:v>22.919999999999998</c:v>
                </c:pt>
                <c:pt idx="49">
                  <c:v>999.36</c:v>
                </c:pt>
                <c:pt idx="50">
                  <c:v>12.72</c:v>
                </c:pt>
                <c:pt idx="51">
                  <c:v>4.8840000000000003</c:v>
                </c:pt>
                <c:pt idx="52">
                  <c:v>35.64</c:v>
                </c:pt>
                <c:pt idx="53">
                  <c:v>29.268600000000003</c:v>
                </c:pt>
                <c:pt idx="54">
                  <c:v>11.589300000000001</c:v>
                </c:pt>
                <c:pt idx="55">
                  <c:v>6.0083999999999964</c:v>
                </c:pt>
                <c:pt idx="56">
                  <c:v>-27.094200000000001</c:v>
                </c:pt>
                <c:pt idx="57">
                  <c:v>13.11</c:v>
                </c:pt>
                <c:pt idx="58">
                  <c:v>14.580000000000002</c:v>
                </c:pt>
                <c:pt idx="59">
                  <c:v>5.2397999999999998</c:v>
                </c:pt>
                <c:pt idx="60">
                  <c:v>9.3312000000000008</c:v>
                </c:pt>
                <c:pt idx="61">
                  <c:v>746.40779999999972</c:v>
                </c:pt>
                <c:pt idx="62">
                  <c:v>274.49099999999999</c:v>
                </c:pt>
                <c:pt idx="63">
                  <c:v>113.67419999999998</c:v>
                </c:pt>
                <c:pt idx="64">
                  <c:v>204.10919999999999</c:v>
                </c:pt>
                <c:pt idx="65">
                  <c:v>0.31119999999999948</c:v>
                </c:pt>
                <c:pt idx="66">
                  <c:v>3.0084</c:v>
                </c:pt>
                <c:pt idx="67">
                  <c:v>1.4796000000000005</c:v>
                </c:pt>
                <c:pt idx="68">
                  <c:v>143.15999999999997</c:v>
                </c:pt>
                <c:pt idx="69">
                  <c:v>2.25</c:v>
                </c:pt>
                <c:pt idx="70">
                  <c:v>36.227999999999994</c:v>
                </c:pt>
                <c:pt idx="71">
                  <c:v>5.46</c:v>
                </c:pt>
                <c:pt idx="72">
                  <c:v>-136.71</c:v>
                </c:pt>
                <c:pt idx="73">
                  <c:v>-44.837999999999965</c:v>
                </c:pt>
                <c:pt idx="74">
                  <c:v>25.807499999999976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6</c:v>
                </c:pt>
                <c:pt idx="80">
                  <c:v>2.4</c:v>
                </c:pt>
                <c:pt idx="81">
                  <c:v>46.019999999999996</c:v>
                </c:pt>
                <c:pt idx="82">
                  <c:v>8.49</c:v>
                </c:pt>
                <c:pt idx="83">
                  <c:v>49.5</c:v>
                </c:pt>
                <c:pt idx="84">
                  <c:v>-53.709599999999988</c:v>
                </c:pt>
                <c:pt idx="85">
                  <c:v>-18.252500000000005</c:v>
                </c:pt>
                <c:pt idx="86">
                  <c:v>260.82</c:v>
                </c:pt>
                <c:pt idx="87">
                  <c:v>-1011.6359999999997</c:v>
                </c:pt>
                <c:pt idx="88">
                  <c:v>-55.65</c:v>
                </c:pt>
                <c:pt idx="89">
                  <c:v>182.51999999999998</c:v>
                </c:pt>
                <c:pt idx="90">
                  <c:v>20.3</c:v>
                </c:pt>
                <c:pt idx="91">
                  <c:v>-4.5419999999999998</c:v>
                </c:pt>
                <c:pt idx="92">
                  <c:v>-11.602800000000009</c:v>
                </c:pt>
                <c:pt idx="93">
                  <c:v>-2.977499999999992</c:v>
                </c:pt>
                <c:pt idx="94">
                  <c:v>4.5884999999999962</c:v>
                </c:pt>
                <c:pt idx="95">
                  <c:v>-1.7175000000000011</c:v>
                </c:pt>
                <c:pt idx="96">
                  <c:v>-156.67920000000001</c:v>
                </c:pt>
                <c:pt idx="97">
                  <c:v>32.792999999999999</c:v>
                </c:pt>
                <c:pt idx="98">
                  <c:v>17.893499999999996</c:v>
                </c:pt>
                <c:pt idx="99">
                  <c:v>7.1399999999999908E-2</c:v>
                </c:pt>
                <c:pt idx="100">
                  <c:v>61.71</c:v>
                </c:pt>
                <c:pt idx="101">
                  <c:v>9.7499999999999964</c:v>
                </c:pt>
                <c:pt idx="102">
                  <c:v>1.1679999999999997</c:v>
                </c:pt>
                <c:pt idx="103">
                  <c:v>445.26</c:v>
                </c:pt>
                <c:pt idx="104">
                  <c:v>159.87</c:v>
                </c:pt>
                <c:pt idx="105">
                  <c:v>276.60000000000002</c:v>
                </c:pt>
                <c:pt idx="106">
                  <c:v>63.899999999999991</c:v>
                </c:pt>
                <c:pt idx="107">
                  <c:v>54.179999999999993</c:v>
                </c:pt>
                <c:pt idx="108">
                  <c:v>23.4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-5.6826000000000016</c:v>
                </c:pt>
                <c:pt idx="115">
                  <c:v>5.4</c:v>
                </c:pt>
                <c:pt idx="116">
                  <c:v>16.11</c:v>
                </c:pt>
                <c:pt idx="117">
                  <c:v>511.09499999999991</c:v>
                </c:pt>
                <c:pt idx="118">
                  <c:v>12.096</c:v>
                </c:pt>
                <c:pt idx="119">
                  <c:v>53.693999999999996</c:v>
                </c:pt>
                <c:pt idx="120">
                  <c:v>-41.264999999999986</c:v>
                </c:pt>
                <c:pt idx="121">
                  <c:v>56.88000000000001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-278.79023999999998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D9-49B5-ACFE-8DBB323FFC92}"/>
            </c:ext>
          </c:extLst>
        </c:ser>
        <c:ser>
          <c:idx val="1"/>
          <c:order val="1"/>
          <c:tx>
            <c:v>Predicted Profit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Sheet1!$C$2:$C$126</c:f>
              <c:numCache>
                <c:formatCode>0.00</c:formatCode>
                <c:ptCount val="125"/>
                <c:pt idx="0">
                  <c:v>408.29999999999995</c:v>
                </c:pt>
                <c:pt idx="1">
                  <c:v>66.12</c:v>
                </c:pt>
                <c:pt idx="2">
                  <c:v>120.36600000000001</c:v>
                </c:pt>
                <c:pt idx="3">
                  <c:v>113.66999999999999</c:v>
                </c:pt>
                <c:pt idx="4">
                  <c:v>55.242000000000004</c:v>
                </c:pt>
                <c:pt idx="5">
                  <c:v>44.865000000000009</c:v>
                </c:pt>
                <c:pt idx="6">
                  <c:v>314.22000000000003</c:v>
                </c:pt>
                <c:pt idx="7">
                  <c:v>854.49</c:v>
                </c:pt>
                <c:pt idx="8">
                  <c:v>135.1182</c:v>
                </c:pt>
                <c:pt idx="9">
                  <c:v>912.45600000000002</c:v>
                </c:pt>
                <c:pt idx="10">
                  <c:v>159.44399999999999</c:v>
                </c:pt>
                <c:pt idx="11">
                  <c:v>69.3</c:v>
                </c:pt>
                <c:pt idx="12">
                  <c:v>68.867999999999995</c:v>
                </c:pt>
                <c:pt idx="13">
                  <c:v>192.87</c:v>
                </c:pt>
                <c:pt idx="14">
                  <c:v>337.6395</c:v>
                </c:pt>
                <c:pt idx="15">
                  <c:v>211.18049999999999</c:v>
                </c:pt>
                <c:pt idx="16">
                  <c:v>6.0059999999999993</c:v>
                </c:pt>
                <c:pt idx="17">
                  <c:v>276.10199999999998</c:v>
                </c:pt>
                <c:pt idx="18">
                  <c:v>35.883000000000003</c:v>
                </c:pt>
                <c:pt idx="19">
                  <c:v>51.84</c:v>
                </c:pt>
                <c:pt idx="20">
                  <c:v>122.58</c:v>
                </c:pt>
                <c:pt idx="21">
                  <c:v>62.339999999999989</c:v>
                </c:pt>
                <c:pt idx="22">
                  <c:v>16.71</c:v>
                </c:pt>
                <c:pt idx="23">
                  <c:v>666.84</c:v>
                </c:pt>
                <c:pt idx="24">
                  <c:v>47.43</c:v>
                </c:pt>
                <c:pt idx="25">
                  <c:v>195.2</c:v>
                </c:pt>
                <c:pt idx="26">
                  <c:v>81.239999999999995</c:v>
                </c:pt>
                <c:pt idx="27">
                  <c:v>16.448</c:v>
                </c:pt>
                <c:pt idx="28">
                  <c:v>139.76999999999998</c:v>
                </c:pt>
                <c:pt idx="29">
                  <c:v>27.360000000000003</c:v>
                </c:pt>
                <c:pt idx="30">
                  <c:v>26.64</c:v>
                </c:pt>
                <c:pt idx="31">
                  <c:v>17.009999999999998</c:v>
                </c:pt>
                <c:pt idx="32">
                  <c:v>1648.44</c:v>
                </c:pt>
                <c:pt idx="33">
                  <c:v>148.95999999999998</c:v>
                </c:pt>
                <c:pt idx="34">
                  <c:v>222.56</c:v>
                </c:pt>
                <c:pt idx="35">
                  <c:v>165.54823999999999</c:v>
                </c:pt>
                <c:pt idx="36">
                  <c:v>185.76000000000002</c:v>
                </c:pt>
                <c:pt idx="37">
                  <c:v>38.260000000000005</c:v>
                </c:pt>
                <c:pt idx="38">
                  <c:v>37.839999999999989</c:v>
                </c:pt>
                <c:pt idx="39">
                  <c:v>38.58</c:v>
                </c:pt>
                <c:pt idx="40">
                  <c:v>15.48</c:v>
                </c:pt>
                <c:pt idx="41">
                  <c:v>5.91</c:v>
                </c:pt>
                <c:pt idx="42">
                  <c:v>74.304000000000002</c:v>
                </c:pt>
                <c:pt idx="43">
                  <c:v>272.73599999999999</c:v>
                </c:pt>
                <c:pt idx="44">
                  <c:v>11.784000000000001</c:v>
                </c:pt>
                <c:pt idx="45">
                  <c:v>3.5399999999999991</c:v>
                </c:pt>
                <c:pt idx="46">
                  <c:v>207.12</c:v>
                </c:pt>
                <c:pt idx="47">
                  <c:v>89.55</c:v>
                </c:pt>
                <c:pt idx="48">
                  <c:v>48.779999999999994</c:v>
                </c:pt>
                <c:pt idx="49">
                  <c:v>3028.8</c:v>
                </c:pt>
                <c:pt idx="50">
                  <c:v>28.32</c:v>
                </c:pt>
                <c:pt idx="51">
                  <c:v>19.536000000000001</c:v>
                </c:pt>
                <c:pt idx="52">
                  <c:v>324.45000000000005</c:v>
                </c:pt>
                <c:pt idx="53">
                  <c:v>89.988599999999991</c:v>
                </c:pt>
                <c:pt idx="54">
                  <c:v>38.769300000000001</c:v>
                </c:pt>
                <c:pt idx="55">
                  <c:v>50.198400000000007</c:v>
                </c:pt>
                <c:pt idx="56">
                  <c:v>40.735800000000005</c:v>
                </c:pt>
                <c:pt idx="57">
                  <c:v>30.54</c:v>
                </c:pt>
                <c:pt idx="58">
                  <c:v>91.38</c:v>
                </c:pt>
                <c:pt idx="59">
                  <c:v>12.78</c:v>
                </c:pt>
                <c:pt idx="60">
                  <c:v>19.440000000000001</c:v>
                </c:pt>
                <c:pt idx="61">
                  <c:v>2573.8200000000002</c:v>
                </c:pt>
                <c:pt idx="62">
                  <c:v>609.98</c:v>
                </c:pt>
                <c:pt idx="63">
                  <c:v>391.98</c:v>
                </c:pt>
                <c:pt idx="64">
                  <c:v>755.96</c:v>
                </c:pt>
                <c:pt idx="65">
                  <c:v>31.12</c:v>
                </c:pt>
                <c:pt idx="66">
                  <c:v>6.54</c:v>
                </c:pt>
                <c:pt idx="67">
                  <c:v>5.48</c:v>
                </c:pt>
                <c:pt idx="68">
                  <c:v>716.04</c:v>
                </c:pt>
                <c:pt idx="69">
                  <c:v>33.39</c:v>
                </c:pt>
                <c:pt idx="70">
                  <c:v>155.358</c:v>
                </c:pt>
                <c:pt idx="71">
                  <c:v>17.759999999999998</c:v>
                </c:pt>
                <c:pt idx="72">
                  <c:v>445.41</c:v>
                </c:pt>
                <c:pt idx="73">
                  <c:v>273.702</c:v>
                </c:pt>
                <c:pt idx="74">
                  <c:v>387.51750000000004</c:v>
                </c:pt>
                <c:pt idx="75">
                  <c:v>27.456000000000003</c:v>
                </c:pt>
                <c:pt idx="76">
                  <c:v>5.0250000000000004</c:v>
                </c:pt>
                <c:pt idx="77">
                  <c:v>174.32999999999998</c:v>
                </c:pt>
                <c:pt idx="78">
                  <c:v>26.43</c:v>
                </c:pt>
                <c:pt idx="79">
                  <c:v>43.04</c:v>
                </c:pt>
                <c:pt idx="80">
                  <c:v>18.54</c:v>
                </c:pt>
                <c:pt idx="81">
                  <c:v>255.84</c:v>
                </c:pt>
                <c:pt idx="82">
                  <c:v>44.7</c:v>
                </c:pt>
                <c:pt idx="83">
                  <c:v>2478.6</c:v>
                </c:pt>
                <c:pt idx="84">
                  <c:v>76.728000000000009</c:v>
                </c:pt>
                <c:pt idx="85">
                  <c:v>10.429999999999998</c:v>
                </c:pt>
                <c:pt idx="86">
                  <c:v>2173.5000000000005</c:v>
                </c:pt>
                <c:pt idx="87">
                  <c:v>986.904</c:v>
                </c:pt>
                <c:pt idx="88">
                  <c:v>115.8</c:v>
                </c:pt>
                <c:pt idx="89">
                  <c:v>396.89999999999992</c:v>
                </c:pt>
                <c:pt idx="90">
                  <c:v>49.7</c:v>
                </c:pt>
                <c:pt idx="91">
                  <c:v>4.6980000000000004</c:v>
                </c:pt>
                <c:pt idx="92">
                  <c:v>239.7372</c:v>
                </c:pt>
                <c:pt idx="93">
                  <c:v>157.82250000000002</c:v>
                </c:pt>
                <c:pt idx="94">
                  <c:v>51.628500000000003</c:v>
                </c:pt>
                <c:pt idx="95">
                  <c:v>9.3225000000000016</c:v>
                </c:pt>
                <c:pt idx="96">
                  <c:v>176.68080000000003</c:v>
                </c:pt>
                <c:pt idx="97">
                  <c:v>123.75299999999999</c:v>
                </c:pt>
                <c:pt idx="98">
                  <c:v>45.1935</c:v>
                </c:pt>
                <c:pt idx="99">
                  <c:v>9.6113999999999997</c:v>
                </c:pt>
                <c:pt idx="100">
                  <c:v>308.64</c:v>
                </c:pt>
                <c:pt idx="101">
                  <c:v>31.200000000000003</c:v>
                </c:pt>
                <c:pt idx="102">
                  <c:v>9.3439999999999994</c:v>
                </c:pt>
                <c:pt idx="103">
                  <c:v>967.98</c:v>
                </c:pt>
                <c:pt idx="104">
                  <c:v>363.39</c:v>
                </c:pt>
                <c:pt idx="105">
                  <c:v>588.59999999999991</c:v>
                </c:pt>
                <c:pt idx="106">
                  <c:v>142.38</c:v>
                </c:pt>
                <c:pt idx="107">
                  <c:v>154.97999999999999</c:v>
                </c:pt>
                <c:pt idx="108">
                  <c:v>156.24</c:v>
                </c:pt>
                <c:pt idx="109">
                  <c:v>53.16</c:v>
                </c:pt>
                <c:pt idx="110">
                  <c:v>41.7</c:v>
                </c:pt>
                <c:pt idx="111">
                  <c:v>37.11</c:v>
                </c:pt>
                <c:pt idx="112">
                  <c:v>11.370000000000001</c:v>
                </c:pt>
                <c:pt idx="113">
                  <c:v>10.53</c:v>
                </c:pt>
                <c:pt idx="114">
                  <c:v>12.497399999999999</c:v>
                </c:pt>
                <c:pt idx="115">
                  <c:v>25.92</c:v>
                </c:pt>
                <c:pt idx="116">
                  <c:v>34.29</c:v>
                </c:pt>
                <c:pt idx="117">
                  <c:v>2875.0950000000007</c:v>
                </c:pt>
                <c:pt idx="118">
                  <c:v>30.455999999999996</c:v>
                </c:pt>
                <c:pt idx="119">
                  <c:v>161.51400000000001</c:v>
                </c:pt>
                <c:pt idx="120">
                  <c:v>205.965</c:v>
                </c:pt>
                <c:pt idx="121">
                  <c:v>113.81999999999998</c:v>
                </c:pt>
                <c:pt idx="122">
                  <c:v>16.099999999999998</c:v>
                </c:pt>
                <c:pt idx="123">
                  <c:v>16.649999999999999</c:v>
                </c:pt>
                <c:pt idx="124">
                  <c:v>425.24975999999998</c:v>
                </c:pt>
              </c:numCache>
            </c:numRef>
          </c:xVal>
          <c:yVal>
            <c:numRef>
              <c:f>Sheet5!$B$27:$B$151</c:f>
              <c:numCache>
                <c:formatCode>General</c:formatCode>
                <c:ptCount val="125"/>
                <c:pt idx="0">
                  <c:v>98.227699002950459</c:v>
                </c:pt>
                <c:pt idx="1">
                  <c:v>33.131315993617264</c:v>
                </c:pt>
                <c:pt idx="2">
                  <c:v>39.741412791610422</c:v>
                </c:pt>
                <c:pt idx="3">
                  <c:v>38.801027513120843</c:v>
                </c:pt>
                <c:pt idx="4">
                  <c:v>20.535025328002444</c:v>
                </c:pt>
                <c:pt idx="5">
                  <c:v>-30.195321896006355</c:v>
                </c:pt>
                <c:pt idx="6">
                  <c:v>-218.84550993636043</c:v>
                </c:pt>
                <c:pt idx="7">
                  <c:v>242.32011068943081</c:v>
                </c:pt>
                <c:pt idx="8">
                  <c:v>-113.93680460776977</c:v>
                </c:pt>
                <c:pt idx="9">
                  <c:v>-300.20005265793924</c:v>
                </c:pt>
                <c:pt idx="10">
                  <c:v>-212.74998914757907</c:v>
                </c:pt>
                <c:pt idx="11">
                  <c:v>-5.2570927019954716</c:v>
                </c:pt>
                <c:pt idx="12">
                  <c:v>-60.606532266636137</c:v>
                </c:pt>
                <c:pt idx="13">
                  <c:v>47.365774212831894</c:v>
                </c:pt>
                <c:pt idx="14">
                  <c:v>-177.32098164023441</c:v>
                </c:pt>
                <c:pt idx="15">
                  <c:v>-414.58308763156185</c:v>
                </c:pt>
                <c:pt idx="16">
                  <c:v>3.7739947971884584</c:v>
                </c:pt>
                <c:pt idx="17">
                  <c:v>208.80525550389751</c:v>
                </c:pt>
                <c:pt idx="18">
                  <c:v>8.8109331680797744</c:v>
                </c:pt>
                <c:pt idx="19">
                  <c:v>-3.8942311227653619</c:v>
                </c:pt>
                <c:pt idx="20">
                  <c:v>54.390994440070791</c:v>
                </c:pt>
                <c:pt idx="21">
                  <c:v>6.3551072469025058</c:v>
                </c:pt>
                <c:pt idx="22">
                  <c:v>9.1850521643836345</c:v>
                </c:pt>
                <c:pt idx="23">
                  <c:v>234.79346458253528</c:v>
                </c:pt>
                <c:pt idx="24">
                  <c:v>34.007418433480112</c:v>
                </c:pt>
                <c:pt idx="25">
                  <c:v>45.952486377616658</c:v>
                </c:pt>
                <c:pt idx="26">
                  <c:v>30.296623466001655</c:v>
                </c:pt>
                <c:pt idx="27">
                  <c:v>12.344101755121537</c:v>
                </c:pt>
                <c:pt idx="28">
                  <c:v>19.153024714705957</c:v>
                </c:pt>
                <c:pt idx="29">
                  <c:v>20.679869812636245</c:v>
                </c:pt>
                <c:pt idx="30">
                  <c:v>-41.320817120925284</c:v>
                </c:pt>
                <c:pt idx="31">
                  <c:v>-7.3275206945741189E-2</c:v>
                </c:pt>
                <c:pt idx="32">
                  <c:v>503.08145657829868</c:v>
                </c:pt>
                <c:pt idx="33">
                  <c:v>36.248322650066804</c:v>
                </c:pt>
                <c:pt idx="34">
                  <c:v>16.293435214396872</c:v>
                </c:pt>
                <c:pt idx="35">
                  <c:v>55.439254940431034</c:v>
                </c:pt>
                <c:pt idx="36">
                  <c:v>21.897255483362123</c:v>
                </c:pt>
                <c:pt idx="37">
                  <c:v>3.0269245653586125</c:v>
                </c:pt>
                <c:pt idx="38">
                  <c:v>0.6677719104290567</c:v>
                </c:pt>
                <c:pt idx="39">
                  <c:v>12.200331957941636</c:v>
                </c:pt>
                <c:pt idx="40">
                  <c:v>4.3112431615318307</c:v>
                </c:pt>
                <c:pt idx="41">
                  <c:v>9.6244244579922178</c:v>
                </c:pt>
                <c:pt idx="42">
                  <c:v>-55.211087305105409</c:v>
                </c:pt>
                <c:pt idx="43">
                  <c:v>-99.369636306688761</c:v>
                </c:pt>
                <c:pt idx="44">
                  <c:v>10.467244123936645</c:v>
                </c:pt>
                <c:pt idx="45">
                  <c:v>-4.8460517840200934</c:v>
                </c:pt>
                <c:pt idx="46">
                  <c:v>75.276536689386703</c:v>
                </c:pt>
                <c:pt idx="47">
                  <c:v>23.375706215242428</c:v>
                </c:pt>
                <c:pt idx="48">
                  <c:v>54.741976697069454</c:v>
                </c:pt>
                <c:pt idx="49">
                  <c:v>814.20832459200165</c:v>
                </c:pt>
                <c:pt idx="50">
                  <c:v>32.229518787231846</c:v>
                </c:pt>
                <c:pt idx="51">
                  <c:v>10.505441993750786</c:v>
                </c:pt>
                <c:pt idx="52">
                  <c:v>20.277267694169097</c:v>
                </c:pt>
                <c:pt idx="53">
                  <c:v>37.459327290203618</c:v>
                </c:pt>
                <c:pt idx="54">
                  <c:v>17.027941400078305</c:v>
                </c:pt>
                <c:pt idx="55">
                  <c:v>9.0483987658550067</c:v>
                </c:pt>
                <c:pt idx="56">
                  <c:v>-4.2245100901557322</c:v>
                </c:pt>
                <c:pt idx="57">
                  <c:v>32.007206674178704</c:v>
                </c:pt>
                <c:pt idx="58">
                  <c:v>9.7925608204521239</c:v>
                </c:pt>
                <c:pt idx="59">
                  <c:v>11.574516275320214</c:v>
                </c:pt>
                <c:pt idx="60">
                  <c:v>16.026251564998752</c:v>
                </c:pt>
                <c:pt idx="61">
                  <c:v>641.91213595817271</c:v>
                </c:pt>
                <c:pt idx="62">
                  <c:v>359.16463014167846</c:v>
                </c:pt>
                <c:pt idx="63">
                  <c:v>116.44615610039892</c:v>
                </c:pt>
                <c:pt idx="64">
                  <c:v>188.12057475309456</c:v>
                </c:pt>
                <c:pt idx="65">
                  <c:v>6.2333668422530133</c:v>
                </c:pt>
                <c:pt idx="66">
                  <c:v>12.527447886574642</c:v>
                </c:pt>
                <c:pt idx="67">
                  <c:v>7.6049736974356952</c:v>
                </c:pt>
                <c:pt idx="68">
                  <c:v>131.88102467591145</c:v>
                </c:pt>
                <c:pt idx="69">
                  <c:v>5.9528649365818644</c:v>
                </c:pt>
                <c:pt idx="70">
                  <c:v>23.934445700200527</c:v>
                </c:pt>
                <c:pt idx="71">
                  <c:v>11.83597447405181</c:v>
                </c:pt>
                <c:pt idx="72">
                  <c:v>-23.718355791181395</c:v>
                </c:pt>
                <c:pt idx="73">
                  <c:v>-147.72221845887219</c:v>
                </c:pt>
                <c:pt idx="74">
                  <c:v>2.2275344398007633</c:v>
                </c:pt>
                <c:pt idx="75">
                  <c:v>-31.124979080032261</c:v>
                </c:pt>
                <c:pt idx="76">
                  <c:v>2.0924630144991783</c:v>
                </c:pt>
                <c:pt idx="77">
                  <c:v>140.64227824832025</c:v>
                </c:pt>
                <c:pt idx="78">
                  <c:v>13.7980551579926</c:v>
                </c:pt>
                <c:pt idx="79">
                  <c:v>11.397187894675469</c:v>
                </c:pt>
                <c:pt idx="80">
                  <c:v>7.5193548827272858</c:v>
                </c:pt>
                <c:pt idx="81">
                  <c:v>25.802146735018994</c:v>
                </c:pt>
                <c:pt idx="82">
                  <c:v>4.1617386130651539</c:v>
                </c:pt>
                <c:pt idx="83">
                  <c:v>215.7123519543801</c:v>
                </c:pt>
                <c:pt idx="84">
                  <c:v>-67.432836816399771</c:v>
                </c:pt>
                <c:pt idx="85">
                  <c:v>-2.4285858930165785</c:v>
                </c:pt>
                <c:pt idx="86">
                  <c:v>352.83395012885927</c:v>
                </c:pt>
                <c:pt idx="87">
                  <c:v>-549.46495024583396</c:v>
                </c:pt>
                <c:pt idx="88">
                  <c:v>-30.586839319562682</c:v>
                </c:pt>
                <c:pt idx="89">
                  <c:v>195.58561064557449</c:v>
                </c:pt>
                <c:pt idx="90">
                  <c:v>21.808008558616429</c:v>
                </c:pt>
                <c:pt idx="91">
                  <c:v>-3.3880294701710305</c:v>
                </c:pt>
                <c:pt idx="92">
                  <c:v>-77.16937381199179</c:v>
                </c:pt>
                <c:pt idx="93">
                  <c:v>10.226056947671434</c:v>
                </c:pt>
                <c:pt idx="94">
                  <c:v>13.64704683404516</c:v>
                </c:pt>
                <c:pt idx="95">
                  <c:v>-7.1406438855543586</c:v>
                </c:pt>
                <c:pt idx="96">
                  <c:v>-78.083050023892099</c:v>
                </c:pt>
                <c:pt idx="97">
                  <c:v>35.298279679772499</c:v>
                </c:pt>
                <c:pt idx="98">
                  <c:v>21.342143051061043</c:v>
                </c:pt>
                <c:pt idx="99">
                  <c:v>3.9208222485807136</c:v>
                </c:pt>
                <c:pt idx="100">
                  <c:v>3.2084555131110903</c:v>
                </c:pt>
                <c:pt idx="101">
                  <c:v>15.452007543918633</c:v>
                </c:pt>
                <c:pt idx="102">
                  <c:v>6.0285261574712008</c:v>
                </c:pt>
                <c:pt idx="103">
                  <c:v>584.25672293277353</c:v>
                </c:pt>
                <c:pt idx="104">
                  <c:v>326.94320746225276</c:v>
                </c:pt>
                <c:pt idx="105">
                  <c:v>257.24888190574887</c:v>
                </c:pt>
                <c:pt idx="106">
                  <c:v>56.136558603308266</c:v>
                </c:pt>
                <c:pt idx="107">
                  <c:v>51.021820445280895</c:v>
                </c:pt>
                <c:pt idx="108">
                  <c:v>9.4520327563052575</c:v>
                </c:pt>
                <c:pt idx="109">
                  <c:v>-7.4501320118309984</c:v>
                </c:pt>
                <c:pt idx="110">
                  <c:v>-19.010841911023153</c:v>
                </c:pt>
                <c:pt idx="111">
                  <c:v>-1.0519618361722998</c:v>
                </c:pt>
                <c:pt idx="112">
                  <c:v>7.4074740295467851</c:v>
                </c:pt>
                <c:pt idx="113">
                  <c:v>7.2594548059328883</c:v>
                </c:pt>
                <c:pt idx="114">
                  <c:v>-1.936494687767369</c:v>
                </c:pt>
                <c:pt idx="115">
                  <c:v>9.6186467138503868</c:v>
                </c:pt>
                <c:pt idx="116">
                  <c:v>23.047355188582962</c:v>
                </c:pt>
                <c:pt idx="117">
                  <c:v>498.77491884590393</c:v>
                </c:pt>
                <c:pt idx="118">
                  <c:v>17.19489726274098</c:v>
                </c:pt>
                <c:pt idx="119">
                  <c:v>51.191908643324723</c:v>
                </c:pt>
                <c:pt idx="120">
                  <c:v>-64.023872682136897</c:v>
                </c:pt>
                <c:pt idx="121">
                  <c:v>66.184153689483452</c:v>
                </c:pt>
                <c:pt idx="122">
                  <c:v>0.68368754054541725</c:v>
                </c:pt>
                <c:pt idx="123">
                  <c:v>11.014996689080796</c:v>
                </c:pt>
                <c:pt idx="124">
                  <c:v>-378.80051607991203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D9-49B5-ACFE-8DBB323FF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776976"/>
        <c:axId val="667782416"/>
      </c:scatterChart>
      <c:valAx>
        <c:axId val="66777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Sales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67782416"/>
        <c:crosses val="autoZero"/>
        <c:crossBetween val="midCat"/>
      </c:valAx>
      <c:valAx>
        <c:axId val="667782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677769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Cost Per Unit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</c:v>
          </c:tx>
          <c:spPr>
            <a:ln w="19050">
              <a:noFill/>
            </a:ln>
          </c:spPr>
          <c:xVal>
            <c:numRef>
              <c:f>Sheet1!$D$2:$D$126</c:f>
              <c:numCache>
                <c:formatCode>General</c:formatCode>
                <c:ptCount val="125"/>
                <c:pt idx="0">
                  <c:v>151.07999999999998</c:v>
                </c:pt>
                <c:pt idx="1">
                  <c:v>9.120000000000001</c:v>
                </c:pt>
                <c:pt idx="2">
                  <c:v>28.110000000000003</c:v>
                </c:pt>
                <c:pt idx="3">
                  <c:v>15.179999999999998</c:v>
                </c:pt>
                <c:pt idx="4">
                  <c:v>19.950000000000003</c:v>
                </c:pt>
                <c:pt idx="5">
                  <c:v>23.640000000000004</c:v>
                </c:pt>
                <c:pt idx="6">
                  <c:v>311.10000000000002</c:v>
                </c:pt>
                <c:pt idx="7">
                  <c:v>80.58</c:v>
                </c:pt>
                <c:pt idx="8">
                  <c:v>90.51</c:v>
                </c:pt>
                <c:pt idx="9">
                  <c:v>307.98</c:v>
                </c:pt>
                <c:pt idx="10">
                  <c:v>127.56</c:v>
                </c:pt>
                <c:pt idx="11">
                  <c:v>32.94</c:v>
                </c:pt>
                <c:pt idx="12">
                  <c:v>47.64</c:v>
                </c:pt>
                <c:pt idx="13">
                  <c:v>142.74</c:v>
                </c:pt>
                <c:pt idx="14">
                  <c:v>153.47999999999999</c:v>
                </c:pt>
                <c:pt idx="15">
                  <c:v>281.58000000000004</c:v>
                </c:pt>
                <c:pt idx="16">
                  <c:v>5.4599999999999991</c:v>
                </c:pt>
                <c:pt idx="17">
                  <c:v>165.68999999999997</c:v>
                </c:pt>
                <c:pt idx="18">
                  <c:v>10.38</c:v>
                </c:pt>
                <c:pt idx="19">
                  <c:v>44.070000000000007</c:v>
                </c:pt>
                <c:pt idx="20">
                  <c:v>39.839999999999996</c:v>
                </c:pt>
                <c:pt idx="21">
                  <c:v>26.819999999999993</c:v>
                </c:pt>
                <c:pt idx="22">
                  <c:v>12.540000000000001</c:v>
                </c:pt>
                <c:pt idx="23">
                  <c:v>103.38000000000001</c:v>
                </c:pt>
                <c:pt idx="24">
                  <c:v>30.36</c:v>
                </c:pt>
                <c:pt idx="25">
                  <c:v>37.58</c:v>
                </c:pt>
                <c:pt idx="26">
                  <c:v>13.62</c:v>
                </c:pt>
                <c:pt idx="27">
                  <c:v>5.4484000000000012</c:v>
                </c:pt>
                <c:pt idx="28">
                  <c:v>39.629999999999995</c:v>
                </c:pt>
                <c:pt idx="29">
                  <c:v>4.5600000000000005</c:v>
                </c:pt>
                <c:pt idx="30">
                  <c:v>24.27</c:v>
                </c:pt>
                <c:pt idx="31">
                  <c:v>9.0299999999999976</c:v>
                </c:pt>
                <c:pt idx="32">
                  <c:v>173.10000000000002</c:v>
                </c:pt>
                <c:pt idx="33">
                  <c:v>15.099999999999998</c:v>
                </c:pt>
                <c:pt idx="34">
                  <c:v>52.32</c:v>
                </c:pt>
                <c:pt idx="35">
                  <c:v>58.059999999999995</c:v>
                </c:pt>
                <c:pt idx="36">
                  <c:v>30.360000000000003</c:v>
                </c:pt>
                <c:pt idx="37">
                  <c:v>31.380000000000006</c:v>
                </c:pt>
                <c:pt idx="38">
                  <c:v>17.799999999999994</c:v>
                </c:pt>
                <c:pt idx="39">
                  <c:v>10.299999999999999</c:v>
                </c:pt>
                <c:pt idx="40">
                  <c:v>12.870000000000001</c:v>
                </c:pt>
                <c:pt idx="41">
                  <c:v>3.8100000000000005</c:v>
                </c:pt>
                <c:pt idx="42">
                  <c:v>30.360000000000003</c:v>
                </c:pt>
                <c:pt idx="43">
                  <c:v>112.50360000000001</c:v>
                </c:pt>
                <c:pt idx="44">
                  <c:v>2.5041000000000007</c:v>
                </c:pt>
                <c:pt idx="45">
                  <c:v>4.5134999999999996</c:v>
                </c:pt>
                <c:pt idx="46">
                  <c:v>32.64</c:v>
                </c:pt>
                <c:pt idx="47">
                  <c:v>23.01</c:v>
                </c:pt>
                <c:pt idx="48">
                  <c:v>25.859999999999996</c:v>
                </c:pt>
                <c:pt idx="49">
                  <c:v>253.68</c:v>
                </c:pt>
                <c:pt idx="50">
                  <c:v>15.6</c:v>
                </c:pt>
                <c:pt idx="51">
                  <c:v>4.8840000000000003</c:v>
                </c:pt>
                <c:pt idx="52">
                  <c:v>96.270000000000024</c:v>
                </c:pt>
                <c:pt idx="53">
                  <c:v>30.359999999999992</c:v>
                </c:pt>
                <c:pt idx="54">
                  <c:v>9.06</c:v>
                </c:pt>
                <c:pt idx="55">
                  <c:v>14.730000000000004</c:v>
                </c:pt>
                <c:pt idx="56">
                  <c:v>9.6900000000000013</c:v>
                </c:pt>
                <c:pt idx="57">
                  <c:v>17.43</c:v>
                </c:pt>
                <c:pt idx="58">
                  <c:v>38.4</c:v>
                </c:pt>
                <c:pt idx="59">
                  <c:v>2.5133999999999999</c:v>
                </c:pt>
                <c:pt idx="60">
                  <c:v>3.3696000000000002</c:v>
                </c:pt>
                <c:pt idx="61">
                  <c:v>203.04580000000004</c:v>
                </c:pt>
                <c:pt idx="62">
                  <c:v>167.74450000000002</c:v>
                </c:pt>
                <c:pt idx="63">
                  <c:v>139.15290000000002</c:v>
                </c:pt>
                <c:pt idx="64">
                  <c:v>137.96270000000001</c:v>
                </c:pt>
                <c:pt idx="65">
                  <c:v>7.7022000000000004</c:v>
                </c:pt>
                <c:pt idx="66">
                  <c:v>3.5316000000000001</c:v>
                </c:pt>
                <c:pt idx="67">
                  <c:v>2.0002</c:v>
                </c:pt>
                <c:pt idx="68">
                  <c:v>143.22</c:v>
                </c:pt>
                <c:pt idx="69">
                  <c:v>10.38</c:v>
                </c:pt>
                <c:pt idx="70">
                  <c:v>119.13000000000001</c:v>
                </c:pt>
                <c:pt idx="71">
                  <c:v>6.1499999999999986</c:v>
                </c:pt>
                <c:pt idx="72">
                  <c:v>83.16</c:v>
                </c:pt>
                <c:pt idx="73">
                  <c:v>159.26999999999998</c:v>
                </c:pt>
                <c:pt idx="74">
                  <c:v>120.57000000000001</c:v>
                </c:pt>
                <c:pt idx="75">
                  <c:v>31.950000000000006</c:v>
                </c:pt>
                <c:pt idx="76">
                  <c:v>5.1300000000000008</c:v>
                </c:pt>
                <c:pt idx="77">
                  <c:v>102.86999999999998</c:v>
                </c:pt>
                <c:pt idx="78">
                  <c:v>19.05</c:v>
                </c:pt>
                <c:pt idx="79">
                  <c:v>9.26</c:v>
                </c:pt>
                <c:pt idx="80">
                  <c:v>5.38</c:v>
                </c:pt>
                <c:pt idx="81">
                  <c:v>104.91</c:v>
                </c:pt>
                <c:pt idx="82">
                  <c:v>36.21</c:v>
                </c:pt>
                <c:pt idx="83">
                  <c:v>404.84999999999997</c:v>
                </c:pt>
                <c:pt idx="84">
                  <c:v>43.479199999999999</c:v>
                </c:pt>
                <c:pt idx="85">
                  <c:v>4.097500000000001</c:v>
                </c:pt>
                <c:pt idx="86">
                  <c:v>273.24000000000007</c:v>
                </c:pt>
                <c:pt idx="87">
                  <c:v>333.09</c:v>
                </c:pt>
                <c:pt idx="88">
                  <c:v>34.29</c:v>
                </c:pt>
                <c:pt idx="89">
                  <c:v>71.45999999999998</c:v>
                </c:pt>
                <c:pt idx="90">
                  <c:v>4.2</c:v>
                </c:pt>
                <c:pt idx="91">
                  <c:v>4.62</c:v>
                </c:pt>
                <c:pt idx="92">
                  <c:v>125.67</c:v>
                </c:pt>
                <c:pt idx="93">
                  <c:v>32.160000000000004</c:v>
                </c:pt>
                <c:pt idx="94">
                  <c:v>6.7200000000000006</c:v>
                </c:pt>
                <c:pt idx="95">
                  <c:v>11.040000000000003</c:v>
                </c:pt>
                <c:pt idx="96">
                  <c:v>55.56</c:v>
                </c:pt>
                <c:pt idx="97">
                  <c:v>45.47999999999999</c:v>
                </c:pt>
                <c:pt idx="98">
                  <c:v>5.4600000000000009</c:v>
                </c:pt>
                <c:pt idx="99">
                  <c:v>4.7699999999999996</c:v>
                </c:pt>
                <c:pt idx="100">
                  <c:v>246.92999999999998</c:v>
                </c:pt>
                <c:pt idx="101">
                  <c:v>7.1500000000000021</c:v>
                </c:pt>
                <c:pt idx="102">
                  <c:v>4.0880000000000001</c:v>
                </c:pt>
                <c:pt idx="103">
                  <c:v>261.36</c:v>
                </c:pt>
                <c:pt idx="104">
                  <c:v>203.51999999999998</c:v>
                </c:pt>
                <c:pt idx="105">
                  <c:v>77.999999999999972</c:v>
                </c:pt>
                <c:pt idx="106">
                  <c:v>13.08</c:v>
                </c:pt>
                <c:pt idx="107">
                  <c:v>16.8</c:v>
                </c:pt>
                <c:pt idx="108">
                  <c:v>66.42</c:v>
                </c:pt>
                <c:pt idx="109">
                  <c:v>26.58</c:v>
                </c:pt>
                <c:pt idx="110">
                  <c:v>40.050000000000004</c:v>
                </c:pt>
                <c:pt idx="111">
                  <c:v>31.56</c:v>
                </c:pt>
                <c:pt idx="112">
                  <c:v>8.7600000000000016</c:v>
                </c:pt>
                <c:pt idx="113">
                  <c:v>8.129999999999999</c:v>
                </c:pt>
                <c:pt idx="114">
                  <c:v>6.06</c:v>
                </c:pt>
                <c:pt idx="115">
                  <c:v>10.260000000000002</c:v>
                </c:pt>
                <c:pt idx="116">
                  <c:v>6.06</c:v>
                </c:pt>
                <c:pt idx="117">
                  <c:v>472.80000000000018</c:v>
                </c:pt>
                <c:pt idx="118">
                  <c:v>4.589999999999999</c:v>
                </c:pt>
                <c:pt idx="119">
                  <c:v>17.970000000000002</c:v>
                </c:pt>
                <c:pt idx="120">
                  <c:v>82.41</c:v>
                </c:pt>
                <c:pt idx="121">
                  <c:v>18.97999999999999</c:v>
                </c:pt>
                <c:pt idx="122">
                  <c:v>14.339999999999998</c:v>
                </c:pt>
                <c:pt idx="123">
                  <c:v>11.999999999999998</c:v>
                </c:pt>
                <c:pt idx="124">
                  <c:v>234.67999999999998</c:v>
                </c:pt>
              </c:numCache>
            </c:numRef>
          </c:xVal>
          <c:yVal>
            <c:numRef>
              <c:f>Sheet1!$A$2:$A$126</c:f>
              <c:numCache>
                <c:formatCode>0.00</c:formatCode>
                <c:ptCount val="125"/>
                <c:pt idx="0">
                  <c:v>106.14000000000001</c:v>
                </c:pt>
                <c:pt idx="1">
                  <c:v>29.64</c:v>
                </c:pt>
                <c:pt idx="2">
                  <c:v>36.035999999999994</c:v>
                </c:pt>
                <c:pt idx="3">
                  <c:v>37.769999999999996</c:v>
                </c:pt>
                <c:pt idx="4">
                  <c:v>15.341999999999999</c:v>
                </c:pt>
                <c:pt idx="5">
                  <c:v>-26.05500000000001</c:v>
                </c:pt>
                <c:pt idx="6">
                  <c:v>3.12</c:v>
                </c:pt>
                <c:pt idx="7">
                  <c:v>290.43</c:v>
                </c:pt>
                <c:pt idx="8">
                  <c:v>-45.901800000000009</c:v>
                </c:pt>
                <c:pt idx="9">
                  <c:v>-319.46399999999994</c:v>
                </c:pt>
                <c:pt idx="10">
                  <c:v>-95.676000000000002</c:v>
                </c:pt>
                <c:pt idx="11">
                  <c:v>3.4199999999999946</c:v>
                </c:pt>
                <c:pt idx="12">
                  <c:v>-26.412000000000006</c:v>
                </c:pt>
                <c:pt idx="13">
                  <c:v>50.13</c:v>
                </c:pt>
                <c:pt idx="14">
                  <c:v>-122.80049999999997</c:v>
                </c:pt>
                <c:pt idx="15">
                  <c:v>-70.399500000000018</c:v>
                </c:pt>
                <c:pt idx="16">
                  <c:v>0.54600000000000026</c:v>
                </c:pt>
                <c:pt idx="17">
                  <c:v>110.41200000000001</c:v>
                </c:pt>
                <c:pt idx="18">
                  <c:v>4.7430000000000003</c:v>
                </c:pt>
                <c:pt idx="19">
                  <c:v>7.77</c:v>
                </c:pt>
                <c:pt idx="20">
                  <c:v>42.900000000000006</c:v>
                </c:pt>
                <c:pt idx="21">
                  <c:v>8.6999999999999993</c:v>
                </c:pt>
                <c:pt idx="22">
                  <c:v>4.17</c:v>
                </c:pt>
                <c:pt idx="23">
                  <c:v>253.32</c:v>
                </c:pt>
                <c:pt idx="24">
                  <c:v>17.07</c:v>
                </c:pt>
                <c:pt idx="25">
                  <c:v>44.88</c:v>
                </c:pt>
                <c:pt idx="26">
                  <c:v>26.759999999999998</c:v>
                </c:pt>
                <c:pt idx="27">
                  <c:v>5.5511999999999979</c:v>
                </c:pt>
                <c:pt idx="28">
                  <c:v>20.879999999999995</c:v>
                </c:pt>
                <c:pt idx="29">
                  <c:v>13.680000000000001</c:v>
                </c:pt>
                <c:pt idx="30">
                  <c:v>-21.9</c:v>
                </c:pt>
                <c:pt idx="31">
                  <c:v>-1.0499999999999972</c:v>
                </c:pt>
                <c:pt idx="32">
                  <c:v>609.83999999999992</c:v>
                </c:pt>
                <c:pt idx="33">
                  <c:v>28.160000000000004</c:v>
                </c:pt>
                <c:pt idx="34">
                  <c:v>13.280000000000001</c:v>
                </c:pt>
                <c:pt idx="35">
                  <c:v>49.428240000000002</c:v>
                </c:pt>
                <c:pt idx="36">
                  <c:v>3.6</c:v>
                </c:pt>
                <c:pt idx="37">
                  <c:v>6.88</c:v>
                </c:pt>
                <c:pt idx="38">
                  <c:v>2.2399999999999998</c:v>
                </c:pt>
                <c:pt idx="39">
                  <c:v>7.6800000000000015</c:v>
                </c:pt>
                <c:pt idx="40">
                  <c:v>2.61</c:v>
                </c:pt>
                <c:pt idx="41">
                  <c:v>2.0999999999999996</c:v>
                </c:pt>
                <c:pt idx="42">
                  <c:v>-107.85600000000002</c:v>
                </c:pt>
                <c:pt idx="43">
                  <c:v>-64.774800000000013</c:v>
                </c:pt>
                <c:pt idx="44">
                  <c:v>4.2716999999999992</c:v>
                </c:pt>
                <c:pt idx="45">
                  <c:v>-5.4870000000000001</c:v>
                </c:pt>
                <c:pt idx="46">
                  <c:v>76.56</c:v>
                </c:pt>
                <c:pt idx="47">
                  <c:v>20.52</c:v>
                </c:pt>
                <c:pt idx="48">
                  <c:v>22.919999999999998</c:v>
                </c:pt>
                <c:pt idx="49">
                  <c:v>999.36</c:v>
                </c:pt>
                <c:pt idx="50">
                  <c:v>12.72</c:v>
                </c:pt>
                <c:pt idx="51">
                  <c:v>4.8840000000000003</c:v>
                </c:pt>
                <c:pt idx="52">
                  <c:v>35.64</c:v>
                </c:pt>
                <c:pt idx="53">
                  <c:v>29.268600000000003</c:v>
                </c:pt>
                <c:pt idx="54">
                  <c:v>11.589300000000001</c:v>
                </c:pt>
                <c:pt idx="55">
                  <c:v>6.0083999999999964</c:v>
                </c:pt>
                <c:pt idx="56">
                  <c:v>-27.094200000000001</c:v>
                </c:pt>
                <c:pt idx="57">
                  <c:v>13.11</c:v>
                </c:pt>
                <c:pt idx="58">
                  <c:v>14.580000000000002</c:v>
                </c:pt>
                <c:pt idx="59">
                  <c:v>5.2397999999999998</c:v>
                </c:pt>
                <c:pt idx="60">
                  <c:v>9.3312000000000008</c:v>
                </c:pt>
                <c:pt idx="61">
                  <c:v>746.40779999999972</c:v>
                </c:pt>
                <c:pt idx="62">
                  <c:v>274.49099999999999</c:v>
                </c:pt>
                <c:pt idx="63">
                  <c:v>113.67419999999998</c:v>
                </c:pt>
                <c:pt idx="64">
                  <c:v>204.10919999999999</c:v>
                </c:pt>
                <c:pt idx="65">
                  <c:v>0.31119999999999948</c:v>
                </c:pt>
                <c:pt idx="66">
                  <c:v>3.0084</c:v>
                </c:pt>
                <c:pt idx="67">
                  <c:v>1.4796000000000005</c:v>
                </c:pt>
                <c:pt idx="68">
                  <c:v>143.15999999999997</c:v>
                </c:pt>
                <c:pt idx="69">
                  <c:v>2.25</c:v>
                </c:pt>
                <c:pt idx="70">
                  <c:v>36.227999999999994</c:v>
                </c:pt>
                <c:pt idx="71">
                  <c:v>5.46</c:v>
                </c:pt>
                <c:pt idx="72">
                  <c:v>-136.71</c:v>
                </c:pt>
                <c:pt idx="73">
                  <c:v>-44.837999999999965</c:v>
                </c:pt>
                <c:pt idx="74">
                  <c:v>25.807499999999976</c:v>
                </c:pt>
                <c:pt idx="75">
                  <c:v>-4.4940000000000033</c:v>
                </c:pt>
                <c:pt idx="76">
                  <c:v>-0.10500000000000043</c:v>
                </c:pt>
                <c:pt idx="77">
                  <c:v>71.460000000000008</c:v>
                </c:pt>
                <c:pt idx="78">
                  <c:v>7.38</c:v>
                </c:pt>
                <c:pt idx="79">
                  <c:v>6</c:v>
                </c:pt>
                <c:pt idx="80">
                  <c:v>2.4</c:v>
                </c:pt>
                <c:pt idx="81">
                  <c:v>46.019999999999996</c:v>
                </c:pt>
                <c:pt idx="82">
                  <c:v>8.49</c:v>
                </c:pt>
                <c:pt idx="83">
                  <c:v>49.5</c:v>
                </c:pt>
                <c:pt idx="84">
                  <c:v>-53.709599999999988</c:v>
                </c:pt>
                <c:pt idx="85">
                  <c:v>-18.252500000000005</c:v>
                </c:pt>
                <c:pt idx="86">
                  <c:v>260.82</c:v>
                </c:pt>
                <c:pt idx="87">
                  <c:v>-1011.6359999999997</c:v>
                </c:pt>
                <c:pt idx="88">
                  <c:v>-55.65</c:v>
                </c:pt>
                <c:pt idx="89">
                  <c:v>182.51999999999998</c:v>
                </c:pt>
                <c:pt idx="90">
                  <c:v>20.3</c:v>
                </c:pt>
                <c:pt idx="91">
                  <c:v>-4.5419999999999998</c:v>
                </c:pt>
                <c:pt idx="92">
                  <c:v>-11.602800000000009</c:v>
                </c:pt>
                <c:pt idx="93">
                  <c:v>-2.977499999999992</c:v>
                </c:pt>
                <c:pt idx="94">
                  <c:v>4.5884999999999962</c:v>
                </c:pt>
                <c:pt idx="95">
                  <c:v>-1.7175000000000011</c:v>
                </c:pt>
                <c:pt idx="96">
                  <c:v>-156.67920000000001</c:v>
                </c:pt>
                <c:pt idx="97">
                  <c:v>32.792999999999999</c:v>
                </c:pt>
                <c:pt idx="98">
                  <c:v>17.893499999999996</c:v>
                </c:pt>
                <c:pt idx="99">
                  <c:v>7.1399999999999908E-2</c:v>
                </c:pt>
                <c:pt idx="100">
                  <c:v>61.71</c:v>
                </c:pt>
                <c:pt idx="101">
                  <c:v>9.7499999999999964</c:v>
                </c:pt>
                <c:pt idx="102">
                  <c:v>1.1679999999999997</c:v>
                </c:pt>
                <c:pt idx="103">
                  <c:v>445.26</c:v>
                </c:pt>
                <c:pt idx="104">
                  <c:v>159.87</c:v>
                </c:pt>
                <c:pt idx="105">
                  <c:v>276.60000000000002</c:v>
                </c:pt>
                <c:pt idx="106">
                  <c:v>63.899999999999991</c:v>
                </c:pt>
                <c:pt idx="107">
                  <c:v>54.179999999999993</c:v>
                </c:pt>
                <c:pt idx="108">
                  <c:v>23.4</c:v>
                </c:pt>
                <c:pt idx="109">
                  <c:v>0</c:v>
                </c:pt>
                <c:pt idx="110">
                  <c:v>1.6500000000000001</c:v>
                </c:pt>
                <c:pt idx="111">
                  <c:v>5.5500000000000007</c:v>
                </c:pt>
                <c:pt idx="112">
                  <c:v>2.61</c:v>
                </c:pt>
                <c:pt idx="113">
                  <c:v>2.4000000000000004</c:v>
                </c:pt>
                <c:pt idx="114">
                  <c:v>-5.6826000000000016</c:v>
                </c:pt>
                <c:pt idx="115">
                  <c:v>5.4</c:v>
                </c:pt>
                <c:pt idx="116">
                  <c:v>16.11</c:v>
                </c:pt>
                <c:pt idx="117">
                  <c:v>511.09499999999991</c:v>
                </c:pt>
                <c:pt idx="118">
                  <c:v>12.096</c:v>
                </c:pt>
                <c:pt idx="119">
                  <c:v>53.693999999999996</c:v>
                </c:pt>
                <c:pt idx="120">
                  <c:v>-41.264999999999986</c:v>
                </c:pt>
                <c:pt idx="121">
                  <c:v>56.88000000000001</c:v>
                </c:pt>
                <c:pt idx="122">
                  <c:v>1.7600000000000002</c:v>
                </c:pt>
                <c:pt idx="123">
                  <c:v>4.6500000000000004</c:v>
                </c:pt>
                <c:pt idx="124">
                  <c:v>-278.79023999999998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5C-4AB0-AFCB-2B65272E5223}"/>
            </c:ext>
          </c:extLst>
        </c:ser>
        <c:ser>
          <c:idx val="1"/>
          <c:order val="1"/>
          <c:tx>
            <c:v>Predicted Profit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Sheet1!$D$2:$D$126</c:f>
              <c:numCache>
                <c:formatCode>General</c:formatCode>
                <c:ptCount val="125"/>
                <c:pt idx="0">
                  <c:v>151.07999999999998</c:v>
                </c:pt>
                <c:pt idx="1">
                  <c:v>9.120000000000001</c:v>
                </c:pt>
                <c:pt idx="2">
                  <c:v>28.110000000000003</c:v>
                </c:pt>
                <c:pt idx="3">
                  <c:v>15.179999999999998</c:v>
                </c:pt>
                <c:pt idx="4">
                  <c:v>19.950000000000003</c:v>
                </c:pt>
                <c:pt idx="5">
                  <c:v>23.640000000000004</c:v>
                </c:pt>
                <c:pt idx="6">
                  <c:v>311.10000000000002</c:v>
                </c:pt>
                <c:pt idx="7">
                  <c:v>80.58</c:v>
                </c:pt>
                <c:pt idx="8">
                  <c:v>90.51</c:v>
                </c:pt>
                <c:pt idx="9">
                  <c:v>307.98</c:v>
                </c:pt>
                <c:pt idx="10">
                  <c:v>127.56</c:v>
                </c:pt>
                <c:pt idx="11">
                  <c:v>32.94</c:v>
                </c:pt>
                <c:pt idx="12">
                  <c:v>47.64</c:v>
                </c:pt>
                <c:pt idx="13">
                  <c:v>142.74</c:v>
                </c:pt>
                <c:pt idx="14">
                  <c:v>153.47999999999999</c:v>
                </c:pt>
                <c:pt idx="15">
                  <c:v>281.58000000000004</c:v>
                </c:pt>
                <c:pt idx="16">
                  <c:v>5.4599999999999991</c:v>
                </c:pt>
                <c:pt idx="17">
                  <c:v>165.68999999999997</c:v>
                </c:pt>
                <c:pt idx="18">
                  <c:v>10.38</c:v>
                </c:pt>
                <c:pt idx="19">
                  <c:v>44.070000000000007</c:v>
                </c:pt>
                <c:pt idx="20">
                  <c:v>39.839999999999996</c:v>
                </c:pt>
                <c:pt idx="21">
                  <c:v>26.819999999999993</c:v>
                </c:pt>
                <c:pt idx="22">
                  <c:v>12.540000000000001</c:v>
                </c:pt>
                <c:pt idx="23">
                  <c:v>103.38000000000001</c:v>
                </c:pt>
                <c:pt idx="24">
                  <c:v>30.36</c:v>
                </c:pt>
                <c:pt idx="25">
                  <c:v>37.58</c:v>
                </c:pt>
                <c:pt idx="26">
                  <c:v>13.62</c:v>
                </c:pt>
                <c:pt idx="27">
                  <c:v>5.4484000000000012</c:v>
                </c:pt>
                <c:pt idx="28">
                  <c:v>39.629999999999995</c:v>
                </c:pt>
                <c:pt idx="29">
                  <c:v>4.5600000000000005</c:v>
                </c:pt>
                <c:pt idx="30">
                  <c:v>24.27</c:v>
                </c:pt>
                <c:pt idx="31">
                  <c:v>9.0299999999999976</c:v>
                </c:pt>
                <c:pt idx="32">
                  <c:v>173.10000000000002</c:v>
                </c:pt>
                <c:pt idx="33">
                  <c:v>15.099999999999998</c:v>
                </c:pt>
                <c:pt idx="34">
                  <c:v>52.32</c:v>
                </c:pt>
                <c:pt idx="35">
                  <c:v>58.059999999999995</c:v>
                </c:pt>
                <c:pt idx="36">
                  <c:v>30.360000000000003</c:v>
                </c:pt>
                <c:pt idx="37">
                  <c:v>31.380000000000006</c:v>
                </c:pt>
                <c:pt idx="38">
                  <c:v>17.799999999999994</c:v>
                </c:pt>
                <c:pt idx="39">
                  <c:v>10.299999999999999</c:v>
                </c:pt>
                <c:pt idx="40">
                  <c:v>12.870000000000001</c:v>
                </c:pt>
                <c:pt idx="41">
                  <c:v>3.8100000000000005</c:v>
                </c:pt>
                <c:pt idx="42">
                  <c:v>30.360000000000003</c:v>
                </c:pt>
                <c:pt idx="43">
                  <c:v>112.50360000000001</c:v>
                </c:pt>
                <c:pt idx="44">
                  <c:v>2.5041000000000007</c:v>
                </c:pt>
                <c:pt idx="45">
                  <c:v>4.5134999999999996</c:v>
                </c:pt>
                <c:pt idx="46">
                  <c:v>32.64</c:v>
                </c:pt>
                <c:pt idx="47">
                  <c:v>23.01</c:v>
                </c:pt>
                <c:pt idx="48">
                  <c:v>25.859999999999996</c:v>
                </c:pt>
                <c:pt idx="49">
                  <c:v>253.68</c:v>
                </c:pt>
                <c:pt idx="50">
                  <c:v>15.6</c:v>
                </c:pt>
                <c:pt idx="51">
                  <c:v>4.8840000000000003</c:v>
                </c:pt>
                <c:pt idx="52">
                  <c:v>96.270000000000024</c:v>
                </c:pt>
                <c:pt idx="53">
                  <c:v>30.359999999999992</c:v>
                </c:pt>
                <c:pt idx="54">
                  <c:v>9.06</c:v>
                </c:pt>
                <c:pt idx="55">
                  <c:v>14.730000000000004</c:v>
                </c:pt>
                <c:pt idx="56">
                  <c:v>9.6900000000000013</c:v>
                </c:pt>
                <c:pt idx="57">
                  <c:v>17.43</c:v>
                </c:pt>
                <c:pt idx="58">
                  <c:v>38.4</c:v>
                </c:pt>
                <c:pt idx="59">
                  <c:v>2.5133999999999999</c:v>
                </c:pt>
                <c:pt idx="60">
                  <c:v>3.3696000000000002</c:v>
                </c:pt>
                <c:pt idx="61">
                  <c:v>203.04580000000004</c:v>
                </c:pt>
                <c:pt idx="62">
                  <c:v>167.74450000000002</c:v>
                </c:pt>
                <c:pt idx="63">
                  <c:v>139.15290000000002</c:v>
                </c:pt>
                <c:pt idx="64">
                  <c:v>137.96270000000001</c:v>
                </c:pt>
                <c:pt idx="65">
                  <c:v>7.7022000000000004</c:v>
                </c:pt>
                <c:pt idx="66">
                  <c:v>3.5316000000000001</c:v>
                </c:pt>
                <c:pt idx="67">
                  <c:v>2.0002</c:v>
                </c:pt>
                <c:pt idx="68">
                  <c:v>143.22</c:v>
                </c:pt>
                <c:pt idx="69">
                  <c:v>10.38</c:v>
                </c:pt>
                <c:pt idx="70">
                  <c:v>119.13000000000001</c:v>
                </c:pt>
                <c:pt idx="71">
                  <c:v>6.1499999999999986</c:v>
                </c:pt>
                <c:pt idx="72">
                  <c:v>83.16</c:v>
                </c:pt>
                <c:pt idx="73">
                  <c:v>159.26999999999998</c:v>
                </c:pt>
                <c:pt idx="74">
                  <c:v>120.57000000000001</c:v>
                </c:pt>
                <c:pt idx="75">
                  <c:v>31.950000000000006</c:v>
                </c:pt>
                <c:pt idx="76">
                  <c:v>5.1300000000000008</c:v>
                </c:pt>
                <c:pt idx="77">
                  <c:v>102.86999999999998</c:v>
                </c:pt>
                <c:pt idx="78">
                  <c:v>19.05</c:v>
                </c:pt>
                <c:pt idx="79">
                  <c:v>9.26</c:v>
                </c:pt>
                <c:pt idx="80">
                  <c:v>5.38</c:v>
                </c:pt>
                <c:pt idx="81">
                  <c:v>104.91</c:v>
                </c:pt>
                <c:pt idx="82">
                  <c:v>36.21</c:v>
                </c:pt>
                <c:pt idx="83">
                  <c:v>404.84999999999997</c:v>
                </c:pt>
                <c:pt idx="84">
                  <c:v>43.479199999999999</c:v>
                </c:pt>
                <c:pt idx="85">
                  <c:v>4.097500000000001</c:v>
                </c:pt>
                <c:pt idx="86">
                  <c:v>273.24000000000007</c:v>
                </c:pt>
                <c:pt idx="87">
                  <c:v>333.09</c:v>
                </c:pt>
                <c:pt idx="88">
                  <c:v>34.29</c:v>
                </c:pt>
                <c:pt idx="89">
                  <c:v>71.45999999999998</c:v>
                </c:pt>
                <c:pt idx="90">
                  <c:v>4.2</c:v>
                </c:pt>
                <c:pt idx="91">
                  <c:v>4.62</c:v>
                </c:pt>
                <c:pt idx="92">
                  <c:v>125.67</c:v>
                </c:pt>
                <c:pt idx="93">
                  <c:v>32.160000000000004</c:v>
                </c:pt>
                <c:pt idx="94">
                  <c:v>6.7200000000000006</c:v>
                </c:pt>
                <c:pt idx="95">
                  <c:v>11.040000000000003</c:v>
                </c:pt>
                <c:pt idx="96">
                  <c:v>55.56</c:v>
                </c:pt>
                <c:pt idx="97">
                  <c:v>45.47999999999999</c:v>
                </c:pt>
                <c:pt idx="98">
                  <c:v>5.4600000000000009</c:v>
                </c:pt>
                <c:pt idx="99">
                  <c:v>4.7699999999999996</c:v>
                </c:pt>
                <c:pt idx="100">
                  <c:v>246.92999999999998</c:v>
                </c:pt>
                <c:pt idx="101">
                  <c:v>7.1500000000000021</c:v>
                </c:pt>
                <c:pt idx="102">
                  <c:v>4.0880000000000001</c:v>
                </c:pt>
                <c:pt idx="103">
                  <c:v>261.36</c:v>
                </c:pt>
                <c:pt idx="104">
                  <c:v>203.51999999999998</c:v>
                </c:pt>
                <c:pt idx="105">
                  <c:v>77.999999999999972</c:v>
                </c:pt>
                <c:pt idx="106">
                  <c:v>13.08</c:v>
                </c:pt>
                <c:pt idx="107">
                  <c:v>16.8</c:v>
                </c:pt>
                <c:pt idx="108">
                  <c:v>66.42</c:v>
                </c:pt>
                <c:pt idx="109">
                  <c:v>26.58</c:v>
                </c:pt>
                <c:pt idx="110">
                  <c:v>40.050000000000004</c:v>
                </c:pt>
                <c:pt idx="111">
                  <c:v>31.56</c:v>
                </c:pt>
                <c:pt idx="112">
                  <c:v>8.7600000000000016</c:v>
                </c:pt>
                <c:pt idx="113">
                  <c:v>8.129999999999999</c:v>
                </c:pt>
                <c:pt idx="114">
                  <c:v>6.06</c:v>
                </c:pt>
                <c:pt idx="115">
                  <c:v>10.260000000000002</c:v>
                </c:pt>
                <c:pt idx="116">
                  <c:v>6.06</c:v>
                </c:pt>
                <c:pt idx="117">
                  <c:v>472.80000000000018</c:v>
                </c:pt>
                <c:pt idx="118">
                  <c:v>4.589999999999999</c:v>
                </c:pt>
                <c:pt idx="119">
                  <c:v>17.970000000000002</c:v>
                </c:pt>
                <c:pt idx="120">
                  <c:v>82.41</c:v>
                </c:pt>
                <c:pt idx="121">
                  <c:v>18.97999999999999</c:v>
                </c:pt>
                <c:pt idx="122">
                  <c:v>14.339999999999998</c:v>
                </c:pt>
                <c:pt idx="123">
                  <c:v>11.999999999999998</c:v>
                </c:pt>
                <c:pt idx="124">
                  <c:v>234.67999999999998</c:v>
                </c:pt>
              </c:numCache>
            </c:numRef>
          </c:xVal>
          <c:yVal>
            <c:numRef>
              <c:f>Sheet5!$B$27:$B$151</c:f>
              <c:numCache>
                <c:formatCode>General</c:formatCode>
                <c:ptCount val="125"/>
                <c:pt idx="0">
                  <c:v>98.227699002950459</c:v>
                </c:pt>
                <c:pt idx="1">
                  <c:v>33.131315993617264</c:v>
                </c:pt>
                <c:pt idx="2">
                  <c:v>39.741412791610422</c:v>
                </c:pt>
                <c:pt idx="3">
                  <c:v>38.801027513120843</c:v>
                </c:pt>
                <c:pt idx="4">
                  <c:v>20.535025328002444</c:v>
                </c:pt>
                <c:pt idx="5">
                  <c:v>-30.195321896006355</c:v>
                </c:pt>
                <c:pt idx="6">
                  <c:v>-218.84550993636043</c:v>
                </c:pt>
                <c:pt idx="7">
                  <c:v>242.32011068943081</c:v>
                </c:pt>
                <c:pt idx="8">
                  <c:v>-113.93680460776977</c:v>
                </c:pt>
                <c:pt idx="9">
                  <c:v>-300.20005265793924</c:v>
                </c:pt>
                <c:pt idx="10">
                  <c:v>-212.74998914757907</c:v>
                </c:pt>
                <c:pt idx="11">
                  <c:v>-5.2570927019954716</c:v>
                </c:pt>
                <c:pt idx="12">
                  <c:v>-60.606532266636137</c:v>
                </c:pt>
                <c:pt idx="13">
                  <c:v>47.365774212831894</c:v>
                </c:pt>
                <c:pt idx="14">
                  <c:v>-177.32098164023441</c:v>
                </c:pt>
                <c:pt idx="15">
                  <c:v>-414.58308763156185</c:v>
                </c:pt>
                <c:pt idx="16">
                  <c:v>3.7739947971884584</c:v>
                </c:pt>
                <c:pt idx="17">
                  <c:v>208.80525550389751</c:v>
                </c:pt>
                <c:pt idx="18">
                  <c:v>8.8109331680797744</c:v>
                </c:pt>
                <c:pt idx="19">
                  <c:v>-3.8942311227653619</c:v>
                </c:pt>
                <c:pt idx="20">
                  <c:v>54.390994440070791</c:v>
                </c:pt>
                <c:pt idx="21">
                  <c:v>6.3551072469025058</c:v>
                </c:pt>
                <c:pt idx="22">
                  <c:v>9.1850521643836345</c:v>
                </c:pt>
                <c:pt idx="23">
                  <c:v>234.79346458253528</c:v>
                </c:pt>
                <c:pt idx="24">
                  <c:v>34.007418433480112</c:v>
                </c:pt>
                <c:pt idx="25">
                  <c:v>45.952486377616658</c:v>
                </c:pt>
                <c:pt idx="26">
                  <c:v>30.296623466001655</c:v>
                </c:pt>
                <c:pt idx="27">
                  <c:v>12.344101755121537</c:v>
                </c:pt>
                <c:pt idx="28">
                  <c:v>19.153024714705957</c:v>
                </c:pt>
                <c:pt idx="29">
                  <c:v>20.679869812636245</c:v>
                </c:pt>
                <c:pt idx="30">
                  <c:v>-41.320817120925284</c:v>
                </c:pt>
                <c:pt idx="31">
                  <c:v>-7.3275206945741189E-2</c:v>
                </c:pt>
                <c:pt idx="32">
                  <c:v>503.08145657829868</c:v>
                </c:pt>
                <c:pt idx="33">
                  <c:v>36.248322650066804</c:v>
                </c:pt>
                <c:pt idx="34">
                  <c:v>16.293435214396872</c:v>
                </c:pt>
                <c:pt idx="35">
                  <c:v>55.439254940431034</c:v>
                </c:pt>
                <c:pt idx="36">
                  <c:v>21.897255483362123</c:v>
                </c:pt>
                <c:pt idx="37">
                  <c:v>3.0269245653586125</c:v>
                </c:pt>
                <c:pt idx="38">
                  <c:v>0.6677719104290567</c:v>
                </c:pt>
                <c:pt idx="39">
                  <c:v>12.200331957941636</c:v>
                </c:pt>
                <c:pt idx="40">
                  <c:v>4.3112431615318307</c:v>
                </c:pt>
                <c:pt idx="41">
                  <c:v>9.6244244579922178</c:v>
                </c:pt>
                <c:pt idx="42">
                  <c:v>-55.211087305105409</c:v>
                </c:pt>
                <c:pt idx="43">
                  <c:v>-99.369636306688761</c:v>
                </c:pt>
                <c:pt idx="44">
                  <c:v>10.467244123936645</c:v>
                </c:pt>
                <c:pt idx="45">
                  <c:v>-4.8460517840200934</c:v>
                </c:pt>
                <c:pt idx="46">
                  <c:v>75.276536689386703</c:v>
                </c:pt>
                <c:pt idx="47">
                  <c:v>23.375706215242428</c:v>
                </c:pt>
                <c:pt idx="48">
                  <c:v>54.741976697069454</c:v>
                </c:pt>
                <c:pt idx="49">
                  <c:v>814.20832459200165</c:v>
                </c:pt>
                <c:pt idx="50">
                  <c:v>32.229518787231846</c:v>
                </c:pt>
                <c:pt idx="51">
                  <c:v>10.505441993750786</c:v>
                </c:pt>
                <c:pt idx="52">
                  <c:v>20.277267694169097</c:v>
                </c:pt>
                <c:pt idx="53">
                  <c:v>37.459327290203618</c:v>
                </c:pt>
                <c:pt idx="54">
                  <c:v>17.027941400078305</c:v>
                </c:pt>
                <c:pt idx="55">
                  <c:v>9.0483987658550067</c:v>
                </c:pt>
                <c:pt idx="56">
                  <c:v>-4.2245100901557322</c:v>
                </c:pt>
                <c:pt idx="57">
                  <c:v>32.007206674178704</c:v>
                </c:pt>
                <c:pt idx="58">
                  <c:v>9.7925608204521239</c:v>
                </c:pt>
                <c:pt idx="59">
                  <c:v>11.574516275320214</c:v>
                </c:pt>
                <c:pt idx="60">
                  <c:v>16.026251564998752</c:v>
                </c:pt>
                <c:pt idx="61">
                  <c:v>641.91213595817271</c:v>
                </c:pt>
                <c:pt idx="62">
                  <c:v>359.16463014167846</c:v>
                </c:pt>
                <c:pt idx="63">
                  <c:v>116.44615610039892</c:v>
                </c:pt>
                <c:pt idx="64">
                  <c:v>188.12057475309456</c:v>
                </c:pt>
                <c:pt idx="65">
                  <c:v>6.2333668422530133</c:v>
                </c:pt>
                <c:pt idx="66">
                  <c:v>12.527447886574642</c:v>
                </c:pt>
                <c:pt idx="67">
                  <c:v>7.6049736974356952</c:v>
                </c:pt>
                <c:pt idx="68">
                  <c:v>131.88102467591145</c:v>
                </c:pt>
                <c:pt idx="69">
                  <c:v>5.9528649365818644</c:v>
                </c:pt>
                <c:pt idx="70">
                  <c:v>23.934445700200527</c:v>
                </c:pt>
                <c:pt idx="71">
                  <c:v>11.83597447405181</c:v>
                </c:pt>
                <c:pt idx="72">
                  <c:v>-23.718355791181395</c:v>
                </c:pt>
                <c:pt idx="73">
                  <c:v>-147.72221845887219</c:v>
                </c:pt>
                <c:pt idx="74">
                  <c:v>2.2275344398007633</c:v>
                </c:pt>
                <c:pt idx="75">
                  <c:v>-31.124979080032261</c:v>
                </c:pt>
                <c:pt idx="76">
                  <c:v>2.0924630144991783</c:v>
                </c:pt>
                <c:pt idx="77">
                  <c:v>140.64227824832025</c:v>
                </c:pt>
                <c:pt idx="78">
                  <c:v>13.7980551579926</c:v>
                </c:pt>
                <c:pt idx="79">
                  <c:v>11.397187894675469</c:v>
                </c:pt>
                <c:pt idx="80">
                  <c:v>7.5193548827272858</c:v>
                </c:pt>
                <c:pt idx="81">
                  <c:v>25.802146735018994</c:v>
                </c:pt>
                <c:pt idx="82">
                  <c:v>4.1617386130651539</c:v>
                </c:pt>
                <c:pt idx="83">
                  <c:v>215.7123519543801</c:v>
                </c:pt>
                <c:pt idx="84">
                  <c:v>-67.432836816399771</c:v>
                </c:pt>
                <c:pt idx="85">
                  <c:v>-2.4285858930165785</c:v>
                </c:pt>
                <c:pt idx="86">
                  <c:v>352.83395012885927</c:v>
                </c:pt>
                <c:pt idx="87">
                  <c:v>-549.46495024583396</c:v>
                </c:pt>
                <c:pt idx="88">
                  <c:v>-30.586839319562682</c:v>
                </c:pt>
                <c:pt idx="89">
                  <c:v>195.58561064557449</c:v>
                </c:pt>
                <c:pt idx="90">
                  <c:v>21.808008558616429</c:v>
                </c:pt>
                <c:pt idx="91">
                  <c:v>-3.3880294701710305</c:v>
                </c:pt>
                <c:pt idx="92">
                  <c:v>-77.16937381199179</c:v>
                </c:pt>
                <c:pt idx="93">
                  <c:v>10.226056947671434</c:v>
                </c:pt>
                <c:pt idx="94">
                  <c:v>13.64704683404516</c:v>
                </c:pt>
                <c:pt idx="95">
                  <c:v>-7.1406438855543586</c:v>
                </c:pt>
                <c:pt idx="96">
                  <c:v>-78.083050023892099</c:v>
                </c:pt>
                <c:pt idx="97">
                  <c:v>35.298279679772499</c:v>
                </c:pt>
                <c:pt idx="98">
                  <c:v>21.342143051061043</c:v>
                </c:pt>
                <c:pt idx="99">
                  <c:v>3.9208222485807136</c:v>
                </c:pt>
                <c:pt idx="100">
                  <c:v>3.2084555131110903</c:v>
                </c:pt>
                <c:pt idx="101">
                  <c:v>15.452007543918633</c:v>
                </c:pt>
                <c:pt idx="102">
                  <c:v>6.0285261574712008</c:v>
                </c:pt>
                <c:pt idx="103">
                  <c:v>584.25672293277353</c:v>
                </c:pt>
                <c:pt idx="104">
                  <c:v>326.94320746225276</c:v>
                </c:pt>
                <c:pt idx="105">
                  <c:v>257.24888190574887</c:v>
                </c:pt>
                <c:pt idx="106">
                  <c:v>56.136558603308266</c:v>
                </c:pt>
                <c:pt idx="107">
                  <c:v>51.021820445280895</c:v>
                </c:pt>
                <c:pt idx="108">
                  <c:v>9.4520327563052575</c:v>
                </c:pt>
                <c:pt idx="109">
                  <c:v>-7.4501320118309984</c:v>
                </c:pt>
                <c:pt idx="110">
                  <c:v>-19.010841911023153</c:v>
                </c:pt>
                <c:pt idx="111">
                  <c:v>-1.0519618361722998</c:v>
                </c:pt>
                <c:pt idx="112">
                  <c:v>7.4074740295467851</c:v>
                </c:pt>
                <c:pt idx="113">
                  <c:v>7.2594548059328883</c:v>
                </c:pt>
                <c:pt idx="114">
                  <c:v>-1.936494687767369</c:v>
                </c:pt>
                <c:pt idx="115">
                  <c:v>9.6186467138503868</c:v>
                </c:pt>
                <c:pt idx="116">
                  <c:v>23.047355188582962</c:v>
                </c:pt>
                <c:pt idx="117">
                  <c:v>498.77491884590393</c:v>
                </c:pt>
                <c:pt idx="118">
                  <c:v>17.19489726274098</c:v>
                </c:pt>
                <c:pt idx="119">
                  <c:v>51.191908643324723</c:v>
                </c:pt>
                <c:pt idx="120">
                  <c:v>-64.023872682136897</c:v>
                </c:pt>
                <c:pt idx="121">
                  <c:v>66.184153689483452</c:v>
                </c:pt>
                <c:pt idx="122">
                  <c:v>0.68368754054541725</c:v>
                </c:pt>
                <c:pt idx="123">
                  <c:v>11.014996689080796</c:v>
                </c:pt>
                <c:pt idx="124">
                  <c:v>-378.80051607991203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5C-4AB0-AFCB-2B65272E5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17776"/>
        <c:axId val="617540496"/>
      </c:scatterChart>
      <c:valAx>
        <c:axId val="61751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Cost Per Unit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540496"/>
        <c:crosses val="autoZero"/>
        <c:crossBetween val="midCat"/>
      </c:valAx>
      <c:valAx>
        <c:axId val="617540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175177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Sheet5!$E$27:$E$151</c:f>
              <c:numCache>
                <c:formatCode>General</c:formatCode>
                <c:ptCount val="125"/>
                <c:pt idx="0">
                  <c:v>0.4</c:v>
                </c:pt>
                <c:pt idx="1">
                  <c:v>1.2000000000000002</c:v>
                </c:pt>
                <c:pt idx="2">
                  <c:v>2</c:v>
                </c:pt>
                <c:pt idx="3">
                  <c:v>2.8000000000000003</c:v>
                </c:pt>
                <c:pt idx="4">
                  <c:v>3.6</c:v>
                </c:pt>
                <c:pt idx="5">
                  <c:v>4.4000000000000004</c:v>
                </c:pt>
                <c:pt idx="6">
                  <c:v>5.2000000000000011</c:v>
                </c:pt>
                <c:pt idx="7">
                  <c:v>6.0000000000000009</c:v>
                </c:pt>
                <c:pt idx="8">
                  <c:v>6.8000000000000007</c:v>
                </c:pt>
                <c:pt idx="9">
                  <c:v>7.6000000000000005</c:v>
                </c:pt>
                <c:pt idx="10">
                  <c:v>8.4</c:v>
                </c:pt>
                <c:pt idx="11">
                  <c:v>9.2000000000000011</c:v>
                </c:pt>
                <c:pt idx="12">
                  <c:v>10.000000000000002</c:v>
                </c:pt>
                <c:pt idx="13">
                  <c:v>10.8</c:v>
                </c:pt>
                <c:pt idx="14">
                  <c:v>11.600000000000001</c:v>
                </c:pt>
                <c:pt idx="15">
                  <c:v>12.4</c:v>
                </c:pt>
                <c:pt idx="16">
                  <c:v>13.200000000000001</c:v>
                </c:pt>
                <c:pt idx="17">
                  <c:v>14.000000000000002</c:v>
                </c:pt>
                <c:pt idx="18">
                  <c:v>14.8</c:v>
                </c:pt>
                <c:pt idx="19">
                  <c:v>15.600000000000001</c:v>
                </c:pt>
                <c:pt idx="20">
                  <c:v>16.399999999999999</c:v>
                </c:pt>
                <c:pt idx="21">
                  <c:v>17.2</c:v>
                </c:pt>
                <c:pt idx="22">
                  <c:v>18</c:v>
                </c:pt>
                <c:pt idx="23">
                  <c:v>18.8</c:v>
                </c:pt>
                <c:pt idx="24">
                  <c:v>19.600000000000001</c:v>
                </c:pt>
                <c:pt idx="25">
                  <c:v>20.399999999999999</c:v>
                </c:pt>
                <c:pt idx="26">
                  <c:v>21.2</c:v>
                </c:pt>
                <c:pt idx="27">
                  <c:v>22</c:v>
                </c:pt>
                <c:pt idx="28">
                  <c:v>22.8</c:v>
                </c:pt>
                <c:pt idx="29">
                  <c:v>23.6</c:v>
                </c:pt>
                <c:pt idx="30">
                  <c:v>24.4</c:v>
                </c:pt>
                <c:pt idx="31">
                  <c:v>25.2</c:v>
                </c:pt>
                <c:pt idx="32">
                  <c:v>26</c:v>
                </c:pt>
                <c:pt idx="33">
                  <c:v>26.8</c:v>
                </c:pt>
                <c:pt idx="34">
                  <c:v>27.6</c:v>
                </c:pt>
                <c:pt idx="35">
                  <c:v>28.4</c:v>
                </c:pt>
                <c:pt idx="36">
                  <c:v>29.2</c:v>
                </c:pt>
                <c:pt idx="37">
                  <c:v>30</c:v>
                </c:pt>
                <c:pt idx="38">
                  <c:v>30.8</c:v>
                </c:pt>
                <c:pt idx="39">
                  <c:v>31.6</c:v>
                </c:pt>
                <c:pt idx="40">
                  <c:v>32.4</c:v>
                </c:pt>
                <c:pt idx="41">
                  <c:v>33.200000000000003</c:v>
                </c:pt>
                <c:pt idx="42">
                  <c:v>34</c:v>
                </c:pt>
                <c:pt idx="43">
                  <c:v>34.799999999999997</c:v>
                </c:pt>
                <c:pt idx="44">
                  <c:v>35.6</c:v>
                </c:pt>
                <c:pt idx="45">
                  <c:v>36.4</c:v>
                </c:pt>
                <c:pt idx="46">
                  <c:v>37.200000000000003</c:v>
                </c:pt>
                <c:pt idx="47">
                  <c:v>38</c:v>
                </c:pt>
                <c:pt idx="48">
                  <c:v>38.800000000000004</c:v>
                </c:pt>
                <c:pt idx="49">
                  <c:v>39.6</c:v>
                </c:pt>
                <c:pt idx="50">
                  <c:v>40.4</c:v>
                </c:pt>
                <c:pt idx="51">
                  <c:v>41.2</c:v>
                </c:pt>
                <c:pt idx="52">
                  <c:v>42</c:v>
                </c:pt>
                <c:pt idx="53">
                  <c:v>42.800000000000004</c:v>
                </c:pt>
                <c:pt idx="54">
                  <c:v>43.6</c:v>
                </c:pt>
                <c:pt idx="55">
                  <c:v>44.4</c:v>
                </c:pt>
                <c:pt idx="56">
                  <c:v>45.2</c:v>
                </c:pt>
                <c:pt idx="57">
                  <c:v>46</c:v>
                </c:pt>
                <c:pt idx="58">
                  <c:v>46.800000000000004</c:v>
                </c:pt>
                <c:pt idx="59">
                  <c:v>47.6</c:v>
                </c:pt>
                <c:pt idx="60">
                  <c:v>48.4</c:v>
                </c:pt>
                <c:pt idx="61">
                  <c:v>49.2</c:v>
                </c:pt>
                <c:pt idx="62">
                  <c:v>50</c:v>
                </c:pt>
                <c:pt idx="63">
                  <c:v>50.800000000000004</c:v>
                </c:pt>
                <c:pt idx="64">
                  <c:v>51.6</c:v>
                </c:pt>
                <c:pt idx="65">
                  <c:v>52.4</c:v>
                </c:pt>
                <c:pt idx="66">
                  <c:v>53.2</c:v>
                </c:pt>
                <c:pt idx="67">
                  <c:v>54</c:v>
                </c:pt>
                <c:pt idx="68">
                  <c:v>54.800000000000004</c:v>
                </c:pt>
                <c:pt idx="69">
                  <c:v>55.6</c:v>
                </c:pt>
                <c:pt idx="70">
                  <c:v>56.4</c:v>
                </c:pt>
                <c:pt idx="71">
                  <c:v>57.2</c:v>
                </c:pt>
                <c:pt idx="72">
                  <c:v>58</c:v>
                </c:pt>
                <c:pt idx="73">
                  <c:v>58.800000000000004</c:v>
                </c:pt>
                <c:pt idx="74">
                  <c:v>59.6</c:v>
                </c:pt>
                <c:pt idx="75">
                  <c:v>60.4</c:v>
                </c:pt>
                <c:pt idx="76">
                  <c:v>61.2</c:v>
                </c:pt>
                <c:pt idx="77">
                  <c:v>62</c:v>
                </c:pt>
                <c:pt idx="78">
                  <c:v>62.800000000000004</c:v>
                </c:pt>
                <c:pt idx="79">
                  <c:v>63.6</c:v>
                </c:pt>
                <c:pt idx="80">
                  <c:v>64.400000000000006</c:v>
                </c:pt>
                <c:pt idx="81">
                  <c:v>65.2</c:v>
                </c:pt>
                <c:pt idx="82">
                  <c:v>66.000000000000014</c:v>
                </c:pt>
                <c:pt idx="83">
                  <c:v>66.800000000000011</c:v>
                </c:pt>
                <c:pt idx="84">
                  <c:v>67.600000000000009</c:v>
                </c:pt>
                <c:pt idx="85">
                  <c:v>68.400000000000006</c:v>
                </c:pt>
                <c:pt idx="86">
                  <c:v>69.2</c:v>
                </c:pt>
                <c:pt idx="87">
                  <c:v>70.000000000000014</c:v>
                </c:pt>
                <c:pt idx="88">
                  <c:v>70.800000000000011</c:v>
                </c:pt>
                <c:pt idx="89">
                  <c:v>71.600000000000009</c:v>
                </c:pt>
                <c:pt idx="90">
                  <c:v>72.400000000000006</c:v>
                </c:pt>
                <c:pt idx="91">
                  <c:v>73.2</c:v>
                </c:pt>
                <c:pt idx="92">
                  <c:v>74.000000000000014</c:v>
                </c:pt>
                <c:pt idx="93">
                  <c:v>74.800000000000011</c:v>
                </c:pt>
                <c:pt idx="94">
                  <c:v>75.600000000000009</c:v>
                </c:pt>
                <c:pt idx="95">
                  <c:v>76.400000000000006</c:v>
                </c:pt>
                <c:pt idx="96">
                  <c:v>77.200000000000017</c:v>
                </c:pt>
                <c:pt idx="97">
                  <c:v>78.000000000000014</c:v>
                </c:pt>
                <c:pt idx="98">
                  <c:v>78.800000000000011</c:v>
                </c:pt>
                <c:pt idx="99">
                  <c:v>79.600000000000009</c:v>
                </c:pt>
                <c:pt idx="100">
                  <c:v>80.400000000000006</c:v>
                </c:pt>
                <c:pt idx="101">
                  <c:v>81.200000000000017</c:v>
                </c:pt>
                <c:pt idx="102">
                  <c:v>82.000000000000014</c:v>
                </c:pt>
                <c:pt idx="103">
                  <c:v>82.800000000000011</c:v>
                </c:pt>
                <c:pt idx="104">
                  <c:v>83.600000000000009</c:v>
                </c:pt>
                <c:pt idx="105">
                  <c:v>84.4</c:v>
                </c:pt>
                <c:pt idx="106">
                  <c:v>85.200000000000017</c:v>
                </c:pt>
                <c:pt idx="107">
                  <c:v>86.000000000000014</c:v>
                </c:pt>
                <c:pt idx="108">
                  <c:v>86.800000000000011</c:v>
                </c:pt>
                <c:pt idx="109">
                  <c:v>87.600000000000009</c:v>
                </c:pt>
                <c:pt idx="110">
                  <c:v>88.4</c:v>
                </c:pt>
                <c:pt idx="111">
                  <c:v>89.200000000000017</c:v>
                </c:pt>
                <c:pt idx="112">
                  <c:v>90.000000000000014</c:v>
                </c:pt>
                <c:pt idx="113">
                  <c:v>90.800000000000011</c:v>
                </c:pt>
                <c:pt idx="114">
                  <c:v>91.600000000000009</c:v>
                </c:pt>
                <c:pt idx="115">
                  <c:v>92.4</c:v>
                </c:pt>
                <c:pt idx="116">
                  <c:v>93.200000000000017</c:v>
                </c:pt>
                <c:pt idx="117">
                  <c:v>94.000000000000014</c:v>
                </c:pt>
                <c:pt idx="118">
                  <c:v>94.800000000000011</c:v>
                </c:pt>
                <c:pt idx="119">
                  <c:v>95.600000000000009</c:v>
                </c:pt>
                <c:pt idx="120">
                  <c:v>96.4</c:v>
                </c:pt>
                <c:pt idx="121">
                  <c:v>97.200000000000017</c:v>
                </c:pt>
                <c:pt idx="122">
                  <c:v>98.000000000000014</c:v>
                </c:pt>
                <c:pt idx="123">
                  <c:v>98.800000000000011</c:v>
                </c:pt>
                <c:pt idx="124">
                  <c:v>99.600000000000009</c:v>
                </c:pt>
              </c:numCache>
            </c:numRef>
          </c:xVal>
          <c:yVal>
            <c:numRef>
              <c:f>Sheet5!$F$27:$F$151</c:f>
              <c:numCache>
                <c:formatCode>General</c:formatCode>
                <c:ptCount val="125"/>
                <c:pt idx="0">
                  <c:v>-1011.6359999999997</c:v>
                </c:pt>
                <c:pt idx="1">
                  <c:v>-319.46399999999994</c:v>
                </c:pt>
                <c:pt idx="2">
                  <c:v>-278.79023999999998</c:v>
                </c:pt>
                <c:pt idx="3">
                  <c:v>-156.67920000000001</c:v>
                </c:pt>
                <c:pt idx="4">
                  <c:v>-136.71</c:v>
                </c:pt>
                <c:pt idx="5">
                  <c:v>-122.80049999999997</c:v>
                </c:pt>
                <c:pt idx="6">
                  <c:v>-107.85600000000002</c:v>
                </c:pt>
                <c:pt idx="7">
                  <c:v>-95.676000000000002</c:v>
                </c:pt>
                <c:pt idx="8">
                  <c:v>-70.399500000000018</c:v>
                </c:pt>
                <c:pt idx="9">
                  <c:v>-64.774800000000013</c:v>
                </c:pt>
                <c:pt idx="10">
                  <c:v>-55.65</c:v>
                </c:pt>
                <c:pt idx="11">
                  <c:v>-53.709599999999988</c:v>
                </c:pt>
                <c:pt idx="12">
                  <c:v>-45.901800000000009</c:v>
                </c:pt>
                <c:pt idx="13">
                  <c:v>-44.837999999999965</c:v>
                </c:pt>
                <c:pt idx="14">
                  <c:v>-41.264999999999986</c:v>
                </c:pt>
                <c:pt idx="15">
                  <c:v>-27.094200000000001</c:v>
                </c:pt>
                <c:pt idx="16">
                  <c:v>-26.412000000000006</c:v>
                </c:pt>
                <c:pt idx="17">
                  <c:v>-26.05500000000001</c:v>
                </c:pt>
                <c:pt idx="18">
                  <c:v>-21.9</c:v>
                </c:pt>
                <c:pt idx="19">
                  <c:v>-18.252500000000005</c:v>
                </c:pt>
                <c:pt idx="20">
                  <c:v>-11.602800000000009</c:v>
                </c:pt>
                <c:pt idx="21">
                  <c:v>-5.6826000000000016</c:v>
                </c:pt>
                <c:pt idx="22">
                  <c:v>-5.4870000000000001</c:v>
                </c:pt>
                <c:pt idx="23">
                  <c:v>-4.5419999999999998</c:v>
                </c:pt>
                <c:pt idx="24">
                  <c:v>-4.4940000000000033</c:v>
                </c:pt>
                <c:pt idx="25">
                  <c:v>-2.977499999999992</c:v>
                </c:pt>
                <c:pt idx="26">
                  <c:v>-1.7175000000000011</c:v>
                </c:pt>
                <c:pt idx="27">
                  <c:v>-1.0499999999999972</c:v>
                </c:pt>
                <c:pt idx="28">
                  <c:v>-0.10500000000000043</c:v>
                </c:pt>
                <c:pt idx="29">
                  <c:v>0</c:v>
                </c:pt>
                <c:pt idx="30">
                  <c:v>7.1399999999999908E-2</c:v>
                </c:pt>
                <c:pt idx="31">
                  <c:v>0.31119999999999948</c:v>
                </c:pt>
                <c:pt idx="32">
                  <c:v>0.54600000000000026</c:v>
                </c:pt>
                <c:pt idx="33">
                  <c:v>1.1679999999999997</c:v>
                </c:pt>
                <c:pt idx="34">
                  <c:v>1.4796000000000005</c:v>
                </c:pt>
                <c:pt idx="35">
                  <c:v>1.6500000000000001</c:v>
                </c:pt>
                <c:pt idx="36">
                  <c:v>1.7600000000000002</c:v>
                </c:pt>
                <c:pt idx="37">
                  <c:v>2.0999999999999996</c:v>
                </c:pt>
                <c:pt idx="38">
                  <c:v>2.2399999999999998</c:v>
                </c:pt>
                <c:pt idx="39">
                  <c:v>2.25</c:v>
                </c:pt>
                <c:pt idx="40">
                  <c:v>2.4</c:v>
                </c:pt>
                <c:pt idx="41">
                  <c:v>2.4000000000000004</c:v>
                </c:pt>
                <c:pt idx="42">
                  <c:v>2.61</c:v>
                </c:pt>
                <c:pt idx="43">
                  <c:v>2.61</c:v>
                </c:pt>
                <c:pt idx="44">
                  <c:v>3.0084</c:v>
                </c:pt>
                <c:pt idx="45">
                  <c:v>3.12</c:v>
                </c:pt>
                <c:pt idx="46">
                  <c:v>3.4199999999999946</c:v>
                </c:pt>
                <c:pt idx="47">
                  <c:v>3.6</c:v>
                </c:pt>
                <c:pt idx="48">
                  <c:v>4.17</c:v>
                </c:pt>
                <c:pt idx="49">
                  <c:v>4.2716999999999992</c:v>
                </c:pt>
                <c:pt idx="50">
                  <c:v>4.5884999999999962</c:v>
                </c:pt>
                <c:pt idx="51">
                  <c:v>4.6500000000000004</c:v>
                </c:pt>
                <c:pt idx="52">
                  <c:v>4.7430000000000003</c:v>
                </c:pt>
                <c:pt idx="53">
                  <c:v>4.8840000000000003</c:v>
                </c:pt>
                <c:pt idx="54">
                  <c:v>5.2397999999999998</c:v>
                </c:pt>
                <c:pt idx="55">
                  <c:v>5.4</c:v>
                </c:pt>
                <c:pt idx="56">
                  <c:v>5.46</c:v>
                </c:pt>
                <c:pt idx="57">
                  <c:v>5.5500000000000007</c:v>
                </c:pt>
                <c:pt idx="58">
                  <c:v>5.5511999999999979</c:v>
                </c:pt>
                <c:pt idx="59">
                  <c:v>6</c:v>
                </c:pt>
                <c:pt idx="60">
                  <c:v>6.0083999999999964</c:v>
                </c:pt>
                <c:pt idx="61">
                  <c:v>6.88</c:v>
                </c:pt>
                <c:pt idx="62">
                  <c:v>7.38</c:v>
                </c:pt>
                <c:pt idx="63">
                  <c:v>7.6800000000000015</c:v>
                </c:pt>
                <c:pt idx="64">
                  <c:v>7.77</c:v>
                </c:pt>
                <c:pt idx="65">
                  <c:v>8.49</c:v>
                </c:pt>
                <c:pt idx="66">
                  <c:v>8.6999999999999993</c:v>
                </c:pt>
                <c:pt idx="67">
                  <c:v>9.3312000000000008</c:v>
                </c:pt>
                <c:pt idx="68">
                  <c:v>9.7499999999999964</c:v>
                </c:pt>
                <c:pt idx="69">
                  <c:v>11.589300000000001</c:v>
                </c:pt>
                <c:pt idx="70">
                  <c:v>12.096</c:v>
                </c:pt>
                <c:pt idx="71">
                  <c:v>12.72</c:v>
                </c:pt>
                <c:pt idx="72">
                  <c:v>13.11</c:v>
                </c:pt>
                <c:pt idx="73">
                  <c:v>13.280000000000001</c:v>
                </c:pt>
                <c:pt idx="74">
                  <c:v>13.680000000000001</c:v>
                </c:pt>
                <c:pt idx="75">
                  <c:v>14.580000000000002</c:v>
                </c:pt>
                <c:pt idx="76">
                  <c:v>15.341999999999999</c:v>
                </c:pt>
                <c:pt idx="77">
                  <c:v>16.11</c:v>
                </c:pt>
                <c:pt idx="78">
                  <c:v>17.07</c:v>
                </c:pt>
                <c:pt idx="79">
                  <c:v>17.893499999999996</c:v>
                </c:pt>
                <c:pt idx="80">
                  <c:v>20.3</c:v>
                </c:pt>
                <c:pt idx="81">
                  <c:v>20.52</c:v>
                </c:pt>
                <c:pt idx="82">
                  <c:v>20.879999999999995</c:v>
                </c:pt>
                <c:pt idx="83">
                  <c:v>22.919999999999998</c:v>
                </c:pt>
                <c:pt idx="84">
                  <c:v>23.4</c:v>
                </c:pt>
                <c:pt idx="85">
                  <c:v>25.807499999999976</c:v>
                </c:pt>
                <c:pt idx="86">
                  <c:v>26.759999999999998</c:v>
                </c:pt>
                <c:pt idx="87">
                  <c:v>28.160000000000004</c:v>
                </c:pt>
                <c:pt idx="88">
                  <c:v>29.268600000000003</c:v>
                </c:pt>
                <c:pt idx="89">
                  <c:v>29.64</c:v>
                </c:pt>
                <c:pt idx="90">
                  <c:v>32.792999999999999</c:v>
                </c:pt>
                <c:pt idx="91">
                  <c:v>35.64</c:v>
                </c:pt>
                <c:pt idx="92">
                  <c:v>36.035999999999994</c:v>
                </c:pt>
                <c:pt idx="93">
                  <c:v>36.227999999999994</c:v>
                </c:pt>
                <c:pt idx="94">
                  <c:v>37.769999999999996</c:v>
                </c:pt>
                <c:pt idx="95">
                  <c:v>42.900000000000006</c:v>
                </c:pt>
                <c:pt idx="96">
                  <c:v>44.88</c:v>
                </c:pt>
                <c:pt idx="97">
                  <c:v>46.019999999999996</c:v>
                </c:pt>
                <c:pt idx="98">
                  <c:v>49.428240000000002</c:v>
                </c:pt>
                <c:pt idx="99">
                  <c:v>49.5</c:v>
                </c:pt>
                <c:pt idx="100">
                  <c:v>50.13</c:v>
                </c:pt>
                <c:pt idx="101">
                  <c:v>53.693999999999996</c:v>
                </c:pt>
                <c:pt idx="102">
                  <c:v>54.179999999999993</c:v>
                </c:pt>
                <c:pt idx="103">
                  <c:v>56.88000000000001</c:v>
                </c:pt>
                <c:pt idx="104">
                  <c:v>61.71</c:v>
                </c:pt>
                <c:pt idx="105">
                  <c:v>63.899999999999991</c:v>
                </c:pt>
                <c:pt idx="106">
                  <c:v>71.460000000000008</c:v>
                </c:pt>
                <c:pt idx="107">
                  <c:v>76.56</c:v>
                </c:pt>
                <c:pt idx="108">
                  <c:v>106.14000000000001</c:v>
                </c:pt>
                <c:pt idx="109">
                  <c:v>110.41200000000001</c:v>
                </c:pt>
                <c:pt idx="110">
                  <c:v>113.67419999999998</c:v>
                </c:pt>
                <c:pt idx="111">
                  <c:v>143.15999999999997</c:v>
                </c:pt>
                <c:pt idx="112">
                  <c:v>159.87</c:v>
                </c:pt>
                <c:pt idx="113">
                  <c:v>182.51999999999998</c:v>
                </c:pt>
                <c:pt idx="114">
                  <c:v>204.10919999999999</c:v>
                </c:pt>
                <c:pt idx="115">
                  <c:v>253.32</c:v>
                </c:pt>
                <c:pt idx="116">
                  <c:v>260.82</c:v>
                </c:pt>
                <c:pt idx="117">
                  <c:v>274.49099999999999</c:v>
                </c:pt>
                <c:pt idx="118">
                  <c:v>276.60000000000002</c:v>
                </c:pt>
                <c:pt idx="119">
                  <c:v>290.43</c:v>
                </c:pt>
                <c:pt idx="120">
                  <c:v>445.26</c:v>
                </c:pt>
                <c:pt idx="121">
                  <c:v>511.09499999999991</c:v>
                </c:pt>
                <c:pt idx="122">
                  <c:v>609.83999999999992</c:v>
                </c:pt>
                <c:pt idx="123">
                  <c:v>746.40779999999972</c:v>
                </c:pt>
                <c:pt idx="124">
                  <c:v>999.36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C4-4037-B4FB-21C48263B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40816"/>
        <c:axId val="617541136"/>
      </c:scatterChart>
      <c:valAx>
        <c:axId val="61754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541136"/>
        <c:crosses val="autoZero"/>
        <c:crossBetween val="midCat"/>
      </c:valAx>
      <c:valAx>
        <c:axId val="617541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Profit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5408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292826</xdr:colOff>
      <xdr:row>4</xdr:row>
      <xdr:rowOff>83820</xdr:rowOff>
    </xdr:from>
    <xdr:to>
      <xdr:col>24</xdr:col>
      <xdr:colOff>289560</xdr:colOff>
      <xdr:row>14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C06C44-7DFE-466A-8933-62D7BBD5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182880</xdr:colOff>
      <xdr:row>11</xdr:row>
      <xdr:rowOff>106680</xdr:rowOff>
    </xdr:from>
    <xdr:to>
      <xdr:col>15</xdr:col>
      <xdr:colOff>182881</xdr:colOff>
      <xdr:row>21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FD444D-8D1F-4FD2-A0A1-19678B7EA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373380</xdr:colOff>
      <xdr:row>28</xdr:row>
      <xdr:rowOff>15240</xdr:rowOff>
    </xdr:from>
    <xdr:to>
      <xdr:col>21</xdr:col>
      <xdr:colOff>373380</xdr:colOff>
      <xdr:row>38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4B0EE6-1836-4892-A500-557FC21AD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255813</xdr:colOff>
      <xdr:row>0</xdr:row>
      <xdr:rowOff>164374</xdr:rowOff>
    </xdr:from>
    <xdr:to>
      <xdr:col>15</xdr:col>
      <xdr:colOff>255814</xdr:colOff>
      <xdr:row>10</xdr:row>
      <xdr:rowOff>171994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6F744A-CD39-4DED-A349-47C17F312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403860</xdr:colOff>
      <xdr:row>18</xdr:row>
      <xdr:rowOff>175260</xdr:rowOff>
    </xdr:from>
    <xdr:to>
      <xdr:col>21</xdr:col>
      <xdr:colOff>403861</xdr:colOff>
      <xdr:row>28</xdr:row>
      <xdr:rowOff>182880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2FE6EF-B53B-4661-8C64-E44951F98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289560</xdr:colOff>
      <xdr:row>24</xdr:row>
      <xdr:rowOff>129540</xdr:rowOff>
    </xdr:from>
    <xdr:to>
      <xdr:col>15</xdr:col>
      <xdr:colOff>289560</xdr:colOff>
      <xdr:row>34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B6C8368-D840-4C6E-A9D6-9AD734CDE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229687</xdr:colOff>
      <xdr:row>1</xdr:row>
      <xdr:rowOff>161108</xdr:rowOff>
    </xdr:from>
    <xdr:to>
      <xdr:col>15</xdr:col>
      <xdr:colOff>213359</xdr:colOff>
      <xdr:row>11</xdr:row>
      <xdr:rowOff>161108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2AF58A-CC5B-4C1B-86A2-4A37314DE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182879</xdr:colOff>
      <xdr:row>13</xdr:row>
      <xdr:rowOff>68580</xdr:rowOff>
    </xdr:from>
    <xdr:to>
      <xdr:col>15</xdr:col>
      <xdr:colOff>166552</xdr:colOff>
      <xdr:row>23</xdr:row>
      <xdr:rowOff>60959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636A15-2DF0-4C20-AB53-8BE54C711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79465</xdr:colOff>
      <xdr:row>25</xdr:row>
      <xdr:rowOff>10886</xdr:rowOff>
    </xdr:from>
    <xdr:to>
      <xdr:col>15</xdr:col>
      <xdr:colOff>63137</xdr:colOff>
      <xdr:row>35</xdr:row>
      <xdr:rowOff>37011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7EF9C5-16C2-4ED2-B955-5A2C2853E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557349</xdr:colOff>
      <xdr:row>2</xdr:row>
      <xdr:rowOff>103415</xdr:rowOff>
    </xdr:from>
    <xdr:to>
      <xdr:col>21</xdr:col>
      <xdr:colOff>557349</xdr:colOff>
      <xdr:row>12</xdr:row>
      <xdr:rowOff>125186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CDBFAD-F8EA-4C58-9727-925AF398C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78376</xdr:colOff>
      <xdr:row>13</xdr:row>
      <xdr:rowOff>136071</xdr:rowOff>
    </xdr:from>
    <xdr:to>
      <xdr:col>22</xdr:col>
      <xdr:colOff>78378</xdr:colOff>
      <xdr:row>23</xdr:row>
      <xdr:rowOff>136071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87C0B0-41E3-4CEA-9F3B-88CC7195E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666206</xdr:colOff>
      <xdr:row>25</xdr:row>
      <xdr:rowOff>125187</xdr:rowOff>
    </xdr:from>
    <xdr:to>
      <xdr:col>21</xdr:col>
      <xdr:colOff>666205</xdr:colOff>
      <xdr:row>35</xdr:row>
      <xdr:rowOff>157843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E19323-D6BE-4399-BEC8-52DF324EA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502920</xdr:colOff>
      <xdr:row>3</xdr:row>
      <xdr:rowOff>179614</xdr:rowOff>
    </xdr:from>
    <xdr:to>
      <xdr:col>28</xdr:col>
      <xdr:colOff>502921</xdr:colOff>
      <xdr:row>13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B45132A-6852-4D23-9C65-82A784BCA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ooo_\AppData\Local\Packages\Microsoft.Office.Desktop_8wekyb3d8bbwe\LocalCache\Roaming\Microsoft\AddIn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DEsign"/>
      <definedName name="RegCoeff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_ Francis" refreshedDate="44382.764833564812" createdVersion="7" refreshedVersion="7" minRefreshableVersion="3" recordCount="125" xr:uid="{B8705094-EFA7-2443-87CC-D8E4DD024E8F}">
  <cacheSource type="worksheet">
    <worksheetSource ref="A1:P126" sheet="Dataset"/>
  </cacheSource>
  <cacheFields count="13">
    <cacheField name="Order ID" numFmtId="0">
      <sharedItems/>
    </cacheField>
    <cacheField name="Order Date" numFmtId="14">
      <sharedItems containsSemiMixedTypes="0" containsNonDate="0" containsDate="1" containsString="0" minDate="2011-01-01T00:00:00" maxDate="2011-01-11T00:00:00" count="10"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</sharedItems>
    </cacheField>
    <cacheField name="Ship Date" numFmtId="14">
      <sharedItems containsSemiMixedTypes="0" containsNonDate="0" containsDate="1" containsString="0" minDate="2011-01-03T00:00:00" maxDate="2011-01-17T00:00:00" count="13">
        <d v="2011-01-06T00:00:00"/>
        <d v="2011-01-08T00:00:00"/>
        <d v="2011-01-05T00:00:00"/>
        <d v="2011-01-03T00:00:00"/>
        <d v="2011-01-09T00:00:00"/>
        <d v="2011-01-07T00:00:00"/>
        <d v="2011-01-11T00:00:00"/>
        <d v="2011-01-10T00:00:00"/>
        <d v="2011-01-13T00:00:00"/>
        <d v="2011-01-12T00:00:00"/>
        <d v="2011-01-14T00:00:00"/>
        <d v="2011-01-15T00:00:00"/>
        <d v="2011-01-16T00:00:00"/>
      </sharedItems>
    </cacheField>
    <cacheField name="Customer Name" numFmtId="0">
      <sharedItems count="63">
        <s v="Toby Braunhardt"/>
        <s v="Joseph Holt"/>
        <s v="Annie Thurman"/>
        <s v="Eugene Moren"/>
        <s v="Magdelene Morse"/>
        <s v="Kean Nguyen"/>
        <s v="Ken Lonsdale"/>
        <s v="Lindsay Williams"/>
        <s v="Larry Blacks"/>
        <s v="Dorothy Dickinson"/>
        <s v="Dennis Pardue"/>
        <s v="Stewart Visinsky"/>
        <s v="Jas O'Carroll"/>
        <s v="Chris McAfee"/>
        <s v="Nat Gilpin"/>
        <s v="Jack Garza"/>
        <s v="Russell Applegate"/>
        <s v="Maya Herman"/>
        <s v="Beth Thompson"/>
        <s v="Arthur Prichep"/>
        <s v="Arthur Wiediger"/>
        <s v="Grant Thornton"/>
        <s v="Darren Powers"/>
        <s v="Bradley Drucker"/>
        <s v="Jasper Cacioppo"/>
        <s v="Jennifer Halladay"/>
        <s v="Michael Granlund"/>
        <s v="Phillina Ober"/>
        <s v="Shaun Weien"/>
        <s v="Shahid Hopkins"/>
        <s v="Brosina Hoffman"/>
        <s v="Robert Dilbeck"/>
        <s v="Grace Kelly"/>
        <s v="Khloe Miller"/>
        <s v="Mick Brown"/>
        <s v="Maria Etezadi"/>
        <s v="Maribeth Schnelling"/>
        <s v="Dave Poirier"/>
        <s v="Harry Marie"/>
        <s v="Lycoris Saunders"/>
        <s v="Alyssa Crouse"/>
        <s v="Jack O'Briant"/>
        <s v="Adam Bellavance"/>
        <s v="Joy Smith"/>
        <s v="Henia Zydlo"/>
        <s v="Nicole Fjeld"/>
        <s v="Christopher Martinez"/>
        <s v="Vivek Sundaresam"/>
        <s v="Joe Elijah"/>
        <s v="Ed Braxton"/>
        <s v="Alejandro Grove"/>
        <s v="Sample Company A"/>
        <s v="Dan Lawera"/>
        <s v="Elpida Rittenbach"/>
        <s v="Sanjit Jacobs"/>
        <s v="Tiffany House"/>
        <s v="Jocasta Rupert"/>
        <s v="Greg Guthrie"/>
        <s v="Paul MacIntyre"/>
        <s v="Patrick O'Donnell"/>
        <s v="Ricardo Sperren"/>
        <s v="Melanie Seite"/>
        <s v="Brian Dahlen"/>
      </sharedItems>
    </cacheField>
    <cacheField name="Country" numFmtId="0">
      <sharedItems count="34">
        <s v="Algeria"/>
        <s v="Australia"/>
        <s v="Hungary"/>
        <s v="Sweden"/>
        <s v="Canada"/>
        <s v="New Zealand"/>
        <s v="Iraq"/>
        <s v="Philippines"/>
        <s v="United Kingdom"/>
        <s v="Malaysia"/>
        <s v="Guatemala"/>
        <s v="Iran"/>
        <s v="Thailand"/>
        <s v="Tanzania"/>
        <s v="Brazil"/>
        <s v="Mexico"/>
        <s v="Cuba"/>
        <s v="France"/>
        <s v="United States"/>
        <s v="Japan"/>
        <s v="Sudan"/>
        <s v="Taiwan"/>
        <s v="Indonesia"/>
        <s v="Vietnam"/>
        <s v="Angola"/>
        <s v="China"/>
        <s v="Mozambique"/>
        <s v="Lebanon"/>
        <s v="Singapore"/>
        <s v="Netherlands"/>
        <s v="Nigeria"/>
        <s v="Egypt"/>
        <s v="Venezuela"/>
        <s v="South Africa"/>
      </sharedItems>
    </cacheField>
    <cacheField name="Market" numFmtId="0">
      <sharedItems count="7">
        <s v="Africa"/>
        <s v="APAC"/>
        <s v="EMEA"/>
        <s v="EU"/>
        <s v="Canada"/>
        <s v="LATAM"/>
        <s v="US"/>
      </sharedItems>
    </cacheField>
    <cacheField name="Product ID" numFmtId="0">
      <sharedItems/>
    </cacheField>
    <cacheField name="Category" numFmtId="0">
      <sharedItems count="3">
        <s v="Office Supplies"/>
        <s v="Furniture"/>
        <s v="Technology"/>
      </sharedItems>
    </cacheField>
    <cacheField name="Sub-Category" numFmtId="0">
      <sharedItems count="17">
        <s v="Storage"/>
        <s v="Supplies"/>
        <s v="Paper"/>
        <s v="Furnishings"/>
        <s v="Machines"/>
        <s v="Appliances"/>
        <s v="Copiers"/>
        <s v="Chairs"/>
        <s v="Tables"/>
        <s v="Bookcases"/>
        <s v="Phones"/>
        <s v="Accessories"/>
        <s v="Labels"/>
        <s v="Art"/>
        <s v="Envelopes"/>
        <s v="Fasteners"/>
        <s v="Binders"/>
      </sharedItems>
    </cacheField>
    <cacheField name="Product Name" numFmtId="0">
      <sharedItems count="122">
        <s v="Tenex Lockers, Blue"/>
        <s v="Acme Trimmer, High Speed"/>
        <s v="Tenex Box, Single Width"/>
        <s v="Enermax Note Cards, Premium"/>
        <s v="Eldon Light Bulb, Duo Pack"/>
        <s v="Eaton Computer Printout Paper, 8.5 x 11"/>
        <s v="Okidata Inkjet, Wireless"/>
        <s v="Hoover Microwave, White"/>
        <s v="Hewlett Wireless Fax, Laser"/>
        <s v="Novimex Swivel Stool, Set of Two"/>
        <s v="Tenex Lockers, Industrial"/>
        <s v="Chromcraft Round Table, Adjustable Height"/>
        <s v="Dania Corner Shelving, Traditional"/>
        <s v="Hewlett Fax and Copier, Laser"/>
        <s v="Hon Rocking Chair, Set of Two"/>
        <s v="Nokia Headset, VoIP"/>
        <s v="Breville Coffee Grinder, Black"/>
        <s v="Belkin Numeric Keypad, Bluetooth"/>
        <s v="SAFCO Chairmat, Black"/>
        <s v="Smead File Cart, Blue"/>
        <s v="Avery Color Coded Labels, Laser Printer Compatible"/>
        <s v="BIC Sketch Pad, Water Color"/>
        <s v="Rogers Folders, Industrial"/>
        <s v="Stiletto Scissors, Serrated"/>
        <s v="Cameo Interoffice Envelope, Set of 50"/>
        <s v="Stockwell Staples, Metal"/>
        <s v="Advantus Rubber Bands, Metal"/>
        <s v="Dania Classic Bookcase, Pine"/>
        <s v="Enermax Keyboard, Bluetooth"/>
        <s v="Jiffy Interoffice Envelope, Set of 50"/>
        <s v="Binney &amp; Smith Sketch Pad, Easy-Erase"/>
        <s v="Fiskars Letter Opener, Easy Grip"/>
        <s v="Sharp Ink, Laser"/>
        <s v="Memorex Mouse, USB"/>
        <s v="Kraft Peel and Seal, Recycled"/>
        <s v="Boston Markers, Easy-Erase"/>
        <s v="Message Book, Wirebound, Four 5 1/2&quot; X 4&quot; Forms/Pg., 200 Dupl. Sets/Book"/>
        <s v="Harbour Creations File Folder Labels, 5000 Label Set"/>
        <s v="Eldon Folders, Single Width"/>
        <s v="Boston Pens, Fluorescent"/>
        <s v="Avery Hole Reinforcements, Durable"/>
        <s v="Hoover Stove, Black"/>
        <s v="Sanford Canvas, Fluorescent"/>
        <s v="Binney &amp; Smith Pencil Sharpener, Water Color"/>
        <s v="SAFCO Boltless Steel Shelving"/>
        <s v="Rubbermaid Photo Frame, Durable"/>
        <s v="Avery 508"/>
        <s v="GBC Standard Plastic Binding Systems Combs"/>
        <s v="Advantus Frame, Durable"/>
        <s v="Fellowes Box, Industrial"/>
        <s v="Tenex Trays, Blue"/>
        <s v="Advantus Staples, Metal"/>
        <s v="Enermax Memo Slips, Recycled"/>
        <s v="Logitech Flash Drive, Erganomic"/>
        <s v="Cameo Manila Envelope, with clear poly window"/>
        <s v="Avery Hi-Liter EverBold Pen Style Fluorescent Highlighters, 4/Pack"/>
        <s v="Global Deluxe High-Back Manager's Chair"/>
        <s v="Ibico Hi-Tech Manual Binding System"/>
        <s v="GE 30524EE4"/>
        <s v="Eldon File Cart, Single Width"/>
        <s v="Panasonic Phone, Wireless"/>
        <s v="Logitech Router, Programmable"/>
        <s v="Smead Lockers, Industrial"/>
        <s v="Panasonic Card Printer, White"/>
        <s v="HP Fax and Copier, Color"/>
        <s v="Wireless Extenders zBoost YX545 SOHO Signal Booster"/>
        <s v="Stanley Sketch Pad, Easy-Erase"/>
        <s v="Accos Thumb Tacks, Assorted Sizes"/>
        <s v="Bush Floating Shelf Set, Pine"/>
        <s v="Xerox 225"/>
        <s v="Stanley Sketch Pad, Fluorescent"/>
        <s v="Stockwell Rubber Bands, Bulk Pack"/>
        <s v="Ibico Index Tab, Durable"/>
        <s v="Dixon Prang Watercolor Pencils, 10-Color Set with Brush"/>
        <s v="BIC Sketch Pad, Fluorescent"/>
        <s v="Advantus Stacking Tray, Black"/>
        <s v="Alliance Super-Size Bands, Assorted Sizes"/>
        <s v="Southworth 25% Cotton Granite Paper &amp; Envelopes"/>
        <s v="Novimex Shipping Labels, Adjustable"/>
        <s v="Rogers Handheld Barrel Pencil Sharpener"/>
        <s v="Stanley Pens, Blue"/>
        <s v="Ikea Classic Bookcase, Pine"/>
        <s v="Panasonic Inkjet, White"/>
        <s v="Ikea Classic Bookcase, Metal"/>
        <s v="Smead Lockers, Single Width"/>
        <s v="Howard Miller 14-1/2&quot; Diameter Chrome Round Wall Clock"/>
        <s v="Wilson Jones Binder Covers, Clear"/>
        <s v="Binney &amp; Smith Sketch Pad, Blue"/>
        <s v="Avery Index Tab, Economy"/>
        <s v="Acco Four Pocket Poly Ring Binder with Label Holder, Smoke, 1&quot;"/>
        <s v="Motorola Signal Booster, Full Size"/>
        <s v="Belkin Numeric Keypad, USB"/>
        <s v="Fellowes Trays, Blue"/>
        <s v="Apple Headset, Full Size"/>
        <s v="Stockwell Push Pins, 12 Pack"/>
        <s v="Smead Removable Labels, Adjustable"/>
        <s v="Green Bar Memo Slips, Premium"/>
        <s v="Avery Index Tab, Clear"/>
        <s v="Nokia Smart Phone, with Caller ID"/>
        <s v="Ikea Library with Doors, Traditional"/>
        <s v="Canon Ink, Laser"/>
        <s v="Chromcraft Wood Table, Fully Assembled"/>
        <s v="SanDisk Message Books, Recycled"/>
        <s v="Sanford Pencil Sharpener, Fluorescent"/>
        <s v="Epson Phone, Red"/>
        <s v="Hoover Microwave, Red"/>
        <s v="Sharp Wireless Fax, Digital"/>
        <s v="Eaton Note Cards, Premium"/>
        <s v="Fellowes File Cart, Blue"/>
        <s v="Cameo Mailers, with clear poly window"/>
        <s v="Fellowes Shelving, Wire Frame"/>
        <s v="Kleencut Ruler, Steel"/>
        <s v="Hon File Folder Labels, Alphabetical"/>
        <s v="Avery Binder Covers, Recycled"/>
        <s v="StarTech Calculator, Red"/>
        <s v="Sanford Pens, Easy-Erase"/>
        <s v="Avery Binder Covers, Clear"/>
        <s v="Acco Binder, Durable"/>
        <s v="Memorex Micro Travel Drive 8 GB"/>
        <s v="Stockwell Staples, Assorted Sizes"/>
        <s v="Elite Scissors, Easy Grip"/>
        <s v="Newell 312"/>
      </sharedItems>
    </cacheField>
    <cacheField name="Sales" numFmtId="0">
      <sharedItems containsSemiMixedTypes="0" containsString="0" containsNumber="1" minValue="3.5399999999999991" maxValue="3028.8"/>
    </cacheField>
    <cacheField name="Quantity" numFmtId="0">
      <sharedItems containsSemiMixedTypes="0" containsString="0" containsNumber="1" containsInteger="1" minValue="1" maxValue="9"/>
    </cacheField>
    <cacheField name="Profit" numFmtId="0">
      <sharedItems containsSemiMixedTypes="0" containsString="0" containsNumber="1" minValue="-1011.6359999999997" maxValue="999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">
  <r>
    <s v="AG-2011-2040"/>
    <x v="0"/>
    <x v="0"/>
    <x v="0"/>
    <x v="0"/>
    <x v="0"/>
    <s v="OFF-TEN-10000025"/>
    <x v="0"/>
    <x v="0"/>
    <x v="0"/>
    <n v="408.29999999999995"/>
    <n v="2"/>
    <n v="106.14000000000001"/>
  </r>
  <r>
    <s v="IN-2011-47883"/>
    <x v="0"/>
    <x v="1"/>
    <x v="1"/>
    <x v="1"/>
    <x v="1"/>
    <s v="OFF-SU-10000618"/>
    <x v="0"/>
    <x v="1"/>
    <x v="1"/>
    <n v="120.36600000000001"/>
    <n v="3"/>
    <n v="36.035999999999994"/>
  </r>
  <r>
    <s v="HU-2011-1220"/>
    <x v="0"/>
    <x v="2"/>
    <x v="2"/>
    <x v="2"/>
    <x v="2"/>
    <s v="OFF-TEN-10001585"/>
    <x v="0"/>
    <x v="0"/>
    <x v="2"/>
    <n v="66.12"/>
    <n v="4"/>
    <n v="29.64"/>
  </r>
  <r>
    <s v="IT-2011-3647632"/>
    <x v="0"/>
    <x v="2"/>
    <x v="3"/>
    <x v="3"/>
    <x v="3"/>
    <s v="OFF-PA-10001492"/>
    <x v="0"/>
    <x v="2"/>
    <x v="3"/>
    <n v="44.865000000000009"/>
    <n v="3"/>
    <n v="-26.05500000000001"/>
  </r>
  <r>
    <s v="IN-2011-47883"/>
    <x v="0"/>
    <x v="1"/>
    <x v="1"/>
    <x v="1"/>
    <x v="1"/>
    <s v="FUR-FU-10003447"/>
    <x v="1"/>
    <x v="3"/>
    <x v="4"/>
    <n v="113.66999999999999"/>
    <n v="5"/>
    <n v="37.769999999999996"/>
  </r>
  <r>
    <s v="IN-2011-47883"/>
    <x v="0"/>
    <x v="1"/>
    <x v="1"/>
    <x v="1"/>
    <x v="1"/>
    <s v="OFF-PA-10001968"/>
    <x v="0"/>
    <x v="2"/>
    <x v="5"/>
    <n v="55.242000000000004"/>
    <n v="2"/>
    <n v="15.341999999999999"/>
  </r>
  <r>
    <s v="CA-2011-1510"/>
    <x v="1"/>
    <x v="0"/>
    <x v="4"/>
    <x v="4"/>
    <x v="4"/>
    <s v="TEC-OKI-10002750"/>
    <x v="2"/>
    <x v="4"/>
    <x v="6"/>
    <n v="314.22000000000003"/>
    <n v="1"/>
    <n v="3.12"/>
  </r>
  <r>
    <s v="IN-2011-79397"/>
    <x v="2"/>
    <x v="3"/>
    <x v="5"/>
    <x v="1"/>
    <x v="1"/>
    <s v="OFF-AP-10000304"/>
    <x v="0"/>
    <x v="5"/>
    <x v="7"/>
    <n v="276.10199999999998"/>
    <n v="1"/>
    <n v="110.41200000000001"/>
  </r>
  <r>
    <s v="ID-2011-80230"/>
    <x v="2"/>
    <x v="4"/>
    <x v="6"/>
    <x v="5"/>
    <x v="1"/>
    <s v="TEC-CO-10004182"/>
    <x v="2"/>
    <x v="6"/>
    <x v="8"/>
    <n v="912.45600000000002"/>
    <n v="4"/>
    <n v="-319.46399999999994"/>
  </r>
  <r>
    <s v="IZ-2011-4680"/>
    <x v="2"/>
    <x v="5"/>
    <x v="7"/>
    <x v="6"/>
    <x v="2"/>
    <s v="FUR-NOV-10002791"/>
    <x v="1"/>
    <x v="7"/>
    <x v="9"/>
    <n v="666.84"/>
    <n v="4"/>
    <n v="253.32"/>
  </r>
  <r>
    <s v="IN-2011-65159"/>
    <x v="2"/>
    <x v="5"/>
    <x v="8"/>
    <x v="7"/>
    <x v="1"/>
    <s v="OFF-ST-10003020"/>
    <x v="0"/>
    <x v="0"/>
    <x v="10"/>
    <n v="337.6395"/>
    <n v="3"/>
    <n v="-122.80049999999997"/>
  </r>
  <r>
    <s v="IN-2011-65159"/>
    <x v="2"/>
    <x v="5"/>
    <x v="8"/>
    <x v="7"/>
    <x v="1"/>
    <s v="FUR-TA-10002797"/>
    <x v="1"/>
    <x v="8"/>
    <x v="11"/>
    <n v="211.18049999999999"/>
    <n v="1"/>
    <n v="-70.399500000000018"/>
  </r>
  <r>
    <s v="ES-2011-4869686"/>
    <x v="2"/>
    <x v="5"/>
    <x v="9"/>
    <x v="8"/>
    <x v="3"/>
    <s v="FUR-BO-10000728"/>
    <x v="1"/>
    <x v="9"/>
    <x v="12"/>
    <n v="854.49"/>
    <n v="7"/>
    <n v="290.43"/>
  </r>
  <r>
    <s v="IN-2011-33652"/>
    <x v="2"/>
    <x v="4"/>
    <x v="10"/>
    <x v="9"/>
    <x v="1"/>
    <s v="TEC-CO-10000594"/>
    <x v="2"/>
    <x v="6"/>
    <x v="13"/>
    <n v="192.87"/>
    <n v="1"/>
    <n v="50.13"/>
  </r>
  <r>
    <s v="ID-2011-80230"/>
    <x v="2"/>
    <x v="4"/>
    <x v="6"/>
    <x v="5"/>
    <x v="1"/>
    <s v="FUR-CH-10000214"/>
    <x v="1"/>
    <x v="7"/>
    <x v="14"/>
    <n v="159.44399999999999"/>
    <n v="2"/>
    <n v="-95.676000000000002"/>
  </r>
  <r>
    <s v="MX-2011-160234"/>
    <x v="2"/>
    <x v="5"/>
    <x v="11"/>
    <x v="10"/>
    <x v="5"/>
    <s v="TEC-PH-10002647"/>
    <x v="2"/>
    <x v="10"/>
    <x v="15"/>
    <n v="195.2"/>
    <n v="4"/>
    <n v="44.88"/>
  </r>
  <r>
    <s v="IR-2011-770"/>
    <x v="2"/>
    <x v="5"/>
    <x v="12"/>
    <x v="11"/>
    <x v="2"/>
    <s v="OFF-BRE-10003081"/>
    <x v="0"/>
    <x v="5"/>
    <x v="16"/>
    <n v="122.58"/>
    <n v="2"/>
    <n v="42.900000000000006"/>
  </r>
  <r>
    <s v="ID-2011-80230"/>
    <x v="2"/>
    <x v="4"/>
    <x v="6"/>
    <x v="5"/>
    <x v="1"/>
    <s v="TEC-AC-10002881"/>
    <x v="2"/>
    <x v="11"/>
    <x v="17"/>
    <n v="69.3"/>
    <n v="2"/>
    <n v="3.4199999999999946"/>
  </r>
  <r>
    <s v="ID-2011-80230"/>
    <x v="2"/>
    <x v="4"/>
    <x v="6"/>
    <x v="5"/>
    <x v="1"/>
    <s v="FUR-CH-10000666"/>
    <x v="1"/>
    <x v="7"/>
    <x v="18"/>
    <n v="68.867999999999995"/>
    <n v="2"/>
    <n v="-26.412000000000006"/>
  </r>
  <r>
    <s v="ID-2011-12596"/>
    <x v="2"/>
    <x v="1"/>
    <x v="13"/>
    <x v="12"/>
    <x v="1"/>
    <s v="OFF-ST-10002066"/>
    <x v="0"/>
    <x v="0"/>
    <x v="19"/>
    <n v="135.1182"/>
    <n v="2"/>
    <n v="-45.901800000000009"/>
  </r>
  <r>
    <s v="IN-2011-79397"/>
    <x v="2"/>
    <x v="3"/>
    <x v="5"/>
    <x v="1"/>
    <x v="1"/>
    <s v="OFF-LA-10003396"/>
    <x v="0"/>
    <x v="12"/>
    <x v="20"/>
    <n v="35.883000000000003"/>
    <n v="3"/>
    <n v="4.7430000000000003"/>
  </r>
  <r>
    <s v="IR-2011-7690"/>
    <x v="2"/>
    <x v="1"/>
    <x v="14"/>
    <x v="11"/>
    <x v="2"/>
    <s v="OFF-BIC-10000582"/>
    <x v="0"/>
    <x v="13"/>
    <x v="21"/>
    <n v="51.84"/>
    <n v="1"/>
    <n v="7.77"/>
  </r>
  <r>
    <s v="IR-2011-770"/>
    <x v="2"/>
    <x v="5"/>
    <x v="12"/>
    <x v="11"/>
    <x v="2"/>
    <s v="OFF-ROG-10004393"/>
    <x v="0"/>
    <x v="0"/>
    <x v="22"/>
    <n v="62.339999999999989"/>
    <n v="2"/>
    <n v="8.6999999999999993"/>
  </r>
  <r>
    <s v="TZ-2011-7370"/>
    <x v="2"/>
    <x v="1"/>
    <x v="15"/>
    <x v="13"/>
    <x v="0"/>
    <s v="OFF-STI-10000388"/>
    <x v="0"/>
    <x v="1"/>
    <x v="23"/>
    <n v="81.239999999999995"/>
    <n v="4"/>
    <n v="26.759999999999998"/>
  </r>
  <r>
    <s v="IZ-2011-4680"/>
    <x v="2"/>
    <x v="5"/>
    <x v="7"/>
    <x v="6"/>
    <x v="2"/>
    <s v="OFF-CAM-10004338"/>
    <x v="0"/>
    <x v="14"/>
    <x v="24"/>
    <n v="47.43"/>
    <n v="1"/>
    <n v="17.07"/>
  </r>
  <r>
    <s v="IN-2011-65159"/>
    <x v="2"/>
    <x v="5"/>
    <x v="8"/>
    <x v="7"/>
    <x v="1"/>
    <s v="OFF-FA-10002569"/>
    <x v="0"/>
    <x v="15"/>
    <x v="25"/>
    <n v="6.0059999999999993"/>
    <n v="1"/>
    <n v="0.54600000000000026"/>
  </r>
  <r>
    <s v="IR-2011-770"/>
    <x v="2"/>
    <x v="5"/>
    <x v="12"/>
    <x v="11"/>
    <x v="2"/>
    <s v="OFF-ADV-10000213"/>
    <x v="0"/>
    <x v="15"/>
    <x v="26"/>
    <n v="16.71"/>
    <n v="1"/>
    <n v="4.17"/>
  </r>
  <r>
    <s v="MX-2011-111255"/>
    <x v="3"/>
    <x v="4"/>
    <x v="16"/>
    <x v="14"/>
    <x v="5"/>
    <s v="FUR-BO-10001498"/>
    <x v="1"/>
    <x v="9"/>
    <x v="27"/>
    <n v="1648.44"/>
    <n v="6"/>
    <n v="609.83999999999992"/>
  </r>
  <r>
    <s v="MX-2011-140641"/>
    <x v="3"/>
    <x v="4"/>
    <x v="17"/>
    <x v="15"/>
    <x v="5"/>
    <s v="TEC-AC-10001082"/>
    <x v="2"/>
    <x v="11"/>
    <x v="28"/>
    <n v="222.56"/>
    <n v="4"/>
    <n v="13.280000000000001"/>
  </r>
  <r>
    <s v="MX-2011-158771"/>
    <x v="3"/>
    <x v="6"/>
    <x v="18"/>
    <x v="16"/>
    <x v="5"/>
    <s v="OFF-EN-10000857"/>
    <x v="0"/>
    <x v="14"/>
    <x v="29"/>
    <n v="185.76000000000002"/>
    <n v="6"/>
    <n v="3.6"/>
  </r>
  <r>
    <s v="ES-2011-4939443"/>
    <x v="3"/>
    <x v="1"/>
    <x v="19"/>
    <x v="17"/>
    <x v="3"/>
    <s v="OFF-AR-10001546"/>
    <x v="0"/>
    <x v="13"/>
    <x v="30"/>
    <n v="139.76999999999998"/>
    <n v="3"/>
    <n v="20.879999999999995"/>
  </r>
  <r>
    <s v="MX-2011-111255"/>
    <x v="3"/>
    <x v="4"/>
    <x v="16"/>
    <x v="14"/>
    <x v="5"/>
    <s v="OFF-SU-10003629"/>
    <x v="0"/>
    <x v="1"/>
    <x v="31"/>
    <n v="148.95999999999998"/>
    <n v="8"/>
    <n v="28.160000000000004"/>
  </r>
  <r>
    <s v="MX-2011-140641"/>
    <x v="3"/>
    <x v="4"/>
    <x v="17"/>
    <x v="15"/>
    <x v="5"/>
    <s v="TEC-CO-10002998"/>
    <x v="2"/>
    <x v="6"/>
    <x v="32"/>
    <n v="165.54823999999999"/>
    <n v="2"/>
    <n v="49.428240000000002"/>
  </r>
  <r>
    <s v="US-2011-136007"/>
    <x v="3"/>
    <x v="6"/>
    <x v="18"/>
    <x v="14"/>
    <x v="5"/>
    <s v="OFF-EN-10004956"/>
    <x v="0"/>
    <x v="14"/>
    <x v="29"/>
    <n v="74.304000000000002"/>
    <n v="6"/>
    <n v="-107.85600000000002"/>
  </r>
  <r>
    <s v="MX-2011-159373"/>
    <x v="3"/>
    <x v="1"/>
    <x v="20"/>
    <x v="16"/>
    <x v="5"/>
    <s v="FUR-CH-10004827"/>
    <x v="1"/>
    <x v="7"/>
    <x v="18"/>
    <n v="38.260000000000005"/>
    <n v="1"/>
    <n v="6.88"/>
  </r>
  <r>
    <s v="MX-2011-159373"/>
    <x v="3"/>
    <x v="1"/>
    <x v="20"/>
    <x v="16"/>
    <x v="5"/>
    <s v="TEC-AC-10003081"/>
    <x v="2"/>
    <x v="11"/>
    <x v="33"/>
    <n v="37.839999999999989"/>
    <n v="2"/>
    <n v="2.2399999999999998"/>
  </r>
  <r>
    <s v="MX-2011-159373"/>
    <x v="3"/>
    <x v="1"/>
    <x v="20"/>
    <x v="16"/>
    <x v="5"/>
    <s v="OFF-EN-10002816"/>
    <x v="0"/>
    <x v="14"/>
    <x v="34"/>
    <n v="38.58"/>
    <n v="3"/>
    <n v="7.6800000000000015"/>
  </r>
  <r>
    <s v="IT-2011-2942451"/>
    <x v="3"/>
    <x v="4"/>
    <x v="21"/>
    <x v="8"/>
    <x v="3"/>
    <s v="OFF-AR-10002485"/>
    <x v="0"/>
    <x v="13"/>
    <x v="35"/>
    <n v="26.64"/>
    <n v="2"/>
    <n v="-21.9"/>
  </r>
  <r>
    <s v="CA-2011-103800"/>
    <x v="3"/>
    <x v="1"/>
    <x v="22"/>
    <x v="18"/>
    <x v="6"/>
    <s v="OFF-PA-10000174"/>
    <x v="0"/>
    <x v="2"/>
    <x v="36"/>
    <n v="16.448"/>
    <n v="2"/>
    <n v="5.5511999999999979"/>
  </r>
  <r>
    <s v="IN-2011-33036"/>
    <x v="3"/>
    <x v="1"/>
    <x v="23"/>
    <x v="19"/>
    <x v="1"/>
    <s v="OFF-LA-10000784"/>
    <x v="0"/>
    <x v="12"/>
    <x v="37"/>
    <n v="27.360000000000003"/>
    <n v="3"/>
    <n v="13.680000000000001"/>
  </r>
  <r>
    <s v="IT-2011-2942451"/>
    <x v="3"/>
    <x v="4"/>
    <x v="21"/>
    <x v="8"/>
    <x v="3"/>
    <s v="OFF-ST-10001426"/>
    <x v="0"/>
    <x v="0"/>
    <x v="38"/>
    <n v="17.009999999999998"/>
    <n v="2"/>
    <n v="-1.0499999999999972"/>
  </r>
  <r>
    <s v="SU-2011-5190"/>
    <x v="3"/>
    <x v="1"/>
    <x v="24"/>
    <x v="20"/>
    <x v="0"/>
    <s v="OFF-BOS-10004950"/>
    <x v="0"/>
    <x v="13"/>
    <x v="39"/>
    <n v="15.48"/>
    <n v="1"/>
    <n v="2.61"/>
  </r>
  <r>
    <s v="SU-2011-5190"/>
    <x v="3"/>
    <x v="1"/>
    <x v="24"/>
    <x v="20"/>
    <x v="0"/>
    <s v="OFF-AVE-10003279"/>
    <x v="0"/>
    <x v="16"/>
    <x v="40"/>
    <n v="5.91"/>
    <n v="1"/>
    <n v="2.0999999999999996"/>
  </r>
  <r>
    <s v="MX-2011-109267"/>
    <x v="4"/>
    <x v="4"/>
    <x v="25"/>
    <x v="15"/>
    <x v="5"/>
    <s v="OFF-AP-10004245"/>
    <x v="0"/>
    <x v="5"/>
    <x v="41"/>
    <n v="3028.8"/>
    <n v="8"/>
    <n v="999.36"/>
  </r>
  <r>
    <s v="ES-2011-3848439"/>
    <x v="4"/>
    <x v="5"/>
    <x v="26"/>
    <x v="17"/>
    <x v="3"/>
    <s v="OFF-AR-10001291"/>
    <x v="0"/>
    <x v="13"/>
    <x v="42"/>
    <n v="207.12"/>
    <n v="4"/>
    <n v="76.56"/>
  </r>
  <r>
    <s v="ES-2011-3848439"/>
    <x v="4"/>
    <x v="5"/>
    <x v="26"/>
    <x v="17"/>
    <x v="3"/>
    <s v="OFF-AR-10000833"/>
    <x v="0"/>
    <x v="13"/>
    <x v="43"/>
    <n v="89.55"/>
    <n v="3"/>
    <n v="20.52"/>
  </r>
  <r>
    <s v="CA-2011-112326"/>
    <x v="4"/>
    <x v="4"/>
    <x v="27"/>
    <x v="18"/>
    <x v="6"/>
    <s v="OFF-ST-10002743"/>
    <x v="0"/>
    <x v="0"/>
    <x v="44"/>
    <n v="272.73599999999999"/>
    <n v="3"/>
    <n v="-64.774800000000013"/>
  </r>
  <r>
    <s v="IN-2011-27681"/>
    <x v="4"/>
    <x v="6"/>
    <x v="28"/>
    <x v="21"/>
    <x v="1"/>
    <s v="FUR-FU-10000394"/>
    <x v="1"/>
    <x v="3"/>
    <x v="45"/>
    <n v="48.779999999999994"/>
    <n v="1"/>
    <n v="22.919999999999998"/>
  </r>
  <r>
    <s v="CA-2011-112326"/>
    <x v="4"/>
    <x v="4"/>
    <x v="27"/>
    <x v="18"/>
    <x v="6"/>
    <s v="OFF-LA-10003223"/>
    <x v="0"/>
    <x v="12"/>
    <x v="46"/>
    <n v="11.784000000000001"/>
    <n v="3"/>
    <n v="4.2716999999999992"/>
  </r>
  <r>
    <s v="CA-2011-112326"/>
    <x v="4"/>
    <x v="4"/>
    <x v="27"/>
    <x v="18"/>
    <x v="6"/>
    <s v="OFF-BI-10004094"/>
    <x v="0"/>
    <x v="16"/>
    <x v="47"/>
    <n v="3.5399999999999991"/>
    <n v="2"/>
    <n v="-5.4870000000000001"/>
  </r>
  <r>
    <s v="ES-2011-5496179"/>
    <x v="5"/>
    <x v="4"/>
    <x v="29"/>
    <x v="17"/>
    <x v="3"/>
    <s v="FUR-FU-10000468"/>
    <x v="1"/>
    <x v="3"/>
    <x v="48"/>
    <n v="324.45000000000005"/>
    <n v="3"/>
    <n v="35.64"/>
  </r>
  <r>
    <s v="IN-2011-29963"/>
    <x v="5"/>
    <x v="7"/>
    <x v="30"/>
    <x v="22"/>
    <x v="1"/>
    <s v="OFF-ST-10000344"/>
    <x v="0"/>
    <x v="0"/>
    <x v="49"/>
    <n v="50.198400000000007"/>
    <n v="3"/>
    <n v="6.0083999999999964"/>
  </r>
  <r>
    <s v="ID-2011-41632"/>
    <x v="5"/>
    <x v="8"/>
    <x v="31"/>
    <x v="23"/>
    <x v="1"/>
    <s v="OFF-ST-10001631"/>
    <x v="0"/>
    <x v="0"/>
    <x v="50"/>
    <n v="89.988599999999991"/>
    <n v="2"/>
    <n v="29.268600000000003"/>
  </r>
  <r>
    <s v="IN-2011-29963"/>
    <x v="5"/>
    <x v="7"/>
    <x v="30"/>
    <x v="22"/>
    <x v="1"/>
    <s v="OFF-FA-10000549"/>
    <x v="0"/>
    <x v="15"/>
    <x v="51"/>
    <n v="40.735800000000005"/>
    <n v="7"/>
    <n v="-27.094200000000001"/>
  </r>
  <r>
    <s v="ID-2011-41632"/>
    <x v="5"/>
    <x v="8"/>
    <x v="31"/>
    <x v="23"/>
    <x v="1"/>
    <s v="OFF-PA-10003407"/>
    <x v="0"/>
    <x v="2"/>
    <x v="52"/>
    <n v="38.769300000000001"/>
    <n v="3"/>
    <n v="11.589300000000001"/>
  </r>
  <r>
    <s v="AO-2011-4910"/>
    <x v="5"/>
    <x v="6"/>
    <x v="32"/>
    <x v="24"/>
    <x v="0"/>
    <s v="TEC-LOG-10003079"/>
    <x v="2"/>
    <x v="11"/>
    <x v="53"/>
    <n v="28.32"/>
    <n v="1"/>
    <n v="12.72"/>
  </r>
  <r>
    <s v="IN-2011-76107"/>
    <x v="5"/>
    <x v="7"/>
    <x v="33"/>
    <x v="25"/>
    <x v="1"/>
    <s v="OFF-EN-10002166"/>
    <x v="0"/>
    <x v="14"/>
    <x v="54"/>
    <n v="30.54"/>
    <n v="1"/>
    <n v="13.11"/>
  </r>
  <r>
    <s v="CA-2011-141817"/>
    <x v="5"/>
    <x v="8"/>
    <x v="34"/>
    <x v="18"/>
    <x v="6"/>
    <s v="OFF-AR-10003478"/>
    <x v="0"/>
    <x v="13"/>
    <x v="55"/>
    <n v="19.536000000000001"/>
    <n v="3"/>
    <n v="4.8840000000000003"/>
  </r>
  <r>
    <s v="CA-2011-167199"/>
    <x v="6"/>
    <x v="6"/>
    <x v="35"/>
    <x v="18"/>
    <x v="6"/>
    <s v="FUR-CH-10004063"/>
    <x v="1"/>
    <x v="7"/>
    <x v="56"/>
    <n v="2573.8200000000002"/>
    <n v="9"/>
    <n v="746.40779999999972"/>
  </r>
  <r>
    <s v="CA-2011-167199"/>
    <x v="6"/>
    <x v="6"/>
    <x v="35"/>
    <x v="18"/>
    <x v="6"/>
    <s v="OFF-BI-10004632"/>
    <x v="0"/>
    <x v="16"/>
    <x v="57"/>
    <n v="609.98"/>
    <n v="2"/>
    <n v="274.49099999999999"/>
  </r>
  <r>
    <s v="CA-2011-167199"/>
    <x v="6"/>
    <x v="6"/>
    <x v="35"/>
    <x v="18"/>
    <x v="6"/>
    <s v="TEC-PH-10004977"/>
    <x v="2"/>
    <x v="10"/>
    <x v="58"/>
    <n v="391.98"/>
    <n v="2"/>
    <n v="113.67419999999998"/>
  </r>
  <r>
    <s v="MZ-2011-1260"/>
    <x v="6"/>
    <x v="7"/>
    <x v="11"/>
    <x v="26"/>
    <x v="0"/>
    <s v="OFF-ELD-10001694"/>
    <x v="0"/>
    <x v="0"/>
    <x v="59"/>
    <n v="255.84"/>
    <n v="2"/>
    <n v="46.019999999999996"/>
  </r>
  <r>
    <s v="ID-2011-58670"/>
    <x v="6"/>
    <x v="6"/>
    <x v="36"/>
    <x v="7"/>
    <x v="1"/>
    <s v="TEC-MA-10000868"/>
    <x v="2"/>
    <x v="4"/>
    <x v="60"/>
    <n v="445.41"/>
    <n v="7"/>
    <n v="-136.71"/>
  </r>
  <r>
    <s v="ID-2011-58670"/>
    <x v="6"/>
    <x v="6"/>
    <x v="36"/>
    <x v="7"/>
    <x v="1"/>
    <s v="TEC-AC-10003413"/>
    <x v="2"/>
    <x v="11"/>
    <x v="61"/>
    <n v="273.702"/>
    <n v="2"/>
    <n v="-44.837999999999965"/>
  </r>
  <r>
    <s v="ES-2011-5433855"/>
    <x v="6"/>
    <x v="1"/>
    <x v="37"/>
    <x v="17"/>
    <x v="3"/>
    <s v="OFF-ST-10004855"/>
    <x v="0"/>
    <x v="0"/>
    <x v="62"/>
    <n v="716.04"/>
    <n v="4"/>
    <n v="143.15999999999997"/>
  </r>
  <r>
    <s v="ID-2011-58670"/>
    <x v="6"/>
    <x v="6"/>
    <x v="36"/>
    <x v="7"/>
    <x v="1"/>
    <s v="TEC-MA-10004482"/>
    <x v="2"/>
    <x v="4"/>
    <x v="63"/>
    <n v="387.51750000000004"/>
    <n v="3"/>
    <n v="25.807499999999976"/>
  </r>
  <r>
    <s v="LE-2011-9590"/>
    <x v="6"/>
    <x v="6"/>
    <x v="38"/>
    <x v="27"/>
    <x v="2"/>
    <s v="TEC-HP -10000464"/>
    <x v="2"/>
    <x v="6"/>
    <x v="64"/>
    <n v="174.32999999999998"/>
    <n v="1"/>
    <n v="71.460000000000008"/>
  </r>
  <r>
    <s v="CA-2011-167199"/>
    <x v="6"/>
    <x v="6"/>
    <x v="35"/>
    <x v="18"/>
    <x v="6"/>
    <s v="TEC-PH-10004539"/>
    <x v="2"/>
    <x v="10"/>
    <x v="65"/>
    <n v="755.96"/>
    <n v="4"/>
    <n v="204.10919999999999"/>
  </r>
  <r>
    <s v="MZ-2011-1260"/>
    <x v="6"/>
    <x v="7"/>
    <x v="11"/>
    <x v="26"/>
    <x v="0"/>
    <s v="OFF-STA-10004885"/>
    <x v="0"/>
    <x v="13"/>
    <x v="66"/>
    <n v="44.7"/>
    <n v="1"/>
    <n v="8.49"/>
  </r>
  <r>
    <s v="ES-2011-5433855"/>
    <x v="6"/>
    <x v="1"/>
    <x v="37"/>
    <x v="17"/>
    <x v="3"/>
    <s v="OFF-FA-10002071"/>
    <x v="0"/>
    <x v="15"/>
    <x v="67"/>
    <n v="33.39"/>
    <n v="3"/>
    <n v="2.25"/>
  </r>
  <r>
    <s v="ES-2011-5433855"/>
    <x v="6"/>
    <x v="1"/>
    <x v="37"/>
    <x v="17"/>
    <x v="3"/>
    <s v="FUR-BO-10000265"/>
    <x v="1"/>
    <x v="9"/>
    <x v="68"/>
    <n v="155.358"/>
    <n v="1"/>
    <n v="36.227999999999994"/>
  </r>
  <r>
    <s v="CA-2011-130813"/>
    <x v="6"/>
    <x v="4"/>
    <x v="39"/>
    <x v="18"/>
    <x v="6"/>
    <s v="OFF-PA-10002005"/>
    <x v="0"/>
    <x v="2"/>
    <x v="69"/>
    <n v="19.440000000000001"/>
    <n v="3"/>
    <n v="9.3312000000000008"/>
  </r>
  <r>
    <s v="AG-2011-7230"/>
    <x v="6"/>
    <x v="6"/>
    <x v="40"/>
    <x v="0"/>
    <x v="0"/>
    <s v="OFF-STA-10000244"/>
    <x v="0"/>
    <x v="13"/>
    <x v="70"/>
    <n v="91.38"/>
    <n v="2"/>
    <n v="14.580000000000002"/>
  </r>
  <r>
    <s v="MX-2011-135629"/>
    <x v="6"/>
    <x v="5"/>
    <x v="9"/>
    <x v="14"/>
    <x v="5"/>
    <s v="OFF-FA-10001871"/>
    <x v="0"/>
    <x v="15"/>
    <x v="71"/>
    <n v="43.04"/>
    <n v="4"/>
    <n v="6"/>
  </r>
  <r>
    <s v="MX-2011-135629"/>
    <x v="6"/>
    <x v="5"/>
    <x v="9"/>
    <x v="14"/>
    <x v="5"/>
    <s v="OFF-BI-10000136"/>
    <x v="0"/>
    <x v="16"/>
    <x v="72"/>
    <n v="18.54"/>
    <n v="3"/>
    <n v="2.4"/>
  </r>
  <r>
    <s v="CA-2011-106054"/>
    <x v="6"/>
    <x v="1"/>
    <x v="41"/>
    <x v="18"/>
    <x v="6"/>
    <s v="OFF-AR-10002399"/>
    <x v="0"/>
    <x v="13"/>
    <x v="73"/>
    <n v="12.78"/>
    <n v="3"/>
    <n v="5.2397999999999998"/>
  </r>
  <r>
    <s v="ID-2011-58670"/>
    <x v="6"/>
    <x v="6"/>
    <x v="36"/>
    <x v="7"/>
    <x v="1"/>
    <s v="OFF-AR-10003684"/>
    <x v="0"/>
    <x v="13"/>
    <x v="74"/>
    <n v="27.456000000000003"/>
    <n v="1"/>
    <n v="-4.4940000000000033"/>
  </r>
  <r>
    <s v="LE-2011-9590"/>
    <x v="6"/>
    <x v="6"/>
    <x v="38"/>
    <x v="27"/>
    <x v="2"/>
    <s v="FUR-ADV-10000847"/>
    <x v="1"/>
    <x v="3"/>
    <x v="75"/>
    <n v="26.43"/>
    <n v="1"/>
    <n v="7.38"/>
  </r>
  <r>
    <s v="CA-2011-167199"/>
    <x v="6"/>
    <x v="6"/>
    <x v="35"/>
    <x v="18"/>
    <x v="6"/>
    <s v="OFF-FA-10001883"/>
    <x v="0"/>
    <x v="15"/>
    <x v="76"/>
    <n v="31.12"/>
    <n v="4"/>
    <n v="0.31119999999999948"/>
  </r>
  <r>
    <s v="CA-2011-167199"/>
    <x v="6"/>
    <x v="6"/>
    <x v="35"/>
    <x v="18"/>
    <x v="6"/>
    <s v="OFF-PA-10000955"/>
    <x v="0"/>
    <x v="2"/>
    <x v="77"/>
    <n v="6.54"/>
    <n v="1"/>
    <n v="3.0084"/>
  </r>
  <r>
    <s v="ID-2011-28752"/>
    <x v="6"/>
    <x v="9"/>
    <x v="42"/>
    <x v="28"/>
    <x v="1"/>
    <s v="OFF-LA-10002875"/>
    <x v="0"/>
    <x v="12"/>
    <x v="78"/>
    <n v="17.759999999999998"/>
    <n v="2"/>
    <n v="5.46"/>
  </r>
  <r>
    <s v="CA-2011-167199"/>
    <x v="6"/>
    <x v="6"/>
    <x v="35"/>
    <x v="18"/>
    <x v="6"/>
    <s v="OFF-AR-10001662"/>
    <x v="0"/>
    <x v="13"/>
    <x v="79"/>
    <n v="5.48"/>
    <n v="2"/>
    <n v="1.4796000000000005"/>
  </r>
  <r>
    <s v="IT-2011-5134922"/>
    <x v="6"/>
    <x v="7"/>
    <x v="43"/>
    <x v="29"/>
    <x v="3"/>
    <s v="OFF-AR-10000316"/>
    <x v="0"/>
    <x v="13"/>
    <x v="80"/>
    <n v="5.0250000000000004"/>
    <n v="1"/>
    <n v="-0.10500000000000043"/>
  </r>
  <r>
    <s v="AO-2011-1670"/>
    <x v="7"/>
    <x v="8"/>
    <x v="44"/>
    <x v="24"/>
    <x v="0"/>
    <s v="FUR-IKE-10001539"/>
    <x v="1"/>
    <x v="9"/>
    <x v="81"/>
    <n v="2478.6"/>
    <n v="6"/>
    <n v="49.5"/>
  </r>
  <r>
    <s v="IN-2011-19330"/>
    <x v="7"/>
    <x v="9"/>
    <x v="45"/>
    <x v="25"/>
    <x v="1"/>
    <s v="TEC-MA-10002468"/>
    <x v="2"/>
    <x v="4"/>
    <x v="82"/>
    <n v="2173.5000000000005"/>
    <n v="7"/>
    <n v="260.82"/>
  </r>
  <r>
    <s v="IT-2011-4546695"/>
    <x v="7"/>
    <x v="10"/>
    <x v="22"/>
    <x v="17"/>
    <x v="3"/>
    <s v="FUR-BO-10003103"/>
    <x v="1"/>
    <x v="9"/>
    <x v="83"/>
    <n v="986.904"/>
    <n v="6"/>
    <n v="-1011.6359999999997"/>
  </r>
  <r>
    <s v="MX-2011-121202"/>
    <x v="7"/>
    <x v="8"/>
    <x v="46"/>
    <x v="10"/>
    <x v="5"/>
    <s v="OFF-ST-10002471"/>
    <x v="0"/>
    <x v="0"/>
    <x v="84"/>
    <n v="396.89999999999992"/>
    <n v="3"/>
    <n v="182.51999999999998"/>
  </r>
  <r>
    <s v="CA-2011-105417"/>
    <x v="7"/>
    <x v="8"/>
    <x v="47"/>
    <x v="18"/>
    <x v="6"/>
    <s v="FUR-FU-10004864"/>
    <x v="1"/>
    <x v="3"/>
    <x v="85"/>
    <n v="76.728000000000009"/>
    <n v="3"/>
    <n v="-53.709599999999988"/>
  </r>
  <r>
    <s v="MX-2011-121202"/>
    <x v="7"/>
    <x v="8"/>
    <x v="46"/>
    <x v="10"/>
    <x v="5"/>
    <s v="OFF-BI-10002937"/>
    <x v="0"/>
    <x v="16"/>
    <x v="86"/>
    <n v="49.7"/>
    <n v="7"/>
    <n v="20.3"/>
  </r>
  <r>
    <s v="IT-2011-4546695"/>
    <x v="7"/>
    <x v="10"/>
    <x v="22"/>
    <x v="17"/>
    <x v="3"/>
    <s v="OFF-AR-10000110"/>
    <x v="0"/>
    <x v="13"/>
    <x v="87"/>
    <n v="115.8"/>
    <n v="5"/>
    <n v="-55.65"/>
  </r>
  <r>
    <s v="NI-2011-4770"/>
    <x v="7"/>
    <x v="6"/>
    <x v="48"/>
    <x v="30"/>
    <x v="0"/>
    <s v="OFF-AVE-10000608"/>
    <x v="0"/>
    <x v="16"/>
    <x v="88"/>
    <n v="4.6980000000000004"/>
    <n v="2"/>
    <n v="-4.5419999999999998"/>
  </r>
  <r>
    <s v="CA-2011-105417"/>
    <x v="7"/>
    <x v="8"/>
    <x v="47"/>
    <x v="18"/>
    <x v="6"/>
    <s v="OFF-BI-10003708"/>
    <x v="0"/>
    <x v="16"/>
    <x v="89"/>
    <n v="10.429999999999998"/>
    <n v="7"/>
    <n v="-18.252500000000005"/>
  </r>
  <r>
    <s v="ID-2011-20814"/>
    <x v="8"/>
    <x v="8"/>
    <x v="49"/>
    <x v="22"/>
    <x v="1"/>
    <s v="TEC-PH-10001730"/>
    <x v="2"/>
    <x v="10"/>
    <x v="90"/>
    <n v="239.7372"/>
    <n v="2"/>
    <n v="-11.602800000000009"/>
  </r>
  <r>
    <s v="IN-2011-69366"/>
    <x v="8"/>
    <x v="10"/>
    <x v="50"/>
    <x v="23"/>
    <x v="1"/>
    <s v="TEC-AC-10000354"/>
    <x v="2"/>
    <x v="11"/>
    <x v="91"/>
    <n v="176.68080000000003"/>
    <n v="6"/>
    <n v="-156.67920000000001"/>
  </r>
  <r>
    <s v="ID-2011-46483"/>
    <x v="8"/>
    <x v="8"/>
    <x v="51"/>
    <x v="7"/>
    <x v="1"/>
    <s v="OFF-ST-10001342"/>
    <x v="0"/>
    <x v="0"/>
    <x v="92"/>
    <n v="157.82250000000002"/>
    <n v="5"/>
    <n v="-2.977499999999992"/>
  </r>
  <r>
    <s v="IN-2011-69366"/>
    <x v="8"/>
    <x v="10"/>
    <x v="50"/>
    <x v="23"/>
    <x v="1"/>
    <s v="TEC-PH-10003823"/>
    <x v="2"/>
    <x v="10"/>
    <x v="93"/>
    <n v="123.75299999999999"/>
    <n v="2"/>
    <n v="32.792999999999999"/>
  </r>
  <r>
    <s v="ID-2011-46483"/>
    <x v="8"/>
    <x v="8"/>
    <x v="51"/>
    <x v="7"/>
    <x v="1"/>
    <s v="OFF-FA-10000577"/>
    <x v="0"/>
    <x v="15"/>
    <x v="94"/>
    <n v="51.628500000000003"/>
    <n v="7"/>
    <n v="4.5884999999999962"/>
  </r>
  <r>
    <s v="IN-2011-69366"/>
    <x v="8"/>
    <x v="10"/>
    <x v="50"/>
    <x v="23"/>
    <x v="1"/>
    <s v="OFF-LA-10000668"/>
    <x v="0"/>
    <x v="12"/>
    <x v="95"/>
    <n v="45.1935"/>
    <n v="5"/>
    <n v="17.893499999999996"/>
  </r>
  <r>
    <s v="ID-2011-46483"/>
    <x v="8"/>
    <x v="8"/>
    <x v="51"/>
    <x v="7"/>
    <x v="1"/>
    <s v="OFF-PA-10003405"/>
    <x v="0"/>
    <x v="2"/>
    <x v="96"/>
    <n v="9.3225000000000016"/>
    <n v="1"/>
    <n v="-1.7175000000000011"/>
  </r>
  <r>
    <s v="IN-2011-69366"/>
    <x v="8"/>
    <x v="10"/>
    <x v="50"/>
    <x v="23"/>
    <x v="1"/>
    <s v="OFF-BI-10003874"/>
    <x v="0"/>
    <x v="16"/>
    <x v="97"/>
    <n v="9.6113999999999997"/>
    <n v="2"/>
    <n v="7.1399999999999908E-2"/>
  </r>
  <r>
    <s v="IN-2011-61302"/>
    <x v="9"/>
    <x v="6"/>
    <x v="52"/>
    <x v="1"/>
    <x v="1"/>
    <s v="TEC-PH-10004664"/>
    <x v="2"/>
    <x v="10"/>
    <x v="98"/>
    <n v="2875.0950000000007"/>
    <n v="5"/>
    <n v="511.09499999999991"/>
  </r>
  <r>
    <s v="HU-2011-1380"/>
    <x v="9"/>
    <x v="7"/>
    <x v="53"/>
    <x v="2"/>
    <x v="2"/>
    <s v="FUR-IKE-10002894"/>
    <x v="1"/>
    <x v="9"/>
    <x v="99"/>
    <n v="363.39"/>
    <n v="1"/>
    <n v="159.87"/>
  </r>
  <r>
    <s v="HU-2011-1380"/>
    <x v="9"/>
    <x v="7"/>
    <x v="53"/>
    <x v="2"/>
    <x v="2"/>
    <s v="TEC-CAN-10004354"/>
    <x v="2"/>
    <x v="6"/>
    <x v="100"/>
    <n v="588.59999999999991"/>
    <n v="4"/>
    <n v="276.60000000000002"/>
  </r>
  <r>
    <s v="EG-2011-4260"/>
    <x v="9"/>
    <x v="9"/>
    <x v="54"/>
    <x v="31"/>
    <x v="0"/>
    <s v="FUR-CHR-10004803"/>
    <x v="1"/>
    <x v="8"/>
    <x v="101"/>
    <n v="967.98"/>
    <n v="2"/>
    <n v="445.26"/>
  </r>
  <r>
    <s v="HU-2011-1380"/>
    <x v="9"/>
    <x v="7"/>
    <x v="53"/>
    <x v="2"/>
    <x v="2"/>
    <s v="OFF-SAN-10003226"/>
    <x v="0"/>
    <x v="2"/>
    <x v="102"/>
    <n v="142.38"/>
    <n v="6"/>
    <n v="63.899999999999991"/>
  </r>
  <r>
    <s v="HU-2011-1380"/>
    <x v="9"/>
    <x v="7"/>
    <x v="53"/>
    <x v="2"/>
    <x v="2"/>
    <s v="OFF-SAN-10000874"/>
    <x v="0"/>
    <x v="13"/>
    <x v="103"/>
    <n v="154.97999999999999"/>
    <n v="6"/>
    <n v="54.179999999999993"/>
  </r>
  <r>
    <s v="HU-2011-1380"/>
    <x v="9"/>
    <x v="7"/>
    <x v="53"/>
    <x v="2"/>
    <x v="2"/>
    <s v="TEC-EPS-10000774"/>
    <x v="2"/>
    <x v="4"/>
    <x v="104"/>
    <n v="156.24"/>
    <n v="2"/>
    <n v="23.4"/>
  </r>
  <r>
    <s v="AG-2011-1070"/>
    <x v="9"/>
    <x v="11"/>
    <x v="55"/>
    <x v="0"/>
    <x v="0"/>
    <s v="OFF-HOO-10001783"/>
    <x v="0"/>
    <x v="5"/>
    <x v="105"/>
    <n v="308.64"/>
    <n v="1"/>
    <n v="61.71"/>
  </r>
  <r>
    <s v="US-2011-101091"/>
    <x v="9"/>
    <x v="12"/>
    <x v="56"/>
    <x v="32"/>
    <x v="5"/>
    <s v="TEC-CO-10001818"/>
    <x v="2"/>
    <x v="6"/>
    <x v="106"/>
    <n v="425.24975999999998"/>
    <n v="3"/>
    <n v="-278.79023999999998"/>
  </r>
  <r>
    <s v="HU-2011-1380"/>
    <x v="9"/>
    <x v="7"/>
    <x v="53"/>
    <x v="2"/>
    <x v="2"/>
    <s v="OFF-EAT-10002068"/>
    <x v="0"/>
    <x v="2"/>
    <x v="107"/>
    <n v="53.16"/>
    <n v="2"/>
    <n v="0"/>
  </r>
  <r>
    <s v="IT-2011-3659171"/>
    <x v="9"/>
    <x v="10"/>
    <x v="57"/>
    <x v="8"/>
    <x v="3"/>
    <s v="OFF-ST-10004695"/>
    <x v="0"/>
    <x v="0"/>
    <x v="108"/>
    <n v="205.965"/>
    <n v="3"/>
    <n v="-41.264999999999986"/>
  </r>
  <r>
    <s v="HU-2011-1380"/>
    <x v="9"/>
    <x v="7"/>
    <x v="53"/>
    <x v="2"/>
    <x v="2"/>
    <s v="OFF-CAM-10001249"/>
    <x v="0"/>
    <x v="14"/>
    <x v="109"/>
    <n v="41.7"/>
    <n v="1"/>
    <n v="1.6500000000000001"/>
  </r>
  <r>
    <s v="MX-2011-140697"/>
    <x v="9"/>
    <x v="11"/>
    <x v="58"/>
    <x v="15"/>
    <x v="5"/>
    <s v="OFF-ST-10002251"/>
    <x v="0"/>
    <x v="0"/>
    <x v="110"/>
    <n v="113.81999999999998"/>
    <n v="3"/>
    <n v="56.88000000000001"/>
  </r>
  <r>
    <s v="IN-2011-13065"/>
    <x v="9"/>
    <x v="6"/>
    <x v="59"/>
    <x v="25"/>
    <x v="1"/>
    <s v="OFF-SU-10003559"/>
    <x v="0"/>
    <x v="1"/>
    <x v="111"/>
    <n v="25.92"/>
    <n v="2"/>
    <n v="5.4"/>
  </r>
  <r>
    <s v="IN-2011-61302"/>
    <x v="9"/>
    <x v="6"/>
    <x v="52"/>
    <x v="1"/>
    <x v="1"/>
    <s v="OFF-LA-10000879"/>
    <x v="0"/>
    <x v="12"/>
    <x v="112"/>
    <n v="30.455999999999996"/>
    <n v="4"/>
    <n v="12.096"/>
  </r>
  <r>
    <s v="IN-2011-13065"/>
    <x v="9"/>
    <x v="6"/>
    <x v="59"/>
    <x v="25"/>
    <x v="1"/>
    <s v="OFF-BI-10002853"/>
    <x v="0"/>
    <x v="16"/>
    <x v="113"/>
    <n v="34.29"/>
    <n v="3"/>
    <n v="16.11"/>
  </r>
  <r>
    <s v="HU-2011-1380"/>
    <x v="9"/>
    <x v="7"/>
    <x v="53"/>
    <x v="2"/>
    <x v="2"/>
    <s v="TEC-STA-10000546"/>
    <x v="2"/>
    <x v="4"/>
    <x v="114"/>
    <n v="37.11"/>
    <n v="1"/>
    <n v="5.5500000000000007"/>
  </r>
  <r>
    <s v="IN-2011-61302"/>
    <x v="9"/>
    <x v="6"/>
    <x v="52"/>
    <x v="1"/>
    <x v="1"/>
    <s v="OFF-PA-10003731"/>
    <x v="0"/>
    <x v="2"/>
    <x v="3"/>
    <n v="161.51400000000001"/>
    <n v="6"/>
    <n v="53.693999999999996"/>
  </r>
  <r>
    <s v="HU-2011-1380"/>
    <x v="9"/>
    <x v="7"/>
    <x v="53"/>
    <x v="2"/>
    <x v="2"/>
    <s v="OFF-SAN-10001128"/>
    <x v="0"/>
    <x v="13"/>
    <x v="115"/>
    <n v="11.370000000000001"/>
    <n v="1"/>
    <n v="2.61"/>
  </r>
  <r>
    <s v="HU-2011-1380"/>
    <x v="9"/>
    <x v="7"/>
    <x v="53"/>
    <x v="2"/>
    <x v="2"/>
    <s v="OFF-AVE-10000357"/>
    <x v="0"/>
    <x v="16"/>
    <x v="116"/>
    <n v="10.53"/>
    <n v="1"/>
    <n v="2.4000000000000004"/>
  </r>
  <r>
    <s v="SF-2011-6400"/>
    <x v="9"/>
    <x v="10"/>
    <x v="60"/>
    <x v="33"/>
    <x v="0"/>
    <s v="OFF-ACC-10003422"/>
    <x v="0"/>
    <x v="16"/>
    <x v="117"/>
    <n v="16.649999999999999"/>
    <n v="1"/>
    <n v="4.6500000000000004"/>
  </r>
  <r>
    <s v="CA-2011-135405"/>
    <x v="9"/>
    <x v="10"/>
    <x v="61"/>
    <x v="18"/>
    <x v="6"/>
    <s v="TEC-AC-10001266"/>
    <x v="2"/>
    <x v="11"/>
    <x v="118"/>
    <n v="31.200000000000003"/>
    <n v="3"/>
    <n v="9.7499999999999964"/>
  </r>
  <r>
    <s v="ID-2011-13660"/>
    <x v="9"/>
    <x v="11"/>
    <x v="62"/>
    <x v="12"/>
    <x v="1"/>
    <s v="OFF-FA-10003615"/>
    <x v="0"/>
    <x v="15"/>
    <x v="119"/>
    <n v="12.497399999999999"/>
    <n v="3"/>
    <n v="-5.6826000000000016"/>
  </r>
  <r>
    <s v="MX-2011-140697"/>
    <x v="9"/>
    <x v="11"/>
    <x v="58"/>
    <x v="15"/>
    <x v="5"/>
    <s v="OFF-SU-10003739"/>
    <x v="0"/>
    <x v="1"/>
    <x v="120"/>
    <n v="16.099999999999998"/>
    <n v="1"/>
    <n v="1.7600000000000002"/>
  </r>
  <r>
    <s v="CA-2011-135405"/>
    <x v="9"/>
    <x v="10"/>
    <x v="61"/>
    <x v="18"/>
    <x v="6"/>
    <s v="OFF-AR-10004078"/>
    <x v="0"/>
    <x v="13"/>
    <x v="121"/>
    <n v="9.3439999999999994"/>
    <n v="2"/>
    <n v="1.167999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810460-F41D-554E-AC72-3A3B73D3BA2E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E38" firstHeaderRow="1" firstDataRow="1" firstDataCol="1"/>
  <pivotFields count="13">
    <pivotField showAll="0"/>
    <pivotField numFmtId="14" showAll="0"/>
    <pivotField numFmtId="14" showAll="0"/>
    <pivotField showAll="0">
      <items count="64">
        <item x="42"/>
        <item x="50"/>
        <item x="40"/>
        <item x="2"/>
        <item x="19"/>
        <item x="20"/>
        <item x="18"/>
        <item x="23"/>
        <item x="62"/>
        <item x="30"/>
        <item x="13"/>
        <item x="46"/>
        <item x="52"/>
        <item x="22"/>
        <item x="37"/>
        <item x="10"/>
        <item x="9"/>
        <item x="49"/>
        <item x="53"/>
        <item x="3"/>
        <item x="32"/>
        <item x="21"/>
        <item x="57"/>
        <item x="38"/>
        <item x="44"/>
        <item x="15"/>
        <item x="41"/>
        <item x="12"/>
        <item x="24"/>
        <item x="25"/>
        <item x="56"/>
        <item x="48"/>
        <item x="1"/>
        <item x="43"/>
        <item x="5"/>
        <item x="6"/>
        <item x="33"/>
        <item x="8"/>
        <item x="7"/>
        <item x="39"/>
        <item x="4"/>
        <item x="35"/>
        <item x="36"/>
        <item x="17"/>
        <item x="61"/>
        <item x="26"/>
        <item x="34"/>
        <item x="14"/>
        <item x="45"/>
        <item x="59"/>
        <item x="58"/>
        <item x="27"/>
        <item x="60"/>
        <item x="31"/>
        <item x="16"/>
        <item x="51"/>
        <item x="54"/>
        <item x="29"/>
        <item x="28"/>
        <item x="11"/>
        <item x="55"/>
        <item x="0"/>
        <item x="47"/>
        <item t="default"/>
      </items>
    </pivotField>
    <pivotField axis="axisRow" dataField="1" showAll="0">
      <items count="35">
        <item x="0"/>
        <item x="24"/>
        <item x="1"/>
        <item x="14"/>
        <item x="4"/>
        <item x="25"/>
        <item x="16"/>
        <item x="31"/>
        <item x="17"/>
        <item x="10"/>
        <item x="2"/>
        <item x="22"/>
        <item x="11"/>
        <item x="6"/>
        <item x="19"/>
        <item x="27"/>
        <item x="9"/>
        <item x="15"/>
        <item x="26"/>
        <item x="29"/>
        <item x="5"/>
        <item x="30"/>
        <item x="7"/>
        <item x="28"/>
        <item x="33"/>
        <item x="20"/>
        <item x="3"/>
        <item x="21"/>
        <item x="13"/>
        <item x="12"/>
        <item x="8"/>
        <item x="18"/>
        <item x="3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Count of Country" fld="4" subtotal="count" baseField="0" baseItem="0"/>
  </dataFields>
  <formats count="10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3" type="button" dataOnly="0" labelOnly="1" outline="0"/>
    </format>
    <format dxfId="19">
      <pivotArea dataOnly="0" labelOnly="1" grandRow="1" outline="0" fieldPosition="0"/>
    </format>
    <format dxfId="18">
      <pivotArea dataOnly="0" labelOnly="1" outline="0" axis="axisValues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3" type="button" dataOnly="0" labelOnly="1" outline="0"/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conditionalFormats count="1"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3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A6602E-A592-9641-A62C-D2D276141F93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3:N21" firstHeaderRow="1" firstDataRow="1" firstDataCol="1"/>
  <pivotFields count="13">
    <pivotField showAll="0"/>
    <pivotField numFmtId="14" showAll="0"/>
    <pivotField numFmtId="14" showAll="0"/>
    <pivotField showAll="0">
      <items count="64">
        <item x="42"/>
        <item x="50"/>
        <item x="40"/>
        <item x="2"/>
        <item x="19"/>
        <item x="20"/>
        <item x="18"/>
        <item x="23"/>
        <item x="62"/>
        <item x="30"/>
        <item x="13"/>
        <item x="46"/>
        <item x="52"/>
        <item x="22"/>
        <item x="37"/>
        <item x="10"/>
        <item x="9"/>
        <item x="49"/>
        <item x="53"/>
        <item x="3"/>
        <item x="32"/>
        <item x="21"/>
        <item x="57"/>
        <item x="38"/>
        <item x="44"/>
        <item x="15"/>
        <item x="41"/>
        <item x="12"/>
        <item x="24"/>
        <item x="25"/>
        <item x="56"/>
        <item x="48"/>
        <item x="1"/>
        <item x="43"/>
        <item x="5"/>
        <item x="6"/>
        <item x="33"/>
        <item x="8"/>
        <item x="7"/>
        <item x="39"/>
        <item x="4"/>
        <item x="35"/>
        <item x="36"/>
        <item x="17"/>
        <item x="61"/>
        <item x="26"/>
        <item x="34"/>
        <item x="14"/>
        <item x="45"/>
        <item x="59"/>
        <item x="58"/>
        <item x="27"/>
        <item x="60"/>
        <item x="31"/>
        <item x="16"/>
        <item x="51"/>
        <item x="54"/>
        <item x="29"/>
        <item x="28"/>
        <item x="11"/>
        <item x="55"/>
        <item x="0"/>
        <item x="47"/>
        <item t="default"/>
      </items>
    </pivotField>
    <pivotField showAll="0">
      <items count="35">
        <item x="0"/>
        <item x="24"/>
        <item x="1"/>
        <item x="14"/>
        <item x="4"/>
        <item x="25"/>
        <item x="16"/>
        <item x="31"/>
        <item x="17"/>
        <item x="10"/>
        <item x="2"/>
        <item x="22"/>
        <item x="11"/>
        <item x="6"/>
        <item x="19"/>
        <item x="27"/>
        <item x="9"/>
        <item x="15"/>
        <item x="26"/>
        <item x="29"/>
        <item x="5"/>
        <item x="30"/>
        <item x="7"/>
        <item x="28"/>
        <item x="33"/>
        <item x="20"/>
        <item x="3"/>
        <item x="21"/>
        <item x="13"/>
        <item x="12"/>
        <item x="8"/>
        <item x="18"/>
        <item x="32"/>
        <item x="23"/>
        <item t="default"/>
      </items>
    </pivotField>
    <pivotField showAll="0"/>
    <pivotField showAll="0"/>
    <pivotField showAll="0"/>
    <pivotField axis="axisRow" dataField="1" showAll="0">
      <items count="18">
        <item x="11"/>
        <item x="5"/>
        <item x="13"/>
        <item x="16"/>
        <item x="9"/>
        <item x="7"/>
        <item x="6"/>
        <item x="14"/>
        <item x="15"/>
        <item x="3"/>
        <item x="12"/>
        <item x="4"/>
        <item x="2"/>
        <item x="10"/>
        <item x="0"/>
        <item x="1"/>
        <item x="8"/>
        <item t="default"/>
      </items>
    </pivotField>
    <pivotField showAll="0"/>
    <pivotField showAll="0"/>
    <pivotField showAll="0"/>
    <pivotField showAll="0"/>
  </pivotFields>
  <rowFields count="1">
    <field x="8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Sub-Category" fld="8" subtotal="count" baseField="0" baseItem="0"/>
  </dataFields>
  <formats count="10"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3" type="button" dataOnly="0" labelOnly="1" outline="0"/>
    </format>
    <format dxfId="29">
      <pivotArea dataOnly="0" labelOnly="1" grandRow="1" outline="0" fieldPosition="0"/>
    </format>
    <format dxfId="28">
      <pivotArea dataOnly="0" labelOnly="1" outline="0" axis="axisValues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3" type="button" dataOnly="0" labelOnly="1" outline="0"/>
    </format>
    <format dxfId="24">
      <pivotArea dataOnly="0" labelOnly="1" grandRow="1" outline="0" fieldPosition="0"/>
    </format>
    <format dxfId="23">
      <pivotArea dataOnly="0" labelOnly="1" outline="0" axis="axisValues" fieldPosition="0"/>
    </format>
  </formats>
  <conditionalFormats count="1"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8" count="1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BE2EF6-3107-8C41-BAEB-0D8067701FBE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K7" firstHeaderRow="1" firstDataRow="1" firstDataCol="1"/>
  <pivotFields count="13">
    <pivotField showAll="0"/>
    <pivotField numFmtId="14" showAll="0"/>
    <pivotField numFmtId="14" showAll="0"/>
    <pivotField showAll="0">
      <items count="64">
        <item x="42"/>
        <item x="50"/>
        <item x="40"/>
        <item x="2"/>
        <item x="19"/>
        <item x="20"/>
        <item x="18"/>
        <item x="23"/>
        <item x="62"/>
        <item x="30"/>
        <item x="13"/>
        <item x="46"/>
        <item x="52"/>
        <item x="22"/>
        <item x="37"/>
        <item x="10"/>
        <item x="9"/>
        <item x="49"/>
        <item x="53"/>
        <item x="3"/>
        <item x="32"/>
        <item x="21"/>
        <item x="57"/>
        <item x="38"/>
        <item x="44"/>
        <item x="15"/>
        <item x="41"/>
        <item x="12"/>
        <item x="24"/>
        <item x="25"/>
        <item x="56"/>
        <item x="48"/>
        <item x="1"/>
        <item x="43"/>
        <item x="5"/>
        <item x="6"/>
        <item x="33"/>
        <item x="8"/>
        <item x="7"/>
        <item x="39"/>
        <item x="4"/>
        <item x="35"/>
        <item x="36"/>
        <item x="17"/>
        <item x="61"/>
        <item x="26"/>
        <item x="34"/>
        <item x="14"/>
        <item x="45"/>
        <item x="59"/>
        <item x="58"/>
        <item x="27"/>
        <item x="60"/>
        <item x="31"/>
        <item x="16"/>
        <item x="51"/>
        <item x="54"/>
        <item x="29"/>
        <item x="28"/>
        <item x="11"/>
        <item x="55"/>
        <item x="0"/>
        <item x="47"/>
        <item t="default"/>
      </items>
    </pivotField>
    <pivotField dataField="1" showAll="0">
      <items count="35">
        <item x="0"/>
        <item x="24"/>
        <item x="1"/>
        <item x="14"/>
        <item x="4"/>
        <item x="25"/>
        <item x="16"/>
        <item x="31"/>
        <item x="17"/>
        <item x="10"/>
        <item x="2"/>
        <item x="22"/>
        <item x="11"/>
        <item x="6"/>
        <item x="19"/>
        <item x="27"/>
        <item x="9"/>
        <item x="15"/>
        <item x="26"/>
        <item x="29"/>
        <item x="5"/>
        <item x="30"/>
        <item x="7"/>
        <item x="28"/>
        <item x="33"/>
        <item x="20"/>
        <item x="3"/>
        <item x="21"/>
        <item x="13"/>
        <item x="12"/>
        <item x="8"/>
        <item x="18"/>
        <item x="32"/>
        <item x="23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4" subtotal="count" baseField="0" baseItem="0"/>
  </dataFields>
  <formats count="10"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3" type="button" dataOnly="0" labelOnly="1" outline="0"/>
    </format>
    <format dxfId="39">
      <pivotArea dataOnly="0" labelOnly="1" grandRow="1" outline="0" fieldPosition="0"/>
    </format>
    <format dxfId="38">
      <pivotArea dataOnly="0" labelOnly="1" outline="0" axis="axisValues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3" type="button" dataOnly="0" labelOnly="1" outline="0"/>
    </format>
    <format dxfId="34">
      <pivotArea dataOnly="0" labelOnly="1" grandRow="1" outline="0" fieldPosition="0"/>
    </format>
    <format dxfId="33">
      <pivotArea dataOnly="0" labelOnly="1" outline="0" axis="axisValues" fieldPosition="0"/>
    </format>
  </formats>
  <conditionalFormats count="1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7" count="3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B866EC-E2B7-2349-A291-2BEEBDA1DA33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3:H11" firstHeaderRow="1" firstDataRow="1" firstDataCol="1"/>
  <pivotFields count="13">
    <pivotField showAll="0"/>
    <pivotField numFmtId="14" showAll="0"/>
    <pivotField numFmtId="14" showAll="0"/>
    <pivotField showAll="0">
      <items count="64">
        <item x="42"/>
        <item x="50"/>
        <item x="40"/>
        <item x="2"/>
        <item x="19"/>
        <item x="20"/>
        <item x="18"/>
        <item x="23"/>
        <item x="62"/>
        <item x="30"/>
        <item x="13"/>
        <item x="46"/>
        <item x="52"/>
        <item x="22"/>
        <item x="37"/>
        <item x="10"/>
        <item x="9"/>
        <item x="49"/>
        <item x="53"/>
        <item x="3"/>
        <item x="32"/>
        <item x="21"/>
        <item x="57"/>
        <item x="38"/>
        <item x="44"/>
        <item x="15"/>
        <item x="41"/>
        <item x="12"/>
        <item x="24"/>
        <item x="25"/>
        <item x="56"/>
        <item x="48"/>
        <item x="1"/>
        <item x="43"/>
        <item x="5"/>
        <item x="6"/>
        <item x="33"/>
        <item x="8"/>
        <item x="7"/>
        <item x="39"/>
        <item x="4"/>
        <item x="35"/>
        <item x="36"/>
        <item x="17"/>
        <item x="61"/>
        <item x="26"/>
        <item x="34"/>
        <item x="14"/>
        <item x="45"/>
        <item x="59"/>
        <item x="58"/>
        <item x="27"/>
        <item x="60"/>
        <item x="31"/>
        <item x="16"/>
        <item x="51"/>
        <item x="54"/>
        <item x="29"/>
        <item x="28"/>
        <item x="11"/>
        <item x="55"/>
        <item x="0"/>
        <item x="47"/>
        <item t="default"/>
      </items>
    </pivotField>
    <pivotField showAll="0">
      <items count="35">
        <item x="0"/>
        <item x="24"/>
        <item x="1"/>
        <item x="14"/>
        <item x="4"/>
        <item x="25"/>
        <item x="16"/>
        <item x="31"/>
        <item x="17"/>
        <item x="10"/>
        <item x="2"/>
        <item x="22"/>
        <item x="11"/>
        <item x="6"/>
        <item x="19"/>
        <item x="27"/>
        <item x="9"/>
        <item x="15"/>
        <item x="26"/>
        <item x="29"/>
        <item x="5"/>
        <item x="30"/>
        <item x="7"/>
        <item x="28"/>
        <item x="33"/>
        <item x="20"/>
        <item x="3"/>
        <item x="21"/>
        <item x="13"/>
        <item x="12"/>
        <item x="8"/>
        <item x="18"/>
        <item x="32"/>
        <item x="23"/>
        <item t="default"/>
      </items>
    </pivotField>
    <pivotField axis="axisRow" dataField="1" showAll="0">
      <items count="8">
        <item x="0"/>
        <item x="1"/>
        <item x="4"/>
        <item x="2"/>
        <item x="3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Market" fld="5" subtotal="count" baseField="0" baseItem="0"/>
  </dataFields>
  <formats count="10">
    <format dxfId="52">
      <pivotArea type="all" dataOnly="0" outline="0" fieldPosition="0"/>
    </format>
    <format dxfId="51">
      <pivotArea outline="0" collapsedLevelsAreSubtotals="1" fieldPosition="0"/>
    </format>
    <format dxfId="50">
      <pivotArea field="3" type="button" dataOnly="0" labelOnly="1" outline="0"/>
    </format>
    <format dxfId="49">
      <pivotArea dataOnly="0" labelOnly="1" grandRow="1" outline="0" fieldPosition="0"/>
    </format>
    <format dxfId="48">
      <pivotArea dataOnly="0" labelOnly="1" outline="0" axis="axisValues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3" type="button" dataOnly="0" labelOnly="1" outline="0"/>
    </format>
    <format dxfId="44">
      <pivotArea dataOnly="0" labelOnly="1" grandRow="1" outline="0" fieldPosition="0"/>
    </format>
    <format dxfId="43">
      <pivotArea dataOnly="0" labelOnly="1" outline="0" axis="axisValues" fieldPosition="0"/>
    </format>
  </format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299AA6-5850-EC4B-AA3D-AE2DD0C1C501}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7" firstHeaderRow="1" firstDataRow="1" firstDataCol="1"/>
  <pivotFields count="13">
    <pivotField showAll="0"/>
    <pivotField numFmtId="14" showAll="0"/>
    <pivotField numFmtId="14" showAll="0"/>
    <pivotField axis="axisRow" dataField="1" showAll="0">
      <items count="64">
        <item x="42"/>
        <item x="50"/>
        <item x="40"/>
        <item x="2"/>
        <item x="19"/>
        <item x="20"/>
        <item x="18"/>
        <item x="23"/>
        <item x="62"/>
        <item x="30"/>
        <item x="13"/>
        <item x="46"/>
        <item x="52"/>
        <item x="22"/>
        <item x="37"/>
        <item x="10"/>
        <item x="9"/>
        <item x="49"/>
        <item x="53"/>
        <item x="3"/>
        <item x="32"/>
        <item x="21"/>
        <item x="57"/>
        <item x="38"/>
        <item x="44"/>
        <item x="15"/>
        <item x="41"/>
        <item x="12"/>
        <item x="24"/>
        <item x="25"/>
        <item x="56"/>
        <item x="48"/>
        <item x="1"/>
        <item x="43"/>
        <item x="5"/>
        <item x="6"/>
        <item x="33"/>
        <item x="8"/>
        <item x="7"/>
        <item x="39"/>
        <item x="4"/>
        <item x="35"/>
        <item x="36"/>
        <item x="17"/>
        <item x="61"/>
        <item x="26"/>
        <item x="34"/>
        <item x="14"/>
        <item x="45"/>
        <item x="59"/>
        <item x="58"/>
        <item x="27"/>
        <item x="60"/>
        <item x="31"/>
        <item x="16"/>
        <item x="51"/>
        <item x="54"/>
        <item x="29"/>
        <item x="28"/>
        <item x="11"/>
        <item x="55"/>
        <item x="0"/>
        <item x="47"/>
        <item t="default"/>
      </items>
    </pivotField>
    <pivotField showAll="0">
      <items count="35">
        <item x="0"/>
        <item x="24"/>
        <item x="1"/>
        <item x="14"/>
        <item x="4"/>
        <item x="25"/>
        <item x="16"/>
        <item x="31"/>
        <item x="17"/>
        <item x="10"/>
        <item x="2"/>
        <item x="22"/>
        <item x="11"/>
        <item x="6"/>
        <item x="19"/>
        <item x="27"/>
        <item x="9"/>
        <item x="15"/>
        <item x="26"/>
        <item x="29"/>
        <item x="5"/>
        <item x="30"/>
        <item x="7"/>
        <item x="28"/>
        <item x="33"/>
        <item x="20"/>
        <item x="3"/>
        <item x="21"/>
        <item x="13"/>
        <item x="12"/>
        <item x="8"/>
        <item x="18"/>
        <item x="3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Items count="1">
    <i/>
  </colItems>
  <dataFields count="1">
    <dataField name="Count of Customer Name" fld="3" subtotal="count" baseField="0" baseItem="0"/>
  </dataFields>
  <formats count="10">
    <format dxfId="62">
      <pivotArea type="all" dataOnly="0" outline="0" fieldPosition="0"/>
    </format>
    <format dxfId="61">
      <pivotArea outline="0" collapsedLevelsAreSubtotals="1" fieldPosition="0"/>
    </format>
    <format dxfId="60">
      <pivotArea field="3" type="button" dataOnly="0" labelOnly="1" outline="0" axis="axisRow" fieldPosition="0"/>
    </format>
    <format dxfId="59">
      <pivotArea dataOnly="0" labelOnly="1" grandRow="1" outline="0" fieldPosition="0"/>
    </format>
    <format dxfId="58">
      <pivotArea dataOnly="0" labelOnly="1" outline="0" axis="axisValues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3" type="button" dataOnly="0" labelOnly="1" outline="0" axis="axisRow" fieldPosition="0"/>
    </format>
    <format dxfId="54">
      <pivotArea dataOnly="0" labelOnly="1" grandRow="1" outline="0" fieldPosition="0"/>
    </format>
    <format dxfId="53">
      <pivotArea dataOnly="0" labelOnly="1" outline="0" axis="axisValues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6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68A08-23A8-D242-B488-769991CDFA6F}" name="Table1" displayName="Table1" ref="A1:P126" totalsRowShown="0" headerRowDxfId="82" headerRowBorderDxfId="81" tableBorderDxfId="80" totalsRowBorderDxfId="79">
  <autoFilter ref="A1:P126" xr:uid="{A8D83AD5-D115-C847-A1C6-A572DB216619}"/>
  <tableColumns count="16">
    <tableColumn id="1" xr3:uid="{10EC5B48-40D1-D240-BB8E-CF3383AA7BF8}" name="Order ID" dataDxfId="78"/>
    <tableColumn id="2" xr3:uid="{1B5B46D7-8127-B846-AF8F-A111DF47F54B}" name="Order Date" dataDxfId="77"/>
    <tableColumn id="3" xr3:uid="{47392B99-505E-C84E-B3E6-E62620D74D3A}" name="Ship Date" dataDxfId="76"/>
    <tableColumn id="4" xr3:uid="{252E3F78-D399-624A-A07F-B75E2F797893}" name="Delivery Lag Time" dataDxfId="75">
      <calculatedColumnFormula>Table1[[#This Row],[Ship Date]]-Table1[[#This Row],[Order Date]]</calculatedColumnFormula>
    </tableColumn>
    <tableColumn id="5" xr3:uid="{2B3172F8-B95B-E045-A953-E14EED7AFB8E}" name="Customer Name" dataDxfId="74"/>
    <tableColumn id="6" xr3:uid="{5FC970FA-9950-9544-AA32-17C8A06BAD2D}" name="Country" dataDxfId="73"/>
    <tableColumn id="7" xr3:uid="{390FA010-74D2-C74C-AD09-1BFF1F64F38B}" name="Market" dataDxfId="72"/>
    <tableColumn id="8" xr3:uid="{F75D29CD-4158-4F44-BF98-1E83BFB343CC}" name="Product ID" dataDxfId="71"/>
    <tableColumn id="9" xr3:uid="{89351ACE-45AB-4F49-87A1-3C55A4159F3E}" name="Product Type" dataDxfId="70"/>
    <tableColumn id="10" xr3:uid="{9F0354BB-0F46-7B4B-BFAF-2D56C7EACF0E}" name="Product Sub-Type" dataDxfId="69"/>
    <tableColumn id="11" xr3:uid="{C9DA0C0D-A750-2B41-991E-575A64236FE9}" name="Product Name" dataDxfId="68"/>
    <tableColumn id="16" xr3:uid="{013FD3AD-1B39-C34D-9BFE-3D92315D8ACB}" name="Cost Per Unit" dataDxfId="67">
      <calculatedColumnFormula>(Table1[[#This Row],[Sales]]-Table1[[#This Row],[Profit Per Unit]])/Table1[[#This Row],[Quantity]]</calculatedColumnFormula>
    </tableColumn>
    <tableColumn id="13" xr3:uid="{3A629320-AF6D-C04F-80EF-1D35ABA52EC2}" name="Sales" dataDxfId="66"/>
    <tableColumn id="14" xr3:uid="{93010485-E4BD-6842-85DC-DE9CA47F6998}" name="Quantity" dataDxfId="65"/>
    <tableColumn id="17" xr3:uid="{7B39EEB4-A19F-E843-9249-E8E73BC0C006}" name="Profit" dataDxfId="64"/>
    <tableColumn id="15" xr3:uid="{2CE6DC70-FDCC-4942-BBCA-CA76A9181340}" name="Profit Per Unit" dataDxfId="63">
      <calculatedColumnFormula>Table1[[#This Row],[Profit]]/Table1[[#This Row],[Quantity]]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DA8C-7694-F947-A93A-51BA8697B051}">
  <sheetPr>
    <tabColor theme="4" tint="0.59999389629810485"/>
  </sheetPr>
  <dimension ref="A1:P126"/>
  <sheetViews>
    <sheetView topLeftCell="K1" workbookViewId="0">
      <selection activeCell="P1" sqref="P1:P1048576"/>
    </sheetView>
  </sheetViews>
  <sheetFormatPr defaultColWidth="10.796875" defaultRowHeight="15.6" x14ac:dyDescent="0.3"/>
  <cols>
    <col min="1" max="1" width="15.5" style="17" bestFit="1" customWidth="1"/>
    <col min="2" max="2" width="10.296875" style="17" bestFit="1" customWidth="1"/>
    <col min="3" max="3" width="9.19921875" style="17" bestFit="1" customWidth="1"/>
    <col min="4" max="4" width="9.296875" style="17" customWidth="1"/>
    <col min="5" max="5" width="18.5" style="17" bestFit="1" customWidth="1"/>
    <col min="6" max="6" width="14.296875" style="17" bestFit="1" customWidth="1"/>
    <col min="7" max="7" width="7.19921875" style="17" bestFit="1" customWidth="1"/>
    <col min="8" max="8" width="18" style="17" bestFit="1" customWidth="1"/>
    <col min="9" max="9" width="13.5" style="17" bestFit="1" customWidth="1"/>
    <col min="10" max="10" width="12.19921875" style="17" bestFit="1" customWidth="1"/>
    <col min="11" max="11" width="65.296875" style="17" bestFit="1" customWidth="1"/>
    <col min="12" max="12" width="13.5" style="17" customWidth="1"/>
    <col min="13" max="13" width="7.69921875" style="17" bestFit="1" customWidth="1"/>
    <col min="14" max="15" width="8.296875" style="17" bestFit="1" customWidth="1"/>
    <col min="16" max="16384" width="10.796875" style="17"/>
  </cols>
  <sheetData>
    <row r="1" spans="1:16" s="54" customFormat="1" ht="34.950000000000003" customHeight="1" x14ac:dyDescent="0.3">
      <c r="A1" s="40" t="s">
        <v>0</v>
      </c>
      <c r="B1" s="40" t="s">
        <v>1</v>
      </c>
      <c r="C1" s="40" t="s">
        <v>2</v>
      </c>
      <c r="D1" s="40" t="s">
        <v>483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484</v>
      </c>
      <c r="J1" s="40" t="s">
        <v>485</v>
      </c>
      <c r="K1" s="40" t="s">
        <v>9</v>
      </c>
      <c r="L1" s="40" t="s">
        <v>488</v>
      </c>
      <c r="M1" s="40" t="s">
        <v>10</v>
      </c>
      <c r="N1" s="40" t="s">
        <v>11</v>
      </c>
      <c r="O1" s="40" t="s">
        <v>12</v>
      </c>
      <c r="P1" s="40" t="s">
        <v>489</v>
      </c>
    </row>
    <row r="2" spans="1:16" x14ac:dyDescent="0.3">
      <c r="A2" s="13" t="s">
        <v>13</v>
      </c>
      <c r="B2" s="14">
        <v>40544</v>
      </c>
      <c r="C2" s="14">
        <v>40549</v>
      </c>
      <c r="D2" s="46">
        <v>5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3" t="s">
        <v>19</v>
      </c>
      <c r="K2" s="15" t="s">
        <v>20</v>
      </c>
      <c r="L2" s="15">
        <v>151.07999999999998</v>
      </c>
      <c r="M2" s="16">
        <v>408.29999999999995</v>
      </c>
      <c r="N2" s="13">
        <v>2</v>
      </c>
      <c r="O2" s="16">
        <v>106.14000000000001</v>
      </c>
      <c r="P2" s="16">
        <v>53.070000000000007</v>
      </c>
    </row>
    <row r="3" spans="1:16" x14ac:dyDescent="0.3">
      <c r="A3" s="13" t="s">
        <v>21</v>
      </c>
      <c r="B3" s="14">
        <v>40544</v>
      </c>
      <c r="C3" s="14">
        <v>40551</v>
      </c>
      <c r="D3" s="46">
        <v>7</v>
      </c>
      <c r="E3" s="13" t="s">
        <v>22</v>
      </c>
      <c r="F3" s="13" t="s">
        <v>23</v>
      </c>
      <c r="G3" s="13" t="s">
        <v>24</v>
      </c>
      <c r="H3" s="13" t="s">
        <v>25</v>
      </c>
      <c r="I3" s="13" t="s">
        <v>18</v>
      </c>
      <c r="J3" s="13" t="s">
        <v>26</v>
      </c>
      <c r="K3" s="15" t="s">
        <v>27</v>
      </c>
      <c r="L3" s="15">
        <v>28.110000000000003</v>
      </c>
      <c r="M3" s="16">
        <v>120.36600000000001</v>
      </c>
      <c r="N3" s="13">
        <v>3</v>
      </c>
      <c r="O3" s="16">
        <v>36.035999999999994</v>
      </c>
      <c r="P3" s="16">
        <v>12.011999999999999</v>
      </c>
    </row>
    <row r="4" spans="1:16" x14ac:dyDescent="0.3">
      <c r="A4" s="13" t="s">
        <v>28</v>
      </c>
      <c r="B4" s="14">
        <v>40544</v>
      </c>
      <c r="C4" s="14">
        <v>40548</v>
      </c>
      <c r="D4" s="46">
        <v>4</v>
      </c>
      <c r="E4" s="13" t="s">
        <v>29</v>
      </c>
      <c r="F4" s="13" t="s">
        <v>30</v>
      </c>
      <c r="G4" s="13" t="s">
        <v>31</v>
      </c>
      <c r="H4" s="13" t="s">
        <v>32</v>
      </c>
      <c r="I4" s="13" t="s">
        <v>18</v>
      </c>
      <c r="J4" s="13" t="s">
        <v>19</v>
      </c>
      <c r="K4" s="13" t="s">
        <v>33</v>
      </c>
      <c r="L4" s="15">
        <v>9.120000000000001</v>
      </c>
      <c r="M4" s="16">
        <v>66.12</v>
      </c>
      <c r="N4" s="13">
        <v>4</v>
      </c>
      <c r="O4" s="16">
        <v>29.64</v>
      </c>
      <c r="P4" s="16">
        <v>7.41</v>
      </c>
    </row>
    <row r="5" spans="1:16" x14ac:dyDescent="0.3">
      <c r="A5" s="13" t="s">
        <v>34</v>
      </c>
      <c r="B5" s="14">
        <v>40544</v>
      </c>
      <c r="C5" s="14">
        <v>40548</v>
      </c>
      <c r="D5" s="46">
        <v>4</v>
      </c>
      <c r="E5" s="13" t="s">
        <v>35</v>
      </c>
      <c r="F5" s="13" t="s">
        <v>36</v>
      </c>
      <c r="G5" s="13" t="s">
        <v>37</v>
      </c>
      <c r="H5" s="13" t="s">
        <v>38</v>
      </c>
      <c r="I5" s="13" t="s">
        <v>18</v>
      </c>
      <c r="J5" s="13" t="s">
        <v>39</v>
      </c>
      <c r="K5" s="15" t="s">
        <v>40</v>
      </c>
      <c r="L5" s="15">
        <v>23.640000000000004</v>
      </c>
      <c r="M5" s="16">
        <v>44.865000000000009</v>
      </c>
      <c r="N5" s="13">
        <v>3</v>
      </c>
      <c r="O5" s="16">
        <v>-26.05500000000001</v>
      </c>
      <c r="P5" s="16">
        <v>-8.6850000000000041</v>
      </c>
    </row>
    <row r="6" spans="1:16" x14ac:dyDescent="0.3">
      <c r="A6" s="13" t="s">
        <v>21</v>
      </c>
      <c r="B6" s="14">
        <v>40544</v>
      </c>
      <c r="C6" s="14">
        <v>40551</v>
      </c>
      <c r="D6" s="46">
        <v>7</v>
      </c>
      <c r="E6" s="13" t="s">
        <v>22</v>
      </c>
      <c r="F6" s="13" t="s">
        <v>23</v>
      </c>
      <c r="G6" s="13" t="s">
        <v>24</v>
      </c>
      <c r="H6" s="13" t="s">
        <v>41</v>
      </c>
      <c r="I6" s="13" t="s">
        <v>42</v>
      </c>
      <c r="J6" s="13" t="s">
        <v>43</v>
      </c>
      <c r="K6" s="13" t="s">
        <v>44</v>
      </c>
      <c r="L6" s="15">
        <v>15.179999999999998</v>
      </c>
      <c r="M6" s="16">
        <v>113.66999999999999</v>
      </c>
      <c r="N6" s="13">
        <v>5</v>
      </c>
      <c r="O6" s="16">
        <v>37.769999999999996</v>
      </c>
      <c r="P6" s="16">
        <v>7.5539999999999994</v>
      </c>
    </row>
    <row r="7" spans="1:16" x14ac:dyDescent="0.3">
      <c r="A7" s="13" t="s">
        <v>21</v>
      </c>
      <c r="B7" s="14">
        <v>40544</v>
      </c>
      <c r="C7" s="14">
        <v>40551</v>
      </c>
      <c r="D7" s="46">
        <v>7</v>
      </c>
      <c r="E7" s="13" t="s">
        <v>22</v>
      </c>
      <c r="F7" s="13" t="s">
        <v>23</v>
      </c>
      <c r="G7" s="13" t="s">
        <v>24</v>
      </c>
      <c r="H7" s="13" t="s">
        <v>45</v>
      </c>
      <c r="I7" s="13" t="s">
        <v>18</v>
      </c>
      <c r="J7" s="13" t="s">
        <v>39</v>
      </c>
      <c r="K7" s="13" t="s">
        <v>46</v>
      </c>
      <c r="L7" s="15">
        <v>19.950000000000003</v>
      </c>
      <c r="M7" s="16">
        <v>55.242000000000004</v>
      </c>
      <c r="N7" s="13">
        <v>2</v>
      </c>
      <c r="O7" s="16">
        <v>15.341999999999999</v>
      </c>
      <c r="P7" s="16">
        <v>7.6709999999999994</v>
      </c>
    </row>
    <row r="8" spans="1:16" x14ac:dyDescent="0.3">
      <c r="A8" s="13" t="s">
        <v>47</v>
      </c>
      <c r="B8" s="14">
        <v>40545</v>
      </c>
      <c r="C8" s="14">
        <v>40549</v>
      </c>
      <c r="D8" s="46">
        <v>4</v>
      </c>
      <c r="E8" s="13" t="s">
        <v>48</v>
      </c>
      <c r="F8" s="13" t="s">
        <v>49</v>
      </c>
      <c r="G8" s="13" t="s">
        <v>49</v>
      </c>
      <c r="H8" s="13" t="s">
        <v>50</v>
      </c>
      <c r="I8" s="13" t="s">
        <v>51</v>
      </c>
      <c r="J8" s="13" t="s">
        <v>52</v>
      </c>
      <c r="K8" s="13" t="s">
        <v>53</v>
      </c>
      <c r="L8" s="15">
        <v>311.10000000000002</v>
      </c>
      <c r="M8" s="16">
        <v>314.22000000000003</v>
      </c>
      <c r="N8" s="13">
        <v>1</v>
      </c>
      <c r="O8" s="16">
        <v>3.12</v>
      </c>
      <c r="P8" s="16">
        <v>3.12</v>
      </c>
    </row>
    <row r="9" spans="1:16" x14ac:dyDescent="0.3">
      <c r="A9" s="13" t="s">
        <v>54</v>
      </c>
      <c r="B9" s="14">
        <v>40546</v>
      </c>
      <c r="C9" s="14">
        <v>40546</v>
      </c>
      <c r="D9" s="46">
        <v>0</v>
      </c>
      <c r="E9" s="13" t="s">
        <v>55</v>
      </c>
      <c r="F9" s="13" t="s">
        <v>23</v>
      </c>
      <c r="G9" s="13" t="s">
        <v>24</v>
      </c>
      <c r="H9" s="13" t="s">
        <v>56</v>
      </c>
      <c r="I9" s="13" t="s">
        <v>18</v>
      </c>
      <c r="J9" s="13" t="s">
        <v>57</v>
      </c>
      <c r="K9" s="13" t="s">
        <v>58</v>
      </c>
      <c r="L9" s="15">
        <v>165.68999999999997</v>
      </c>
      <c r="M9" s="16">
        <v>276.10199999999998</v>
      </c>
      <c r="N9" s="13">
        <v>1</v>
      </c>
      <c r="O9" s="16">
        <v>110.41200000000001</v>
      </c>
      <c r="P9" s="16">
        <v>110.41200000000001</v>
      </c>
    </row>
    <row r="10" spans="1:16" x14ac:dyDescent="0.3">
      <c r="A10" s="13" t="s">
        <v>59</v>
      </c>
      <c r="B10" s="14">
        <v>40546</v>
      </c>
      <c r="C10" s="14">
        <v>40552</v>
      </c>
      <c r="D10" s="46">
        <v>6</v>
      </c>
      <c r="E10" s="13" t="s">
        <v>60</v>
      </c>
      <c r="F10" s="13" t="s">
        <v>61</v>
      </c>
      <c r="G10" s="13" t="s">
        <v>24</v>
      </c>
      <c r="H10" s="13" t="s">
        <v>62</v>
      </c>
      <c r="I10" s="13" t="s">
        <v>51</v>
      </c>
      <c r="J10" s="13" t="s">
        <v>63</v>
      </c>
      <c r="K10" s="13" t="s">
        <v>64</v>
      </c>
      <c r="L10" s="15">
        <v>307.98</v>
      </c>
      <c r="M10" s="16">
        <v>912.45600000000002</v>
      </c>
      <c r="N10" s="13">
        <v>4</v>
      </c>
      <c r="O10" s="16">
        <v>-319.46399999999994</v>
      </c>
      <c r="P10" s="16">
        <v>-79.865999999999985</v>
      </c>
    </row>
    <row r="11" spans="1:16" x14ac:dyDescent="0.3">
      <c r="A11" s="13" t="s">
        <v>65</v>
      </c>
      <c r="B11" s="14">
        <v>40546</v>
      </c>
      <c r="C11" s="14">
        <v>40550</v>
      </c>
      <c r="D11" s="46">
        <v>4</v>
      </c>
      <c r="E11" s="13" t="s">
        <v>66</v>
      </c>
      <c r="F11" s="13" t="s">
        <v>67</v>
      </c>
      <c r="G11" s="13" t="s">
        <v>31</v>
      </c>
      <c r="H11" s="13" t="s">
        <v>68</v>
      </c>
      <c r="I11" s="13" t="s">
        <v>42</v>
      </c>
      <c r="J11" s="13" t="s">
        <v>69</v>
      </c>
      <c r="K11" s="13" t="s">
        <v>70</v>
      </c>
      <c r="L11" s="15">
        <v>103.38000000000001</v>
      </c>
      <c r="M11" s="16">
        <v>666.84</v>
      </c>
      <c r="N11" s="13">
        <v>4</v>
      </c>
      <c r="O11" s="16">
        <v>253.32</v>
      </c>
      <c r="P11" s="16">
        <v>63.33</v>
      </c>
    </row>
    <row r="12" spans="1:16" x14ac:dyDescent="0.3">
      <c r="A12" s="13" t="s">
        <v>71</v>
      </c>
      <c r="B12" s="14">
        <v>40546</v>
      </c>
      <c r="C12" s="14">
        <v>40550</v>
      </c>
      <c r="D12" s="46">
        <v>4</v>
      </c>
      <c r="E12" s="13" t="s">
        <v>72</v>
      </c>
      <c r="F12" s="13" t="s">
        <v>73</v>
      </c>
      <c r="G12" s="13" t="s">
        <v>24</v>
      </c>
      <c r="H12" s="13" t="s">
        <v>74</v>
      </c>
      <c r="I12" s="13" t="s">
        <v>18</v>
      </c>
      <c r="J12" s="13" t="s">
        <v>19</v>
      </c>
      <c r="K12" s="13" t="s">
        <v>75</v>
      </c>
      <c r="L12" s="15">
        <v>153.47999999999999</v>
      </c>
      <c r="M12" s="16">
        <v>337.6395</v>
      </c>
      <c r="N12" s="13">
        <v>3</v>
      </c>
      <c r="O12" s="16">
        <v>-122.80049999999997</v>
      </c>
      <c r="P12" s="16">
        <v>-40.933499999999988</v>
      </c>
    </row>
    <row r="13" spans="1:16" x14ac:dyDescent="0.3">
      <c r="A13" s="13" t="s">
        <v>71</v>
      </c>
      <c r="B13" s="14">
        <v>40546</v>
      </c>
      <c r="C13" s="14">
        <v>40550</v>
      </c>
      <c r="D13" s="46">
        <v>4</v>
      </c>
      <c r="E13" s="13" t="s">
        <v>72</v>
      </c>
      <c r="F13" s="13" t="s">
        <v>73</v>
      </c>
      <c r="G13" s="13" t="s">
        <v>24</v>
      </c>
      <c r="H13" s="13" t="s">
        <v>76</v>
      </c>
      <c r="I13" s="13" t="s">
        <v>42</v>
      </c>
      <c r="J13" s="13" t="s">
        <v>77</v>
      </c>
      <c r="K13" s="15" t="s">
        <v>78</v>
      </c>
      <c r="L13" s="15">
        <v>281.58000000000004</v>
      </c>
      <c r="M13" s="16">
        <v>211.18049999999999</v>
      </c>
      <c r="N13" s="13">
        <v>1</v>
      </c>
      <c r="O13" s="16">
        <v>-70.399500000000018</v>
      </c>
      <c r="P13" s="16">
        <v>-70.399500000000018</v>
      </c>
    </row>
    <row r="14" spans="1:16" x14ac:dyDescent="0.3">
      <c r="A14" s="13" t="s">
        <v>79</v>
      </c>
      <c r="B14" s="14">
        <v>40546</v>
      </c>
      <c r="C14" s="14">
        <v>40550</v>
      </c>
      <c r="D14" s="46">
        <v>4</v>
      </c>
      <c r="E14" s="13" t="s">
        <v>80</v>
      </c>
      <c r="F14" s="13" t="s">
        <v>81</v>
      </c>
      <c r="G14" s="13" t="s">
        <v>37</v>
      </c>
      <c r="H14" s="13" t="s">
        <v>82</v>
      </c>
      <c r="I14" s="13" t="s">
        <v>42</v>
      </c>
      <c r="J14" s="13" t="s">
        <v>83</v>
      </c>
      <c r="K14" s="13" t="s">
        <v>84</v>
      </c>
      <c r="L14" s="15">
        <v>80.58</v>
      </c>
      <c r="M14" s="16">
        <v>854.49</v>
      </c>
      <c r="N14" s="13">
        <v>7</v>
      </c>
      <c r="O14" s="16">
        <v>290.43</v>
      </c>
      <c r="P14" s="16">
        <v>41.49</v>
      </c>
    </row>
    <row r="15" spans="1:16" x14ac:dyDescent="0.3">
      <c r="A15" s="13" t="s">
        <v>85</v>
      </c>
      <c r="B15" s="14">
        <v>40546</v>
      </c>
      <c r="C15" s="14">
        <v>40552</v>
      </c>
      <c r="D15" s="46">
        <v>6</v>
      </c>
      <c r="E15" s="13" t="s">
        <v>86</v>
      </c>
      <c r="F15" s="13" t="s">
        <v>87</v>
      </c>
      <c r="G15" s="13" t="s">
        <v>24</v>
      </c>
      <c r="H15" s="13" t="s">
        <v>88</v>
      </c>
      <c r="I15" s="13" t="s">
        <v>51</v>
      </c>
      <c r="J15" s="13" t="s">
        <v>63</v>
      </c>
      <c r="K15" s="13" t="s">
        <v>89</v>
      </c>
      <c r="L15" s="15">
        <v>142.74</v>
      </c>
      <c r="M15" s="16">
        <v>192.87</v>
      </c>
      <c r="N15" s="13">
        <v>1</v>
      </c>
      <c r="O15" s="16">
        <v>50.13</v>
      </c>
      <c r="P15" s="16">
        <v>50.13</v>
      </c>
    </row>
    <row r="16" spans="1:16" x14ac:dyDescent="0.3">
      <c r="A16" s="13" t="s">
        <v>59</v>
      </c>
      <c r="B16" s="14">
        <v>40546</v>
      </c>
      <c r="C16" s="14">
        <v>40552</v>
      </c>
      <c r="D16" s="46">
        <v>6</v>
      </c>
      <c r="E16" s="13" t="s">
        <v>60</v>
      </c>
      <c r="F16" s="13" t="s">
        <v>61</v>
      </c>
      <c r="G16" s="13" t="s">
        <v>24</v>
      </c>
      <c r="H16" s="13" t="s">
        <v>90</v>
      </c>
      <c r="I16" s="13" t="s">
        <v>42</v>
      </c>
      <c r="J16" s="13" t="s">
        <v>69</v>
      </c>
      <c r="K16" s="13" t="s">
        <v>91</v>
      </c>
      <c r="L16" s="15">
        <v>127.56</v>
      </c>
      <c r="M16" s="16">
        <v>159.44399999999999</v>
      </c>
      <c r="N16" s="13">
        <v>2</v>
      </c>
      <c r="O16" s="16">
        <v>-95.676000000000002</v>
      </c>
      <c r="P16" s="16">
        <v>-47.838000000000001</v>
      </c>
    </row>
    <row r="17" spans="1:16" x14ac:dyDescent="0.3">
      <c r="A17" s="13" t="s">
        <v>92</v>
      </c>
      <c r="B17" s="14">
        <v>40546</v>
      </c>
      <c r="C17" s="14">
        <v>40550</v>
      </c>
      <c r="D17" s="46">
        <v>4</v>
      </c>
      <c r="E17" s="13" t="s">
        <v>93</v>
      </c>
      <c r="F17" s="13" t="s">
        <v>94</v>
      </c>
      <c r="G17" s="13" t="s">
        <v>95</v>
      </c>
      <c r="H17" s="13" t="s">
        <v>96</v>
      </c>
      <c r="I17" s="13" t="s">
        <v>51</v>
      </c>
      <c r="J17" s="13" t="s">
        <v>97</v>
      </c>
      <c r="K17" s="13" t="s">
        <v>98</v>
      </c>
      <c r="L17" s="15">
        <v>37.58</v>
      </c>
      <c r="M17" s="16">
        <v>195.2</v>
      </c>
      <c r="N17" s="13">
        <v>4</v>
      </c>
      <c r="O17" s="16">
        <v>44.88</v>
      </c>
      <c r="P17" s="16">
        <v>11.22</v>
      </c>
    </row>
    <row r="18" spans="1:16" x14ac:dyDescent="0.3">
      <c r="A18" s="13" t="s">
        <v>99</v>
      </c>
      <c r="B18" s="14">
        <v>40546</v>
      </c>
      <c r="C18" s="14">
        <v>40550</v>
      </c>
      <c r="D18" s="46">
        <v>4</v>
      </c>
      <c r="E18" s="13" t="s">
        <v>100</v>
      </c>
      <c r="F18" s="13" t="s">
        <v>101</v>
      </c>
      <c r="G18" s="13" t="s">
        <v>31</v>
      </c>
      <c r="H18" s="13" t="s">
        <v>102</v>
      </c>
      <c r="I18" s="13" t="s">
        <v>18</v>
      </c>
      <c r="J18" s="13" t="s">
        <v>57</v>
      </c>
      <c r="K18" s="15" t="s">
        <v>103</v>
      </c>
      <c r="L18" s="15">
        <v>39.839999999999996</v>
      </c>
      <c r="M18" s="16">
        <v>122.58</v>
      </c>
      <c r="N18" s="13">
        <v>2</v>
      </c>
      <c r="O18" s="16">
        <v>42.900000000000006</v>
      </c>
      <c r="P18" s="16">
        <v>21.450000000000003</v>
      </c>
    </row>
    <row r="19" spans="1:16" x14ac:dyDescent="0.3">
      <c r="A19" s="13" t="s">
        <v>59</v>
      </c>
      <c r="B19" s="14">
        <v>40546</v>
      </c>
      <c r="C19" s="14">
        <v>40552</v>
      </c>
      <c r="D19" s="46">
        <v>6</v>
      </c>
      <c r="E19" s="13" t="s">
        <v>60</v>
      </c>
      <c r="F19" s="13" t="s">
        <v>61</v>
      </c>
      <c r="G19" s="13" t="s">
        <v>24</v>
      </c>
      <c r="H19" s="13" t="s">
        <v>104</v>
      </c>
      <c r="I19" s="13" t="s">
        <v>51</v>
      </c>
      <c r="J19" s="13" t="s">
        <v>105</v>
      </c>
      <c r="K19" s="13" t="s">
        <v>106</v>
      </c>
      <c r="L19" s="15">
        <v>32.94</v>
      </c>
      <c r="M19" s="16">
        <v>69.3</v>
      </c>
      <c r="N19" s="13">
        <v>2</v>
      </c>
      <c r="O19" s="16">
        <v>3.4199999999999946</v>
      </c>
      <c r="P19" s="16">
        <v>1.7099999999999973</v>
      </c>
    </row>
    <row r="20" spans="1:16" x14ac:dyDescent="0.3">
      <c r="A20" s="13" t="s">
        <v>59</v>
      </c>
      <c r="B20" s="14">
        <v>40546</v>
      </c>
      <c r="C20" s="14">
        <v>40552</v>
      </c>
      <c r="D20" s="46">
        <v>6</v>
      </c>
      <c r="E20" s="13" t="s">
        <v>60</v>
      </c>
      <c r="F20" s="13" t="s">
        <v>61</v>
      </c>
      <c r="G20" s="13" t="s">
        <v>24</v>
      </c>
      <c r="H20" s="13" t="s">
        <v>107</v>
      </c>
      <c r="I20" s="13" t="s">
        <v>42</v>
      </c>
      <c r="J20" s="13" t="s">
        <v>69</v>
      </c>
      <c r="K20" s="13" t="s">
        <v>108</v>
      </c>
      <c r="L20" s="15">
        <v>47.64</v>
      </c>
      <c r="M20" s="16">
        <v>68.867999999999995</v>
      </c>
      <c r="N20" s="13">
        <v>2</v>
      </c>
      <c r="O20" s="16">
        <v>-26.412000000000006</v>
      </c>
      <c r="P20" s="16">
        <v>-13.206000000000003</v>
      </c>
    </row>
    <row r="21" spans="1:16" x14ac:dyDescent="0.3">
      <c r="A21" s="13" t="s">
        <v>109</v>
      </c>
      <c r="B21" s="14">
        <v>40546</v>
      </c>
      <c r="C21" s="14">
        <v>40551</v>
      </c>
      <c r="D21" s="46">
        <v>5</v>
      </c>
      <c r="E21" s="13" t="s">
        <v>110</v>
      </c>
      <c r="F21" s="13" t="s">
        <v>111</v>
      </c>
      <c r="G21" s="13" t="s">
        <v>24</v>
      </c>
      <c r="H21" s="13" t="s">
        <v>112</v>
      </c>
      <c r="I21" s="13" t="s">
        <v>18</v>
      </c>
      <c r="J21" s="13" t="s">
        <v>19</v>
      </c>
      <c r="K21" s="13" t="s">
        <v>113</v>
      </c>
      <c r="L21" s="15">
        <v>90.51</v>
      </c>
      <c r="M21" s="16">
        <v>135.1182</v>
      </c>
      <c r="N21" s="13">
        <v>2</v>
      </c>
      <c r="O21" s="16">
        <v>-45.901800000000009</v>
      </c>
      <c r="P21" s="16">
        <v>-22.950900000000004</v>
      </c>
    </row>
    <row r="22" spans="1:16" x14ac:dyDescent="0.3">
      <c r="A22" s="13" t="s">
        <v>54</v>
      </c>
      <c r="B22" s="14">
        <v>40546</v>
      </c>
      <c r="C22" s="14">
        <v>40546</v>
      </c>
      <c r="D22" s="46">
        <v>0</v>
      </c>
      <c r="E22" s="13" t="s">
        <v>55</v>
      </c>
      <c r="F22" s="13" t="s">
        <v>23</v>
      </c>
      <c r="G22" s="13" t="s">
        <v>24</v>
      </c>
      <c r="H22" s="13" t="s">
        <v>114</v>
      </c>
      <c r="I22" s="13" t="s">
        <v>18</v>
      </c>
      <c r="J22" s="13" t="s">
        <v>115</v>
      </c>
      <c r="K22" s="13" t="s">
        <v>116</v>
      </c>
      <c r="L22" s="15">
        <v>10.38</v>
      </c>
      <c r="M22" s="16">
        <v>35.883000000000003</v>
      </c>
      <c r="N22" s="13">
        <v>3</v>
      </c>
      <c r="O22" s="16">
        <v>4.7430000000000003</v>
      </c>
      <c r="P22" s="16">
        <v>1.5810000000000002</v>
      </c>
    </row>
    <row r="23" spans="1:16" x14ac:dyDescent="0.3">
      <c r="A23" s="13" t="s">
        <v>117</v>
      </c>
      <c r="B23" s="14">
        <v>40546</v>
      </c>
      <c r="C23" s="14">
        <v>40551</v>
      </c>
      <c r="D23" s="46">
        <v>5</v>
      </c>
      <c r="E23" s="13" t="s">
        <v>118</v>
      </c>
      <c r="F23" s="13" t="s">
        <v>101</v>
      </c>
      <c r="G23" s="13" t="s">
        <v>31</v>
      </c>
      <c r="H23" s="13" t="s">
        <v>119</v>
      </c>
      <c r="I23" s="13" t="s">
        <v>18</v>
      </c>
      <c r="J23" s="13" t="s">
        <v>120</v>
      </c>
      <c r="K23" s="13" t="s">
        <v>121</v>
      </c>
      <c r="L23" s="15">
        <v>44.070000000000007</v>
      </c>
      <c r="M23" s="16">
        <v>51.84</v>
      </c>
      <c r="N23" s="13">
        <v>1</v>
      </c>
      <c r="O23" s="16">
        <v>7.77</v>
      </c>
      <c r="P23" s="16">
        <v>7.77</v>
      </c>
    </row>
    <row r="24" spans="1:16" x14ac:dyDescent="0.3">
      <c r="A24" s="13" t="s">
        <v>99</v>
      </c>
      <c r="B24" s="14">
        <v>40546</v>
      </c>
      <c r="C24" s="14">
        <v>40550</v>
      </c>
      <c r="D24" s="46">
        <v>4</v>
      </c>
      <c r="E24" s="13" t="s">
        <v>100</v>
      </c>
      <c r="F24" s="13" t="s">
        <v>101</v>
      </c>
      <c r="G24" s="13" t="s">
        <v>31</v>
      </c>
      <c r="H24" s="13" t="s">
        <v>122</v>
      </c>
      <c r="I24" s="13" t="s">
        <v>18</v>
      </c>
      <c r="J24" s="13" t="s">
        <v>19</v>
      </c>
      <c r="K24" s="13" t="s">
        <v>123</v>
      </c>
      <c r="L24" s="15">
        <v>26.819999999999993</v>
      </c>
      <c r="M24" s="16">
        <v>62.339999999999989</v>
      </c>
      <c r="N24" s="13">
        <v>2</v>
      </c>
      <c r="O24" s="16">
        <v>8.6999999999999993</v>
      </c>
      <c r="P24" s="16">
        <v>4.3499999999999996</v>
      </c>
    </row>
    <row r="25" spans="1:16" x14ac:dyDescent="0.3">
      <c r="A25" s="13" t="s">
        <v>124</v>
      </c>
      <c r="B25" s="14">
        <v>40546</v>
      </c>
      <c r="C25" s="14">
        <v>40551</v>
      </c>
      <c r="D25" s="46">
        <v>5</v>
      </c>
      <c r="E25" s="13" t="s">
        <v>125</v>
      </c>
      <c r="F25" s="13" t="s">
        <v>126</v>
      </c>
      <c r="G25" s="13" t="s">
        <v>16</v>
      </c>
      <c r="H25" s="13" t="s">
        <v>127</v>
      </c>
      <c r="I25" s="13" t="s">
        <v>18</v>
      </c>
      <c r="J25" s="13" t="s">
        <v>26</v>
      </c>
      <c r="K25" s="13" t="s">
        <v>128</v>
      </c>
      <c r="L25" s="15">
        <v>13.62</v>
      </c>
      <c r="M25" s="16">
        <v>81.239999999999995</v>
      </c>
      <c r="N25" s="13">
        <v>4</v>
      </c>
      <c r="O25" s="16">
        <v>26.759999999999998</v>
      </c>
      <c r="P25" s="16">
        <v>6.6899999999999995</v>
      </c>
    </row>
    <row r="26" spans="1:16" x14ac:dyDescent="0.3">
      <c r="A26" s="13" t="s">
        <v>65</v>
      </c>
      <c r="B26" s="14">
        <v>40546</v>
      </c>
      <c r="C26" s="14">
        <v>40550</v>
      </c>
      <c r="D26" s="46">
        <v>4</v>
      </c>
      <c r="E26" s="13" t="s">
        <v>66</v>
      </c>
      <c r="F26" s="13" t="s">
        <v>67</v>
      </c>
      <c r="G26" s="13" t="s">
        <v>31</v>
      </c>
      <c r="H26" s="13" t="s">
        <v>129</v>
      </c>
      <c r="I26" s="13" t="s">
        <v>18</v>
      </c>
      <c r="J26" s="13" t="s">
        <v>130</v>
      </c>
      <c r="K26" s="13" t="s">
        <v>131</v>
      </c>
      <c r="L26" s="15">
        <v>30.36</v>
      </c>
      <c r="M26" s="16">
        <v>47.43</v>
      </c>
      <c r="N26" s="13">
        <v>1</v>
      </c>
      <c r="O26" s="16">
        <v>17.07</v>
      </c>
      <c r="P26" s="16">
        <v>17.07</v>
      </c>
    </row>
    <row r="27" spans="1:16" x14ac:dyDescent="0.3">
      <c r="A27" s="13" t="s">
        <v>71</v>
      </c>
      <c r="B27" s="14">
        <v>40546</v>
      </c>
      <c r="C27" s="14">
        <v>40550</v>
      </c>
      <c r="D27" s="46">
        <v>4</v>
      </c>
      <c r="E27" s="13" t="s">
        <v>72</v>
      </c>
      <c r="F27" s="13" t="s">
        <v>73</v>
      </c>
      <c r="G27" s="13" t="s">
        <v>24</v>
      </c>
      <c r="H27" s="13" t="s">
        <v>132</v>
      </c>
      <c r="I27" s="13" t="s">
        <v>18</v>
      </c>
      <c r="J27" s="13" t="s">
        <v>133</v>
      </c>
      <c r="K27" s="13" t="s">
        <v>134</v>
      </c>
      <c r="L27" s="15">
        <v>5.4599999999999991</v>
      </c>
      <c r="M27" s="16">
        <v>6.0059999999999993</v>
      </c>
      <c r="N27" s="13">
        <v>1</v>
      </c>
      <c r="O27" s="16">
        <v>0.54600000000000026</v>
      </c>
      <c r="P27" s="16">
        <v>0.54600000000000026</v>
      </c>
    </row>
    <row r="28" spans="1:16" x14ac:dyDescent="0.3">
      <c r="A28" s="13" t="s">
        <v>99</v>
      </c>
      <c r="B28" s="14">
        <v>40546</v>
      </c>
      <c r="C28" s="14">
        <v>40550</v>
      </c>
      <c r="D28" s="46">
        <v>4</v>
      </c>
      <c r="E28" s="13" t="s">
        <v>100</v>
      </c>
      <c r="F28" s="13" t="s">
        <v>101</v>
      </c>
      <c r="G28" s="13" t="s">
        <v>31</v>
      </c>
      <c r="H28" s="13" t="s">
        <v>135</v>
      </c>
      <c r="I28" s="13" t="s">
        <v>18</v>
      </c>
      <c r="J28" s="13" t="s">
        <v>133</v>
      </c>
      <c r="K28" s="13" t="s">
        <v>136</v>
      </c>
      <c r="L28" s="15">
        <v>12.540000000000001</v>
      </c>
      <c r="M28" s="16">
        <v>16.71</v>
      </c>
      <c r="N28" s="13">
        <v>1</v>
      </c>
      <c r="O28" s="16">
        <v>4.17</v>
      </c>
      <c r="P28" s="16">
        <v>4.17</v>
      </c>
    </row>
    <row r="29" spans="1:16" x14ac:dyDescent="0.3">
      <c r="A29" s="13" t="s">
        <v>137</v>
      </c>
      <c r="B29" s="14">
        <v>40547</v>
      </c>
      <c r="C29" s="14">
        <v>40552</v>
      </c>
      <c r="D29" s="46">
        <v>5</v>
      </c>
      <c r="E29" s="13" t="s">
        <v>138</v>
      </c>
      <c r="F29" s="13" t="s">
        <v>139</v>
      </c>
      <c r="G29" s="13" t="s">
        <v>95</v>
      </c>
      <c r="H29" s="13" t="s">
        <v>140</v>
      </c>
      <c r="I29" s="13" t="s">
        <v>42</v>
      </c>
      <c r="J29" s="13" t="s">
        <v>83</v>
      </c>
      <c r="K29" s="13" t="s">
        <v>141</v>
      </c>
      <c r="L29" s="15">
        <v>173.10000000000002</v>
      </c>
      <c r="M29" s="16">
        <v>1648.44</v>
      </c>
      <c r="N29" s="13">
        <v>6</v>
      </c>
      <c r="O29" s="16">
        <v>609.83999999999992</v>
      </c>
      <c r="P29" s="16">
        <v>101.63999999999999</v>
      </c>
    </row>
    <row r="30" spans="1:16" x14ac:dyDescent="0.3">
      <c r="A30" s="13" t="s">
        <v>142</v>
      </c>
      <c r="B30" s="14">
        <v>40547</v>
      </c>
      <c r="C30" s="14">
        <v>40552</v>
      </c>
      <c r="D30" s="46">
        <v>5</v>
      </c>
      <c r="E30" s="13" t="s">
        <v>143</v>
      </c>
      <c r="F30" s="13" t="s">
        <v>144</v>
      </c>
      <c r="G30" s="13" t="s">
        <v>95</v>
      </c>
      <c r="H30" s="13" t="s">
        <v>145</v>
      </c>
      <c r="I30" s="13" t="s">
        <v>51</v>
      </c>
      <c r="J30" s="13" t="s">
        <v>105</v>
      </c>
      <c r="K30" s="13" t="s">
        <v>146</v>
      </c>
      <c r="L30" s="15">
        <v>52.32</v>
      </c>
      <c r="M30" s="16">
        <v>222.56</v>
      </c>
      <c r="N30" s="13">
        <v>4</v>
      </c>
      <c r="O30" s="16">
        <v>13.280000000000001</v>
      </c>
      <c r="P30" s="16">
        <v>3.3200000000000003</v>
      </c>
    </row>
    <row r="31" spans="1:16" x14ac:dyDescent="0.3">
      <c r="A31" s="13" t="s">
        <v>147</v>
      </c>
      <c r="B31" s="14">
        <v>40547</v>
      </c>
      <c r="C31" s="14">
        <v>40554</v>
      </c>
      <c r="D31" s="46">
        <v>7</v>
      </c>
      <c r="E31" s="13" t="s">
        <v>148</v>
      </c>
      <c r="F31" s="13" t="s">
        <v>149</v>
      </c>
      <c r="G31" s="13" t="s">
        <v>95</v>
      </c>
      <c r="H31" s="13" t="s">
        <v>150</v>
      </c>
      <c r="I31" s="13" t="s">
        <v>18</v>
      </c>
      <c r="J31" s="13" t="s">
        <v>130</v>
      </c>
      <c r="K31" s="13" t="s">
        <v>151</v>
      </c>
      <c r="L31" s="15">
        <v>30.360000000000003</v>
      </c>
      <c r="M31" s="16">
        <v>185.76000000000002</v>
      </c>
      <c r="N31" s="13">
        <v>6</v>
      </c>
      <c r="O31" s="16">
        <v>3.6</v>
      </c>
      <c r="P31" s="16">
        <v>0.6</v>
      </c>
    </row>
    <row r="32" spans="1:16" x14ac:dyDescent="0.3">
      <c r="A32" s="13" t="s">
        <v>152</v>
      </c>
      <c r="B32" s="14">
        <v>40547</v>
      </c>
      <c r="C32" s="14">
        <v>40551</v>
      </c>
      <c r="D32" s="46">
        <v>4</v>
      </c>
      <c r="E32" s="13" t="s">
        <v>153</v>
      </c>
      <c r="F32" s="13" t="s">
        <v>154</v>
      </c>
      <c r="G32" s="13" t="s">
        <v>37</v>
      </c>
      <c r="H32" s="13" t="s">
        <v>155</v>
      </c>
      <c r="I32" s="13" t="s">
        <v>18</v>
      </c>
      <c r="J32" s="13" t="s">
        <v>120</v>
      </c>
      <c r="K32" s="13" t="s">
        <v>156</v>
      </c>
      <c r="L32" s="15">
        <v>39.629999999999995</v>
      </c>
      <c r="M32" s="16">
        <v>139.76999999999998</v>
      </c>
      <c r="N32" s="13">
        <v>3</v>
      </c>
      <c r="O32" s="16">
        <v>20.879999999999995</v>
      </c>
      <c r="P32" s="16">
        <v>6.9599999999999982</v>
      </c>
    </row>
    <row r="33" spans="1:16" x14ac:dyDescent="0.3">
      <c r="A33" s="13" t="s">
        <v>137</v>
      </c>
      <c r="B33" s="14">
        <v>40547</v>
      </c>
      <c r="C33" s="14">
        <v>40552</v>
      </c>
      <c r="D33" s="46">
        <v>5</v>
      </c>
      <c r="E33" s="13" t="s">
        <v>138</v>
      </c>
      <c r="F33" s="13" t="s">
        <v>139</v>
      </c>
      <c r="G33" s="13" t="s">
        <v>95</v>
      </c>
      <c r="H33" s="13" t="s">
        <v>157</v>
      </c>
      <c r="I33" s="13" t="s">
        <v>18</v>
      </c>
      <c r="J33" s="13" t="s">
        <v>26</v>
      </c>
      <c r="K33" s="13" t="s">
        <v>158</v>
      </c>
      <c r="L33" s="15">
        <v>15.099999999999998</v>
      </c>
      <c r="M33" s="16">
        <v>148.95999999999998</v>
      </c>
      <c r="N33" s="13">
        <v>8</v>
      </c>
      <c r="O33" s="16">
        <v>28.160000000000004</v>
      </c>
      <c r="P33" s="16">
        <v>3.5200000000000005</v>
      </c>
    </row>
    <row r="34" spans="1:16" x14ac:dyDescent="0.3">
      <c r="A34" s="13" t="s">
        <v>142</v>
      </c>
      <c r="B34" s="14">
        <v>40547</v>
      </c>
      <c r="C34" s="14">
        <v>40552</v>
      </c>
      <c r="D34" s="46">
        <v>5</v>
      </c>
      <c r="E34" s="13" t="s">
        <v>143</v>
      </c>
      <c r="F34" s="13" t="s">
        <v>144</v>
      </c>
      <c r="G34" s="13" t="s">
        <v>95</v>
      </c>
      <c r="H34" s="13" t="s">
        <v>159</v>
      </c>
      <c r="I34" s="13" t="s">
        <v>51</v>
      </c>
      <c r="J34" s="13" t="s">
        <v>63</v>
      </c>
      <c r="K34" s="13" t="s">
        <v>160</v>
      </c>
      <c r="L34" s="15">
        <v>58.059999999999995</v>
      </c>
      <c r="M34" s="16">
        <v>165.54823999999999</v>
      </c>
      <c r="N34" s="13">
        <v>2</v>
      </c>
      <c r="O34" s="16">
        <v>49.428240000000002</v>
      </c>
      <c r="P34" s="16">
        <v>24.714120000000001</v>
      </c>
    </row>
    <row r="35" spans="1:16" x14ac:dyDescent="0.3">
      <c r="A35" s="13" t="s">
        <v>161</v>
      </c>
      <c r="B35" s="14">
        <v>40547</v>
      </c>
      <c r="C35" s="14">
        <v>40554</v>
      </c>
      <c r="D35" s="46">
        <v>7</v>
      </c>
      <c r="E35" s="13" t="s">
        <v>148</v>
      </c>
      <c r="F35" s="13" t="s">
        <v>139</v>
      </c>
      <c r="G35" s="13" t="s">
        <v>95</v>
      </c>
      <c r="H35" s="13" t="s">
        <v>162</v>
      </c>
      <c r="I35" s="13" t="s">
        <v>18</v>
      </c>
      <c r="J35" s="13" t="s">
        <v>130</v>
      </c>
      <c r="K35" s="13" t="s">
        <v>151</v>
      </c>
      <c r="L35" s="15">
        <v>30.360000000000003</v>
      </c>
      <c r="M35" s="16">
        <v>74.304000000000002</v>
      </c>
      <c r="N35" s="13">
        <v>6</v>
      </c>
      <c r="O35" s="16">
        <v>-107.85600000000002</v>
      </c>
      <c r="P35" s="16">
        <v>-17.976000000000003</v>
      </c>
    </row>
    <row r="36" spans="1:16" x14ac:dyDescent="0.3">
      <c r="A36" s="13" t="s">
        <v>163</v>
      </c>
      <c r="B36" s="14">
        <v>40547</v>
      </c>
      <c r="C36" s="14">
        <v>40551</v>
      </c>
      <c r="D36" s="46">
        <v>4</v>
      </c>
      <c r="E36" s="13" t="s">
        <v>164</v>
      </c>
      <c r="F36" s="13" t="s">
        <v>149</v>
      </c>
      <c r="G36" s="13" t="s">
        <v>95</v>
      </c>
      <c r="H36" s="13" t="s">
        <v>165</v>
      </c>
      <c r="I36" s="13" t="s">
        <v>42</v>
      </c>
      <c r="J36" s="13" t="s">
        <v>69</v>
      </c>
      <c r="K36" s="13" t="s">
        <v>108</v>
      </c>
      <c r="L36" s="15">
        <v>31.380000000000006</v>
      </c>
      <c r="M36" s="16">
        <v>38.260000000000005</v>
      </c>
      <c r="N36" s="13">
        <v>1</v>
      </c>
      <c r="O36" s="16">
        <v>6.88</v>
      </c>
      <c r="P36" s="16">
        <v>6.88</v>
      </c>
    </row>
    <row r="37" spans="1:16" x14ac:dyDescent="0.3">
      <c r="A37" s="13" t="s">
        <v>163</v>
      </c>
      <c r="B37" s="14">
        <v>40547</v>
      </c>
      <c r="C37" s="14">
        <v>40551</v>
      </c>
      <c r="D37" s="46">
        <v>4</v>
      </c>
      <c r="E37" s="13" t="s">
        <v>164</v>
      </c>
      <c r="F37" s="13" t="s">
        <v>149</v>
      </c>
      <c r="G37" s="13" t="s">
        <v>95</v>
      </c>
      <c r="H37" s="13" t="s">
        <v>166</v>
      </c>
      <c r="I37" s="13" t="s">
        <v>51</v>
      </c>
      <c r="J37" s="13" t="s">
        <v>105</v>
      </c>
      <c r="K37" s="13" t="s">
        <v>167</v>
      </c>
      <c r="L37" s="15">
        <v>17.799999999999994</v>
      </c>
      <c r="M37" s="16">
        <v>37.839999999999989</v>
      </c>
      <c r="N37" s="13">
        <v>2</v>
      </c>
      <c r="O37" s="16">
        <v>2.2399999999999998</v>
      </c>
      <c r="P37" s="16">
        <v>1.1199999999999999</v>
      </c>
    </row>
    <row r="38" spans="1:16" x14ac:dyDescent="0.3">
      <c r="A38" s="13" t="s">
        <v>163</v>
      </c>
      <c r="B38" s="14">
        <v>40547</v>
      </c>
      <c r="C38" s="14">
        <v>40551</v>
      </c>
      <c r="D38" s="46">
        <v>4</v>
      </c>
      <c r="E38" s="13" t="s">
        <v>164</v>
      </c>
      <c r="F38" s="13" t="s">
        <v>149</v>
      </c>
      <c r="G38" s="13" t="s">
        <v>95</v>
      </c>
      <c r="H38" s="13" t="s">
        <v>168</v>
      </c>
      <c r="I38" s="13" t="s">
        <v>18</v>
      </c>
      <c r="J38" s="13" t="s">
        <v>130</v>
      </c>
      <c r="K38" s="13" t="s">
        <v>169</v>
      </c>
      <c r="L38" s="15">
        <v>10.299999999999999</v>
      </c>
      <c r="M38" s="16">
        <v>38.58</v>
      </c>
      <c r="N38" s="13">
        <v>3</v>
      </c>
      <c r="O38" s="16">
        <v>7.6800000000000015</v>
      </c>
      <c r="P38" s="16">
        <v>2.5600000000000005</v>
      </c>
    </row>
    <row r="39" spans="1:16" x14ac:dyDescent="0.3">
      <c r="A39" s="13" t="s">
        <v>170</v>
      </c>
      <c r="B39" s="14">
        <v>40547</v>
      </c>
      <c r="C39" s="14">
        <v>40552</v>
      </c>
      <c r="D39" s="46">
        <v>5</v>
      </c>
      <c r="E39" s="13" t="s">
        <v>171</v>
      </c>
      <c r="F39" s="13" t="s">
        <v>81</v>
      </c>
      <c r="G39" s="13" t="s">
        <v>37</v>
      </c>
      <c r="H39" s="13" t="s">
        <v>172</v>
      </c>
      <c r="I39" s="13" t="s">
        <v>18</v>
      </c>
      <c r="J39" s="13" t="s">
        <v>120</v>
      </c>
      <c r="K39" s="13" t="s">
        <v>173</v>
      </c>
      <c r="L39" s="15">
        <v>24.27</v>
      </c>
      <c r="M39" s="16">
        <v>26.64</v>
      </c>
      <c r="N39" s="13">
        <v>2</v>
      </c>
      <c r="O39" s="16">
        <v>-21.9</v>
      </c>
      <c r="P39" s="16">
        <v>-10.95</v>
      </c>
    </row>
    <row r="40" spans="1:16" x14ac:dyDescent="0.3">
      <c r="A40" s="13" t="s">
        <v>174</v>
      </c>
      <c r="B40" s="14">
        <v>40547</v>
      </c>
      <c r="C40" s="14">
        <v>40551</v>
      </c>
      <c r="D40" s="46">
        <v>4</v>
      </c>
      <c r="E40" s="13" t="s">
        <v>175</v>
      </c>
      <c r="F40" s="13" t="s">
        <v>176</v>
      </c>
      <c r="G40" s="13" t="s">
        <v>177</v>
      </c>
      <c r="H40" s="13" t="s">
        <v>178</v>
      </c>
      <c r="I40" s="13" t="s">
        <v>18</v>
      </c>
      <c r="J40" s="13" t="s">
        <v>39</v>
      </c>
      <c r="K40" s="13" t="s">
        <v>179</v>
      </c>
      <c r="L40" s="15">
        <v>5.4484000000000012</v>
      </c>
      <c r="M40" s="16">
        <v>16.448</v>
      </c>
      <c r="N40" s="13">
        <v>2</v>
      </c>
      <c r="O40" s="16">
        <v>5.5511999999999979</v>
      </c>
      <c r="P40" s="16">
        <v>2.775599999999999</v>
      </c>
    </row>
    <row r="41" spans="1:16" x14ac:dyDescent="0.3">
      <c r="A41" s="13" t="s">
        <v>180</v>
      </c>
      <c r="B41" s="14">
        <v>40547</v>
      </c>
      <c r="C41" s="14">
        <v>40551</v>
      </c>
      <c r="D41" s="46">
        <v>4</v>
      </c>
      <c r="E41" s="13" t="s">
        <v>181</v>
      </c>
      <c r="F41" s="13" t="s">
        <v>182</v>
      </c>
      <c r="G41" s="13" t="s">
        <v>24</v>
      </c>
      <c r="H41" s="13" t="s">
        <v>183</v>
      </c>
      <c r="I41" s="13" t="s">
        <v>18</v>
      </c>
      <c r="J41" s="13" t="s">
        <v>115</v>
      </c>
      <c r="K41" s="13" t="s">
        <v>184</v>
      </c>
      <c r="L41" s="15">
        <v>4.5600000000000005</v>
      </c>
      <c r="M41" s="16">
        <v>27.360000000000003</v>
      </c>
      <c r="N41" s="13">
        <v>3</v>
      </c>
      <c r="O41" s="16">
        <v>13.680000000000001</v>
      </c>
      <c r="P41" s="16">
        <v>4.5600000000000005</v>
      </c>
    </row>
    <row r="42" spans="1:16" x14ac:dyDescent="0.3">
      <c r="A42" s="13" t="s">
        <v>170</v>
      </c>
      <c r="B42" s="14">
        <v>40547</v>
      </c>
      <c r="C42" s="14">
        <v>40552</v>
      </c>
      <c r="D42" s="46">
        <v>5</v>
      </c>
      <c r="E42" s="13" t="s">
        <v>171</v>
      </c>
      <c r="F42" s="13" t="s">
        <v>81</v>
      </c>
      <c r="G42" s="13" t="s">
        <v>37</v>
      </c>
      <c r="H42" s="13" t="s">
        <v>185</v>
      </c>
      <c r="I42" s="13" t="s">
        <v>18</v>
      </c>
      <c r="J42" s="13" t="s">
        <v>19</v>
      </c>
      <c r="K42" s="13" t="s">
        <v>186</v>
      </c>
      <c r="L42" s="15">
        <v>9.0299999999999976</v>
      </c>
      <c r="M42" s="16">
        <v>17.009999999999998</v>
      </c>
      <c r="N42" s="13">
        <v>2</v>
      </c>
      <c r="O42" s="16">
        <v>-1.0499999999999972</v>
      </c>
      <c r="P42" s="16">
        <v>-0.52499999999999858</v>
      </c>
    </row>
    <row r="43" spans="1:16" x14ac:dyDescent="0.3">
      <c r="A43" s="13" t="s">
        <v>187</v>
      </c>
      <c r="B43" s="14">
        <v>40547</v>
      </c>
      <c r="C43" s="14">
        <v>40551</v>
      </c>
      <c r="D43" s="46">
        <v>4</v>
      </c>
      <c r="E43" s="13" t="s">
        <v>188</v>
      </c>
      <c r="F43" s="13" t="s">
        <v>189</v>
      </c>
      <c r="G43" s="13" t="s">
        <v>16</v>
      </c>
      <c r="H43" s="13" t="s">
        <v>190</v>
      </c>
      <c r="I43" s="13" t="s">
        <v>18</v>
      </c>
      <c r="J43" s="13" t="s">
        <v>120</v>
      </c>
      <c r="K43" s="13" t="s">
        <v>191</v>
      </c>
      <c r="L43" s="15">
        <v>12.870000000000001</v>
      </c>
      <c r="M43" s="16">
        <v>15.48</v>
      </c>
      <c r="N43" s="13">
        <v>1</v>
      </c>
      <c r="O43" s="16">
        <v>2.61</v>
      </c>
      <c r="P43" s="16">
        <v>2.61</v>
      </c>
    </row>
    <row r="44" spans="1:16" x14ac:dyDescent="0.3">
      <c r="A44" s="13" t="s">
        <v>187</v>
      </c>
      <c r="B44" s="14">
        <v>40547</v>
      </c>
      <c r="C44" s="14">
        <v>40551</v>
      </c>
      <c r="D44" s="46">
        <v>4</v>
      </c>
      <c r="E44" s="13" t="s">
        <v>188</v>
      </c>
      <c r="F44" s="13" t="s">
        <v>189</v>
      </c>
      <c r="G44" s="13" t="s">
        <v>16</v>
      </c>
      <c r="H44" s="13" t="s">
        <v>192</v>
      </c>
      <c r="I44" s="13" t="s">
        <v>18</v>
      </c>
      <c r="J44" s="13" t="s">
        <v>193</v>
      </c>
      <c r="K44" s="13" t="s">
        <v>194</v>
      </c>
      <c r="L44" s="15">
        <v>3.8100000000000005</v>
      </c>
      <c r="M44" s="16">
        <v>5.91</v>
      </c>
      <c r="N44" s="13">
        <v>1</v>
      </c>
      <c r="O44" s="16">
        <v>2.0999999999999996</v>
      </c>
      <c r="P44" s="16">
        <v>2.0999999999999996</v>
      </c>
    </row>
    <row r="45" spans="1:16" x14ac:dyDescent="0.3">
      <c r="A45" s="13" t="s">
        <v>195</v>
      </c>
      <c r="B45" s="14">
        <v>40548</v>
      </c>
      <c r="C45" s="14">
        <v>40552</v>
      </c>
      <c r="D45" s="46">
        <v>4</v>
      </c>
      <c r="E45" s="13" t="s">
        <v>196</v>
      </c>
      <c r="F45" s="13" t="s">
        <v>144</v>
      </c>
      <c r="G45" s="13" t="s">
        <v>95</v>
      </c>
      <c r="H45" s="13" t="s">
        <v>197</v>
      </c>
      <c r="I45" s="13" t="s">
        <v>18</v>
      </c>
      <c r="J45" s="13" t="s">
        <v>57</v>
      </c>
      <c r="K45" s="13" t="s">
        <v>198</v>
      </c>
      <c r="L45" s="15">
        <v>253.68</v>
      </c>
      <c r="M45" s="16">
        <v>3028.8</v>
      </c>
      <c r="N45" s="13">
        <v>8</v>
      </c>
      <c r="O45" s="16">
        <v>999.36</v>
      </c>
      <c r="P45" s="16">
        <v>124.92</v>
      </c>
    </row>
    <row r="46" spans="1:16" x14ac:dyDescent="0.3">
      <c r="A46" s="13" t="s">
        <v>199</v>
      </c>
      <c r="B46" s="14">
        <v>40548</v>
      </c>
      <c r="C46" s="14">
        <v>40550</v>
      </c>
      <c r="D46" s="46">
        <v>2</v>
      </c>
      <c r="E46" s="13" t="s">
        <v>200</v>
      </c>
      <c r="F46" s="13" t="s">
        <v>154</v>
      </c>
      <c r="G46" s="13" t="s">
        <v>37</v>
      </c>
      <c r="H46" s="13" t="s">
        <v>201</v>
      </c>
      <c r="I46" s="13" t="s">
        <v>18</v>
      </c>
      <c r="J46" s="13" t="s">
        <v>120</v>
      </c>
      <c r="K46" s="13" t="s">
        <v>202</v>
      </c>
      <c r="L46" s="15">
        <v>32.64</v>
      </c>
      <c r="M46" s="16">
        <v>207.12</v>
      </c>
      <c r="N46" s="13">
        <v>4</v>
      </c>
      <c r="O46" s="16">
        <v>76.56</v>
      </c>
      <c r="P46" s="16">
        <v>19.14</v>
      </c>
    </row>
    <row r="47" spans="1:16" x14ac:dyDescent="0.3">
      <c r="A47" s="13" t="s">
        <v>199</v>
      </c>
      <c r="B47" s="14">
        <v>40548</v>
      </c>
      <c r="C47" s="14">
        <v>40550</v>
      </c>
      <c r="D47" s="46">
        <v>2</v>
      </c>
      <c r="E47" s="13" t="s">
        <v>200</v>
      </c>
      <c r="F47" s="13" t="s">
        <v>154</v>
      </c>
      <c r="G47" s="13" t="s">
        <v>37</v>
      </c>
      <c r="H47" s="13" t="s">
        <v>203</v>
      </c>
      <c r="I47" s="13" t="s">
        <v>18</v>
      </c>
      <c r="J47" s="13" t="s">
        <v>120</v>
      </c>
      <c r="K47" s="13" t="s">
        <v>204</v>
      </c>
      <c r="L47" s="15">
        <v>23.01</v>
      </c>
      <c r="M47" s="16">
        <v>89.55</v>
      </c>
      <c r="N47" s="13">
        <v>3</v>
      </c>
      <c r="O47" s="16">
        <v>20.52</v>
      </c>
      <c r="P47" s="16">
        <v>6.84</v>
      </c>
    </row>
    <row r="48" spans="1:16" x14ac:dyDescent="0.3">
      <c r="A48" s="13" t="s">
        <v>205</v>
      </c>
      <c r="B48" s="14">
        <v>40548</v>
      </c>
      <c r="C48" s="14">
        <v>40552</v>
      </c>
      <c r="D48" s="46">
        <v>4</v>
      </c>
      <c r="E48" s="13" t="s">
        <v>206</v>
      </c>
      <c r="F48" s="13" t="s">
        <v>176</v>
      </c>
      <c r="G48" s="13" t="s">
        <v>177</v>
      </c>
      <c r="H48" s="13" t="s">
        <v>207</v>
      </c>
      <c r="I48" s="13" t="s">
        <v>18</v>
      </c>
      <c r="J48" s="13" t="s">
        <v>19</v>
      </c>
      <c r="K48" s="13" t="s">
        <v>208</v>
      </c>
      <c r="L48" s="15">
        <v>112.50360000000001</v>
      </c>
      <c r="M48" s="16">
        <v>272.73599999999999</v>
      </c>
      <c r="N48" s="13">
        <v>3</v>
      </c>
      <c r="O48" s="16">
        <v>-64.774800000000013</v>
      </c>
      <c r="P48" s="16">
        <v>-21.591600000000003</v>
      </c>
    </row>
    <row r="49" spans="1:16" x14ac:dyDescent="0.3">
      <c r="A49" s="13" t="s">
        <v>209</v>
      </c>
      <c r="B49" s="14">
        <v>40548</v>
      </c>
      <c r="C49" s="14">
        <v>40554</v>
      </c>
      <c r="D49" s="46">
        <v>6</v>
      </c>
      <c r="E49" s="13" t="s">
        <v>210</v>
      </c>
      <c r="F49" s="13" t="s">
        <v>211</v>
      </c>
      <c r="G49" s="13" t="s">
        <v>24</v>
      </c>
      <c r="H49" s="13" t="s">
        <v>212</v>
      </c>
      <c r="I49" s="13" t="s">
        <v>42</v>
      </c>
      <c r="J49" s="13" t="s">
        <v>43</v>
      </c>
      <c r="K49" s="13" t="s">
        <v>213</v>
      </c>
      <c r="L49" s="15">
        <v>25.859999999999996</v>
      </c>
      <c r="M49" s="16">
        <v>48.779999999999994</v>
      </c>
      <c r="N49" s="13">
        <v>1</v>
      </c>
      <c r="O49" s="16">
        <v>22.919999999999998</v>
      </c>
      <c r="P49" s="16">
        <v>22.919999999999998</v>
      </c>
    </row>
    <row r="50" spans="1:16" x14ac:dyDescent="0.3">
      <c r="A50" s="13" t="s">
        <v>205</v>
      </c>
      <c r="B50" s="14">
        <v>40548</v>
      </c>
      <c r="C50" s="14">
        <v>40552</v>
      </c>
      <c r="D50" s="46">
        <v>4</v>
      </c>
      <c r="E50" s="13" t="s">
        <v>206</v>
      </c>
      <c r="F50" s="13" t="s">
        <v>176</v>
      </c>
      <c r="G50" s="13" t="s">
        <v>177</v>
      </c>
      <c r="H50" s="13" t="s">
        <v>214</v>
      </c>
      <c r="I50" s="13" t="s">
        <v>18</v>
      </c>
      <c r="J50" s="13" t="s">
        <v>115</v>
      </c>
      <c r="K50" s="13" t="s">
        <v>215</v>
      </c>
      <c r="L50" s="15">
        <v>2.5041000000000007</v>
      </c>
      <c r="M50" s="16">
        <v>11.784000000000001</v>
      </c>
      <c r="N50" s="13">
        <v>3</v>
      </c>
      <c r="O50" s="16">
        <v>4.2716999999999992</v>
      </c>
      <c r="P50" s="16">
        <v>1.4238999999999997</v>
      </c>
    </row>
    <row r="51" spans="1:16" x14ac:dyDescent="0.3">
      <c r="A51" s="13" t="s">
        <v>205</v>
      </c>
      <c r="B51" s="14">
        <v>40548</v>
      </c>
      <c r="C51" s="14">
        <v>40552</v>
      </c>
      <c r="D51" s="46">
        <v>4</v>
      </c>
      <c r="E51" s="13" t="s">
        <v>206</v>
      </c>
      <c r="F51" s="13" t="s">
        <v>176</v>
      </c>
      <c r="G51" s="13" t="s">
        <v>177</v>
      </c>
      <c r="H51" s="13" t="s">
        <v>216</v>
      </c>
      <c r="I51" s="13" t="s">
        <v>18</v>
      </c>
      <c r="J51" s="13" t="s">
        <v>193</v>
      </c>
      <c r="K51" s="13" t="s">
        <v>217</v>
      </c>
      <c r="L51" s="15">
        <v>4.5134999999999996</v>
      </c>
      <c r="M51" s="16">
        <v>3.5399999999999991</v>
      </c>
      <c r="N51" s="13">
        <v>2</v>
      </c>
      <c r="O51" s="16">
        <v>-5.4870000000000001</v>
      </c>
      <c r="P51" s="16">
        <v>-2.7435</v>
      </c>
    </row>
    <row r="52" spans="1:16" x14ac:dyDescent="0.3">
      <c r="A52" s="13" t="s">
        <v>218</v>
      </c>
      <c r="B52" s="14">
        <v>40549</v>
      </c>
      <c r="C52" s="14">
        <v>40552</v>
      </c>
      <c r="D52" s="46">
        <v>3</v>
      </c>
      <c r="E52" s="13" t="s">
        <v>219</v>
      </c>
      <c r="F52" s="13" t="s">
        <v>154</v>
      </c>
      <c r="G52" s="13" t="s">
        <v>37</v>
      </c>
      <c r="H52" s="13" t="s">
        <v>220</v>
      </c>
      <c r="I52" s="13" t="s">
        <v>42</v>
      </c>
      <c r="J52" s="13" t="s">
        <v>43</v>
      </c>
      <c r="K52" s="13" t="s">
        <v>221</v>
      </c>
      <c r="L52" s="15">
        <v>96.270000000000024</v>
      </c>
      <c r="M52" s="16">
        <v>324.45000000000005</v>
      </c>
      <c r="N52" s="13">
        <v>3</v>
      </c>
      <c r="O52" s="16">
        <v>35.64</v>
      </c>
      <c r="P52" s="16">
        <v>11.88</v>
      </c>
    </row>
    <row r="53" spans="1:16" x14ac:dyDescent="0.3">
      <c r="A53" s="13" t="s">
        <v>222</v>
      </c>
      <c r="B53" s="14">
        <v>40549</v>
      </c>
      <c r="C53" s="14">
        <v>40553</v>
      </c>
      <c r="D53" s="46">
        <v>4</v>
      </c>
      <c r="E53" s="13" t="s">
        <v>223</v>
      </c>
      <c r="F53" s="13" t="s">
        <v>224</v>
      </c>
      <c r="G53" s="13" t="s">
        <v>24</v>
      </c>
      <c r="H53" s="13" t="s">
        <v>225</v>
      </c>
      <c r="I53" s="13" t="s">
        <v>18</v>
      </c>
      <c r="J53" s="13" t="s">
        <v>19</v>
      </c>
      <c r="K53" s="13" t="s">
        <v>226</v>
      </c>
      <c r="L53" s="15">
        <v>14.730000000000004</v>
      </c>
      <c r="M53" s="16">
        <v>50.198400000000007</v>
      </c>
      <c r="N53" s="13">
        <v>3</v>
      </c>
      <c r="O53" s="16">
        <v>6.0083999999999964</v>
      </c>
      <c r="P53" s="16">
        <v>2.0027999999999988</v>
      </c>
    </row>
    <row r="54" spans="1:16" x14ac:dyDescent="0.3">
      <c r="A54" s="13" t="s">
        <v>227</v>
      </c>
      <c r="B54" s="14">
        <v>40549</v>
      </c>
      <c r="C54" s="14">
        <v>40556</v>
      </c>
      <c r="D54" s="46">
        <v>7</v>
      </c>
      <c r="E54" s="13" t="s">
        <v>228</v>
      </c>
      <c r="F54" s="13" t="s">
        <v>229</v>
      </c>
      <c r="G54" s="13" t="s">
        <v>24</v>
      </c>
      <c r="H54" s="13" t="s">
        <v>230</v>
      </c>
      <c r="I54" s="13" t="s">
        <v>18</v>
      </c>
      <c r="J54" s="13" t="s">
        <v>19</v>
      </c>
      <c r="K54" s="13" t="s">
        <v>231</v>
      </c>
      <c r="L54" s="15">
        <v>30.359999999999992</v>
      </c>
      <c r="M54" s="16">
        <v>89.988599999999991</v>
      </c>
      <c r="N54" s="13">
        <v>2</v>
      </c>
      <c r="O54" s="16">
        <v>29.268600000000003</v>
      </c>
      <c r="P54" s="16">
        <v>14.634300000000001</v>
      </c>
    </row>
    <row r="55" spans="1:16" x14ac:dyDescent="0.3">
      <c r="A55" s="13" t="s">
        <v>222</v>
      </c>
      <c r="B55" s="14">
        <v>40549</v>
      </c>
      <c r="C55" s="14">
        <v>40553</v>
      </c>
      <c r="D55" s="46">
        <v>4</v>
      </c>
      <c r="E55" s="13" t="s">
        <v>223</v>
      </c>
      <c r="F55" s="13" t="s">
        <v>224</v>
      </c>
      <c r="G55" s="13" t="s">
        <v>24</v>
      </c>
      <c r="H55" s="13" t="s">
        <v>232</v>
      </c>
      <c r="I55" s="13" t="s">
        <v>18</v>
      </c>
      <c r="J55" s="13" t="s">
        <v>133</v>
      </c>
      <c r="K55" s="13" t="s">
        <v>233</v>
      </c>
      <c r="L55" s="15">
        <v>9.6900000000000013</v>
      </c>
      <c r="M55" s="16">
        <v>40.735800000000005</v>
      </c>
      <c r="N55" s="13">
        <v>7</v>
      </c>
      <c r="O55" s="16">
        <v>-27.094200000000001</v>
      </c>
      <c r="P55" s="16">
        <v>-3.8706</v>
      </c>
    </row>
    <row r="56" spans="1:16" x14ac:dyDescent="0.3">
      <c r="A56" s="13" t="s">
        <v>227</v>
      </c>
      <c r="B56" s="14">
        <v>40549</v>
      </c>
      <c r="C56" s="14">
        <v>40556</v>
      </c>
      <c r="D56" s="46">
        <v>7</v>
      </c>
      <c r="E56" s="13" t="s">
        <v>228</v>
      </c>
      <c r="F56" s="13" t="s">
        <v>229</v>
      </c>
      <c r="G56" s="13" t="s">
        <v>24</v>
      </c>
      <c r="H56" s="13" t="s">
        <v>234</v>
      </c>
      <c r="I56" s="13" t="s">
        <v>18</v>
      </c>
      <c r="J56" s="13" t="s">
        <v>39</v>
      </c>
      <c r="K56" s="13" t="s">
        <v>235</v>
      </c>
      <c r="L56" s="15">
        <v>9.06</v>
      </c>
      <c r="M56" s="16">
        <v>38.769300000000001</v>
      </c>
      <c r="N56" s="13">
        <v>3</v>
      </c>
      <c r="O56" s="16">
        <v>11.589300000000001</v>
      </c>
      <c r="P56" s="16">
        <v>3.8631000000000006</v>
      </c>
    </row>
    <row r="57" spans="1:16" x14ac:dyDescent="0.3">
      <c r="A57" s="13" t="s">
        <v>236</v>
      </c>
      <c r="B57" s="14">
        <v>40549</v>
      </c>
      <c r="C57" s="14">
        <v>40554</v>
      </c>
      <c r="D57" s="46">
        <v>5</v>
      </c>
      <c r="E57" s="13" t="s">
        <v>237</v>
      </c>
      <c r="F57" s="13" t="s">
        <v>238</v>
      </c>
      <c r="G57" s="13" t="s">
        <v>16</v>
      </c>
      <c r="H57" s="13" t="s">
        <v>239</v>
      </c>
      <c r="I57" s="13" t="s">
        <v>51</v>
      </c>
      <c r="J57" s="13" t="s">
        <v>105</v>
      </c>
      <c r="K57" s="13" t="s">
        <v>240</v>
      </c>
      <c r="L57" s="15">
        <v>15.6</v>
      </c>
      <c r="M57" s="16">
        <v>28.32</v>
      </c>
      <c r="N57" s="13">
        <v>1</v>
      </c>
      <c r="O57" s="16">
        <v>12.72</v>
      </c>
      <c r="P57" s="16">
        <v>12.72</v>
      </c>
    </row>
    <row r="58" spans="1:16" x14ac:dyDescent="0.3">
      <c r="A58" s="13" t="s">
        <v>241</v>
      </c>
      <c r="B58" s="14">
        <v>40549</v>
      </c>
      <c r="C58" s="14">
        <v>40553</v>
      </c>
      <c r="D58" s="46">
        <v>4</v>
      </c>
      <c r="E58" s="13" t="s">
        <v>242</v>
      </c>
      <c r="F58" s="13" t="s">
        <v>243</v>
      </c>
      <c r="G58" s="13" t="s">
        <v>24</v>
      </c>
      <c r="H58" s="13" t="s">
        <v>244</v>
      </c>
      <c r="I58" s="13" t="s">
        <v>18</v>
      </c>
      <c r="J58" s="13" t="s">
        <v>130</v>
      </c>
      <c r="K58" s="13" t="s">
        <v>245</v>
      </c>
      <c r="L58" s="15">
        <v>17.43</v>
      </c>
      <c r="M58" s="16">
        <v>30.54</v>
      </c>
      <c r="N58" s="13">
        <v>1</v>
      </c>
      <c r="O58" s="16">
        <v>13.11</v>
      </c>
      <c r="P58" s="16">
        <v>13.11</v>
      </c>
    </row>
    <row r="59" spans="1:16" x14ac:dyDescent="0.3">
      <c r="A59" s="13" t="s">
        <v>246</v>
      </c>
      <c r="B59" s="14">
        <v>40549</v>
      </c>
      <c r="C59" s="14">
        <v>40556</v>
      </c>
      <c r="D59" s="46">
        <v>7</v>
      </c>
      <c r="E59" s="13" t="s">
        <v>247</v>
      </c>
      <c r="F59" s="13" t="s">
        <v>176</v>
      </c>
      <c r="G59" s="13" t="s">
        <v>177</v>
      </c>
      <c r="H59" s="13" t="s">
        <v>248</v>
      </c>
      <c r="I59" s="13" t="s">
        <v>18</v>
      </c>
      <c r="J59" s="13" t="s">
        <v>120</v>
      </c>
      <c r="K59" s="13" t="s">
        <v>249</v>
      </c>
      <c r="L59" s="15">
        <v>4.8840000000000003</v>
      </c>
      <c r="M59" s="16">
        <v>19.536000000000001</v>
      </c>
      <c r="N59" s="13">
        <v>3</v>
      </c>
      <c r="O59" s="16">
        <v>4.8840000000000003</v>
      </c>
      <c r="P59" s="16">
        <v>1.6280000000000001</v>
      </c>
    </row>
    <row r="60" spans="1:16" x14ac:dyDescent="0.3">
      <c r="A60" s="13" t="s">
        <v>250</v>
      </c>
      <c r="B60" s="14">
        <v>40550</v>
      </c>
      <c r="C60" s="14">
        <v>40554</v>
      </c>
      <c r="D60" s="46">
        <v>4</v>
      </c>
      <c r="E60" s="13" t="s">
        <v>251</v>
      </c>
      <c r="F60" s="13" t="s">
        <v>176</v>
      </c>
      <c r="G60" s="13" t="s">
        <v>177</v>
      </c>
      <c r="H60" s="13" t="s">
        <v>252</v>
      </c>
      <c r="I60" s="13" t="s">
        <v>42</v>
      </c>
      <c r="J60" s="13" t="s">
        <v>69</v>
      </c>
      <c r="K60" s="13" t="s">
        <v>253</v>
      </c>
      <c r="L60" s="15">
        <v>203.04580000000004</v>
      </c>
      <c r="M60" s="16">
        <v>2573.8200000000002</v>
      </c>
      <c r="N60" s="13">
        <v>9</v>
      </c>
      <c r="O60" s="16">
        <v>746.40779999999972</v>
      </c>
      <c r="P60" s="16">
        <v>82.934199999999976</v>
      </c>
    </row>
    <row r="61" spans="1:16" x14ac:dyDescent="0.3">
      <c r="A61" s="13" t="s">
        <v>250</v>
      </c>
      <c r="B61" s="14">
        <v>40550</v>
      </c>
      <c r="C61" s="14">
        <v>40554</v>
      </c>
      <c r="D61" s="46">
        <v>4</v>
      </c>
      <c r="E61" s="13" t="s">
        <v>251</v>
      </c>
      <c r="F61" s="13" t="s">
        <v>176</v>
      </c>
      <c r="G61" s="13" t="s">
        <v>177</v>
      </c>
      <c r="H61" s="13" t="s">
        <v>254</v>
      </c>
      <c r="I61" s="13" t="s">
        <v>18</v>
      </c>
      <c r="J61" s="13" t="s">
        <v>193</v>
      </c>
      <c r="K61" s="13" t="s">
        <v>255</v>
      </c>
      <c r="L61" s="15">
        <v>167.74450000000002</v>
      </c>
      <c r="M61" s="16">
        <v>609.98</v>
      </c>
      <c r="N61" s="13">
        <v>2</v>
      </c>
      <c r="O61" s="16">
        <v>274.49099999999999</v>
      </c>
      <c r="P61" s="16">
        <v>137.24549999999999</v>
      </c>
    </row>
    <row r="62" spans="1:16" x14ac:dyDescent="0.3">
      <c r="A62" s="13" t="s">
        <v>250</v>
      </c>
      <c r="B62" s="14">
        <v>40550</v>
      </c>
      <c r="C62" s="14">
        <v>40554</v>
      </c>
      <c r="D62" s="46">
        <v>4</v>
      </c>
      <c r="E62" s="13" t="s">
        <v>251</v>
      </c>
      <c r="F62" s="13" t="s">
        <v>176</v>
      </c>
      <c r="G62" s="13" t="s">
        <v>177</v>
      </c>
      <c r="H62" s="13" t="s">
        <v>256</v>
      </c>
      <c r="I62" s="13" t="s">
        <v>51</v>
      </c>
      <c r="J62" s="13" t="s">
        <v>97</v>
      </c>
      <c r="K62" s="13" t="s">
        <v>257</v>
      </c>
      <c r="L62" s="15">
        <v>139.15290000000002</v>
      </c>
      <c r="M62" s="16">
        <v>391.98</v>
      </c>
      <c r="N62" s="13">
        <v>2</v>
      </c>
      <c r="O62" s="16">
        <v>113.67419999999998</v>
      </c>
      <c r="P62" s="16">
        <v>56.837099999999992</v>
      </c>
    </row>
    <row r="63" spans="1:16" x14ac:dyDescent="0.3">
      <c r="A63" s="13" t="s">
        <v>258</v>
      </c>
      <c r="B63" s="14">
        <v>40550</v>
      </c>
      <c r="C63" s="14">
        <v>40553</v>
      </c>
      <c r="D63" s="46">
        <v>3</v>
      </c>
      <c r="E63" s="13" t="s">
        <v>93</v>
      </c>
      <c r="F63" s="13" t="s">
        <v>259</v>
      </c>
      <c r="G63" s="13" t="s">
        <v>16</v>
      </c>
      <c r="H63" s="13" t="s">
        <v>260</v>
      </c>
      <c r="I63" s="13" t="s">
        <v>18</v>
      </c>
      <c r="J63" s="13" t="s">
        <v>19</v>
      </c>
      <c r="K63" s="13" t="s">
        <v>261</v>
      </c>
      <c r="L63" s="15">
        <v>104.91</v>
      </c>
      <c r="M63" s="16">
        <v>255.84</v>
      </c>
      <c r="N63" s="13">
        <v>2</v>
      </c>
      <c r="O63" s="16">
        <v>46.019999999999996</v>
      </c>
      <c r="P63" s="16">
        <v>23.009999999999998</v>
      </c>
    </row>
    <row r="64" spans="1:16" x14ac:dyDescent="0.3">
      <c r="A64" s="13" t="s">
        <v>262</v>
      </c>
      <c r="B64" s="14">
        <v>40550</v>
      </c>
      <c r="C64" s="14">
        <v>40554</v>
      </c>
      <c r="D64" s="46">
        <v>4</v>
      </c>
      <c r="E64" s="13" t="s">
        <v>263</v>
      </c>
      <c r="F64" s="13" t="s">
        <v>73</v>
      </c>
      <c r="G64" s="13" t="s">
        <v>24</v>
      </c>
      <c r="H64" s="13" t="s">
        <v>264</v>
      </c>
      <c r="I64" s="13" t="s">
        <v>51</v>
      </c>
      <c r="J64" s="13" t="s">
        <v>52</v>
      </c>
      <c r="K64" s="13" t="s">
        <v>265</v>
      </c>
      <c r="L64" s="15">
        <v>83.16</v>
      </c>
      <c r="M64" s="16">
        <v>445.41</v>
      </c>
      <c r="N64" s="13">
        <v>7</v>
      </c>
      <c r="O64" s="16">
        <v>-136.71</v>
      </c>
      <c r="P64" s="16">
        <v>-19.53</v>
      </c>
    </row>
    <row r="65" spans="1:16" x14ac:dyDescent="0.3">
      <c r="A65" s="13" t="s">
        <v>262</v>
      </c>
      <c r="B65" s="14">
        <v>40550</v>
      </c>
      <c r="C65" s="14">
        <v>40554</v>
      </c>
      <c r="D65" s="46">
        <v>4</v>
      </c>
      <c r="E65" s="13" t="s">
        <v>263</v>
      </c>
      <c r="F65" s="13" t="s">
        <v>73</v>
      </c>
      <c r="G65" s="13" t="s">
        <v>24</v>
      </c>
      <c r="H65" s="13" t="s">
        <v>266</v>
      </c>
      <c r="I65" s="13" t="s">
        <v>51</v>
      </c>
      <c r="J65" s="13" t="s">
        <v>105</v>
      </c>
      <c r="K65" s="13" t="s">
        <v>267</v>
      </c>
      <c r="L65" s="15">
        <v>159.26999999999998</v>
      </c>
      <c r="M65" s="16">
        <v>273.702</v>
      </c>
      <c r="N65" s="13">
        <v>2</v>
      </c>
      <c r="O65" s="16">
        <v>-44.837999999999965</v>
      </c>
      <c r="P65" s="16">
        <v>-22.418999999999983</v>
      </c>
    </row>
    <row r="66" spans="1:16" x14ac:dyDescent="0.3">
      <c r="A66" s="13" t="s">
        <v>268</v>
      </c>
      <c r="B66" s="14">
        <v>40550</v>
      </c>
      <c r="C66" s="14">
        <v>40551</v>
      </c>
      <c r="D66" s="46">
        <v>1</v>
      </c>
      <c r="E66" s="13" t="s">
        <v>269</v>
      </c>
      <c r="F66" s="13" t="s">
        <v>154</v>
      </c>
      <c r="G66" s="13" t="s">
        <v>37</v>
      </c>
      <c r="H66" s="13" t="s">
        <v>270</v>
      </c>
      <c r="I66" s="13" t="s">
        <v>18</v>
      </c>
      <c r="J66" s="13" t="s">
        <v>19</v>
      </c>
      <c r="K66" s="13" t="s">
        <v>271</v>
      </c>
      <c r="L66" s="15">
        <v>143.22</v>
      </c>
      <c r="M66" s="16">
        <v>716.04</v>
      </c>
      <c r="N66" s="13">
        <v>4</v>
      </c>
      <c r="O66" s="16">
        <v>143.15999999999997</v>
      </c>
      <c r="P66" s="16">
        <v>35.789999999999992</v>
      </c>
    </row>
    <row r="67" spans="1:16" x14ac:dyDescent="0.3">
      <c r="A67" s="13" t="s">
        <v>262</v>
      </c>
      <c r="B67" s="14">
        <v>40550</v>
      </c>
      <c r="C67" s="14">
        <v>40554</v>
      </c>
      <c r="D67" s="46">
        <v>4</v>
      </c>
      <c r="E67" s="13" t="s">
        <v>263</v>
      </c>
      <c r="F67" s="13" t="s">
        <v>73</v>
      </c>
      <c r="G67" s="13" t="s">
        <v>24</v>
      </c>
      <c r="H67" s="13" t="s">
        <v>272</v>
      </c>
      <c r="I67" s="13" t="s">
        <v>51</v>
      </c>
      <c r="J67" s="13" t="s">
        <v>52</v>
      </c>
      <c r="K67" s="13" t="s">
        <v>273</v>
      </c>
      <c r="L67" s="15">
        <v>120.57000000000001</v>
      </c>
      <c r="M67" s="16">
        <v>387.51750000000004</v>
      </c>
      <c r="N67" s="13">
        <v>3</v>
      </c>
      <c r="O67" s="16">
        <v>25.807499999999976</v>
      </c>
      <c r="P67" s="16">
        <v>8.602499999999992</v>
      </c>
    </row>
    <row r="68" spans="1:16" x14ac:dyDescent="0.3">
      <c r="A68" s="13" t="s">
        <v>274</v>
      </c>
      <c r="B68" s="14">
        <v>40550</v>
      </c>
      <c r="C68" s="14">
        <v>40554</v>
      </c>
      <c r="D68" s="46">
        <v>4</v>
      </c>
      <c r="E68" s="13" t="s">
        <v>275</v>
      </c>
      <c r="F68" s="13" t="s">
        <v>276</v>
      </c>
      <c r="G68" s="13" t="s">
        <v>31</v>
      </c>
      <c r="H68" s="13" t="s">
        <v>277</v>
      </c>
      <c r="I68" s="13" t="s">
        <v>51</v>
      </c>
      <c r="J68" s="13" t="s">
        <v>63</v>
      </c>
      <c r="K68" s="13" t="s">
        <v>278</v>
      </c>
      <c r="L68" s="15">
        <v>102.86999999999998</v>
      </c>
      <c r="M68" s="16">
        <v>174.32999999999998</v>
      </c>
      <c r="N68" s="13">
        <v>1</v>
      </c>
      <c r="O68" s="16">
        <v>71.460000000000008</v>
      </c>
      <c r="P68" s="16">
        <v>71.460000000000008</v>
      </c>
    </row>
    <row r="69" spans="1:16" x14ac:dyDescent="0.3">
      <c r="A69" s="13" t="s">
        <v>250</v>
      </c>
      <c r="B69" s="14">
        <v>40550</v>
      </c>
      <c r="C69" s="14">
        <v>40554</v>
      </c>
      <c r="D69" s="46">
        <v>4</v>
      </c>
      <c r="E69" s="13" t="s">
        <v>251</v>
      </c>
      <c r="F69" s="13" t="s">
        <v>176</v>
      </c>
      <c r="G69" s="13" t="s">
        <v>177</v>
      </c>
      <c r="H69" s="13" t="s">
        <v>279</v>
      </c>
      <c r="I69" s="13" t="s">
        <v>51</v>
      </c>
      <c r="J69" s="13" t="s">
        <v>97</v>
      </c>
      <c r="K69" s="13" t="s">
        <v>280</v>
      </c>
      <c r="L69" s="15">
        <v>137.96270000000001</v>
      </c>
      <c r="M69" s="16">
        <v>755.96</v>
      </c>
      <c r="N69" s="13">
        <v>4</v>
      </c>
      <c r="O69" s="16">
        <v>204.10919999999999</v>
      </c>
      <c r="P69" s="16">
        <v>51.027299999999997</v>
      </c>
    </row>
    <row r="70" spans="1:16" x14ac:dyDescent="0.3">
      <c r="A70" s="13" t="s">
        <v>258</v>
      </c>
      <c r="B70" s="14">
        <v>40550</v>
      </c>
      <c r="C70" s="14">
        <v>40553</v>
      </c>
      <c r="D70" s="46">
        <v>3</v>
      </c>
      <c r="E70" s="13" t="s">
        <v>93</v>
      </c>
      <c r="F70" s="13" t="s">
        <v>259</v>
      </c>
      <c r="G70" s="13" t="s">
        <v>16</v>
      </c>
      <c r="H70" s="13" t="s">
        <v>281</v>
      </c>
      <c r="I70" s="13" t="s">
        <v>18</v>
      </c>
      <c r="J70" s="13" t="s">
        <v>120</v>
      </c>
      <c r="K70" s="13" t="s">
        <v>282</v>
      </c>
      <c r="L70" s="15">
        <v>36.21</v>
      </c>
      <c r="M70" s="16">
        <v>44.7</v>
      </c>
      <c r="N70" s="13">
        <v>1</v>
      </c>
      <c r="O70" s="16">
        <v>8.49</v>
      </c>
      <c r="P70" s="16">
        <v>8.49</v>
      </c>
    </row>
    <row r="71" spans="1:16" x14ac:dyDescent="0.3">
      <c r="A71" s="13" t="s">
        <v>268</v>
      </c>
      <c r="B71" s="14">
        <v>40550</v>
      </c>
      <c r="C71" s="14">
        <v>40551</v>
      </c>
      <c r="D71" s="46">
        <v>1</v>
      </c>
      <c r="E71" s="13" t="s">
        <v>269</v>
      </c>
      <c r="F71" s="13" t="s">
        <v>154</v>
      </c>
      <c r="G71" s="13" t="s">
        <v>37</v>
      </c>
      <c r="H71" s="13" t="s">
        <v>283</v>
      </c>
      <c r="I71" s="13" t="s">
        <v>18</v>
      </c>
      <c r="J71" s="13" t="s">
        <v>133</v>
      </c>
      <c r="K71" s="13" t="s">
        <v>284</v>
      </c>
      <c r="L71" s="15">
        <v>10.38</v>
      </c>
      <c r="M71" s="16">
        <v>33.39</v>
      </c>
      <c r="N71" s="13">
        <v>3</v>
      </c>
      <c r="O71" s="16">
        <v>2.25</v>
      </c>
      <c r="P71" s="16">
        <v>0.75</v>
      </c>
    </row>
    <row r="72" spans="1:16" x14ac:dyDescent="0.3">
      <c r="A72" s="13" t="s">
        <v>268</v>
      </c>
      <c r="B72" s="14">
        <v>40550</v>
      </c>
      <c r="C72" s="14">
        <v>40551</v>
      </c>
      <c r="D72" s="46">
        <v>1</v>
      </c>
      <c r="E72" s="13" t="s">
        <v>269</v>
      </c>
      <c r="F72" s="13" t="s">
        <v>154</v>
      </c>
      <c r="G72" s="13" t="s">
        <v>37</v>
      </c>
      <c r="H72" s="13" t="s">
        <v>285</v>
      </c>
      <c r="I72" s="13" t="s">
        <v>42</v>
      </c>
      <c r="J72" s="13" t="s">
        <v>83</v>
      </c>
      <c r="K72" s="13" t="s">
        <v>286</v>
      </c>
      <c r="L72" s="15">
        <v>119.13000000000001</v>
      </c>
      <c r="M72" s="16">
        <v>155.358</v>
      </c>
      <c r="N72" s="13">
        <v>1</v>
      </c>
      <c r="O72" s="16">
        <v>36.227999999999994</v>
      </c>
      <c r="P72" s="16">
        <v>36.227999999999994</v>
      </c>
    </row>
    <row r="73" spans="1:16" x14ac:dyDescent="0.3">
      <c r="A73" s="13" t="s">
        <v>287</v>
      </c>
      <c r="B73" s="14">
        <v>40550</v>
      </c>
      <c r="C73" s="14">
        <v>40552</v>
      </c>
      <c r="D73" s="46">
        <v>2</v>
      </c>
      <c r="E73" s="13" t="s">
        <v>288</v>
      </c>
      <c r="F73" s="13" t="s">
        <v>176</v>
      </c>
      <c r="G73" s="13" t="s">
        <v>177</v>
      </c>
      <c r="H73" s="13" t="s">
        <v>289</v>
      </c>
      <c r="I73" s="13" t="s">
        <v>18</v>
      </c>
      <c r="J73" s="13" t="s">
        <v>39</v>
      </c>
      <c r="K73" s="13" t="s">
        <v>290</v>
      </c>
      <c r="L73" s="15">
        <v>3.3696000000000002</v>
      </c>
      <c r="M73" s="16">
        <v>19.440000000000001</v>
      </c>
      <c r="N73" s="13">
        <v>3</v>
      </c>
      <c r="O73" s="16">
        <v>9.3312000000000008</v>
      </c>
      <c r="P73" s="16">
        <v>3.1104000000000003</v>
      </c>
    </row>
    <row r="74" spans="1:16" x14ac:dyDescent="0.3">
      <c r="A74" s="13" t="s">
        <v>291</v>
      </c>
      <c r="B74" s="14">
        <v>40550</v>
      </c>
      <c r="C74" s="14">
        <v>40554</v>
      </c>
      <c r="D74" s="46">
        <v>4</v>
      </c>
      <c r="E74" s="13" t="s">
        <v>292</v>
      </c>
      <c r="F74" s="13" t="s">
        <v>15</v>
      </c>
      <c r="G74" s="13" t="s">
        <v>16</v>
      </c>
      <c r="H74" s="13" t="s">
        <v>293</v>
      </c>
      <c r="I74" s="13" t="s">
        <v>18</v>
      </c>
      <c r="J74" s="13" t="s">
        <v>120</v>
      </c>
      <c r="K74" s="13" t="s">
        <v>294</v>
      </c>
      <c r="L74" s="15">
        <v>38.4</v>
      </c>
      <c r="M74" s="16">
        <v>91.38</v>
      </c>
      <c r="N74" s="13">
        <v>2</v>
      </c>
      <c r="O74" s="16">
        <v>14.580000000000002</v>
      </c>
      <c r="P74" s="16">
        <v>7.2900000000000009</v>
      </c>
    </row>
    <row r="75" spans="1:16" x14ac:dyDescent="0.3">
      <c r="A75" s="13" t="s">
        <v>295</v>
      </c>
      <c r="B75" s="14">
        <v>40550</v>
      </c>
      <c r="C75" s="14">
        <v>40550</v>
      </c>
      <c r="D75" s="46">
        <v>0</v>
      </c>
      <c r="E75" s="13" t="s">
        <v>80</v>
      </c>
      <c r="F75" s="13" t="s">
        <v>139</v>
      </c>
      <c r="G75" s="13" t="s">
        <v>95</v>
      </c>
      <c r="H75" s="13" t="s">
        <v>296</v>
      </c>
      <c r="I75" s="13" t="s">
        <v>18</v>
      </c>
      <c r="J75" s="13" t="s">
        <v>133</v>
      </c>
      <c r="K75" s="13" t="s">
        <v>297</v>
      </c>
      <c r="L75" s="15">
        <v>9.26</v>
      </c>
      <c r="M75" s="16">
        <v>43.04</v>
      </c>
      <c r="N75" s="13">
        <v>4</v>
      </c>
      <c r="O75" s="16">
        <v>6</v>
      </c>
      <c r="P75" s="16">
        <v>1.5</v>
      </c>
    </row>
    <row r="76" spans="1:16" x14ac:dyDescent="0.3">
      <c r="A76" s="13" t="s">
        <v>295</v>
      </c>
      <c r="B76" s="14">
        <v>40550</v>
      </c>
      <c r="C76" s="14">
        <v>40550</v>
      </c>
      <c r="D76" s="46">
        <v>0</v>
      </c>
      <c r="E76" s="13" t="s">
        <v>80</v>
      </c>
      <c r="F76" s="13" t="s">
        <v>139</v>
      </c>
      <c r="G76" s="13" t="s">
        <v>95</v>
      </c>
      <c r="H76" s="13" t="s">
        <v>298</v>
      </c>
      <c r="I76" s="13" t="s">
        <v>18</v>
      </c>
      <c r="J76" s="13" t="s">
        <v>193</v>
      </c>
      <c r="K76" s="13" t="s">
        <v>299</v>
      </c>
      <c r="L76" s="15">
        <v>5.38</v>
      </c>
      <c r="M76" s="16">
        <v>18.54</v>
      </c>
      <c r="N76" s="13">
        <v>3</v>
      </c>
      <c r="O76" s="16">
        <v>2.4</v>
      </c>
      <c r="P76" s="16">
        <v>0.79999999999999993</v>
      </c>
    </row>
    <row r="77" spans="1:16" x14ac:dyDescent="0.3">
      <c r="A77" s="13" t="s">
        <v>300</v>
      </c>
      <c r="B77" s="14">
        <v>40550</v>
      </c>
      <c r="C77" s="14">
        <v>40551</v>
      </c>
      <c r="D77" s="46">
        <v>1</v>
      </c>
      <c r="E77" s="13" t="s">
        <v>301</v>
      </c>
      <c r="F77" s="13" t="s">
        <v>176</v>
      </c>
      <c r="G77" s="13" t="s">
        <v>177</v>
      </c>
      <c r="H77" s="13" t="s">
        <v>302</v>
      </c>
      <c r="I77" s="13" t="s">
        <v>18</v>
      </c>
      <c r="J77" s="13" t="s">
        <v>120</v>
      </c>
      <c r="K77" s="13" t="s">
        <v>303</v>
      </c>
      <c r="L77" s="15">
        <v>2.5133999999999999</v>
      </c>
      <c r="M77" s="16">
        <v>12.78</v>
      </c>
      <c r="N77" s="13">
        <v>3</v>
      </c>
      <c r="O77" s="16">
        <v>5.2397999999999998</v>
      </c>
      <c r="P77" s="16">
        <v>1.7465999999999999</v>
      </c>
    </row>
    <row r="78" spans="1:16" x14ac:dyDescent="0.3">
      <c r="A78" s="13" t="s">
        <v>262</v>
      </c>
      <c r="B78" s="14">
        <v>40550</v>
      </c>
      <c r="C78" s="14">
        <v>40554</v>
      </c>
      <c r="D78" s="46">
        <v>4</v>
      </c>
      <c r="E78" s="13" t="s">
        <v>263</v>
      </c>
      <c r="F78" s="13" t="s">
        <v>73</v>
      </c>
      <c r="G78" s="13" t="s">
        <v>24</v>
      </c>
      <c r="H78" s="13" t="s">
        <v>304</v>
      </c>
      <c r="I78" s="13" t="s">
        <v>18</v>
      </c>
      <c r="J78" s="13" t="s">
        <v>120</v>
      </c>
      <c r="K78" s="13" t="s">
        <v>305</v>
      </c>
      <c r="L78" s="15">
        <v>31.950000000000006</v>
      </c>
      <c r="M78" s="16">
        <v>27.456000000000003</v>
      </c>
      <c r="N78" s="13">
        <v>1</v>
      </c>
      <c r="O78" s="16">
        <v>-4.4940000000000033</v>
      </c>
      <c r="P78" s="16">
        <v>-4.4940000000000033</v>
      </c>
    </row>
    <row r="79" spans="1:16" x14ac:dyDescent="0.3">
      <c r="A79" s="13" t="s">
        <v>274</v>
      </c>
      <c r="B79" s="14">
        <v>40550</v>
      </c>
      <c r="C79" s="14">
        <v>40554</v>
      </c>
      <c r="D79" s="46">
        <v>4</v>
      </c>
      <c r="E79" s="13" t="s">
        <v>275</v>
      </c>
      <c r="F79" s="13" t="s">
        <v>276</v>
      </c>
      <c r="G79" s="13" t="s">
        <v>31</v>
      </c>
      <c r="H79" s="13" t="s">
        <v>306</v>
      </c>
      <c r="I79" s="13" t="s">
        <v>42</v>
      </c>
      <c r="J79" s="13" t="s">
        <v>43</v>
      </c>
      <c r="K79" s="13" t="s">
        <v>307</v>
      </c>
      <c r="L79" s="15">
        <v>19.05</v>
      </c>
      <c r="M79" s="16">
        <v>26.43</v>
      </c>
      <c r="N79" s="13">
        <v>1</v>
      </c>
      <c r="O79" s="16">
        <v>7.38</v>
      </c>
      <c r="P79" s="16">
        <v>7.38</v>
      </c>
    </row>
    <row r="80" spans="1:16" x14ac:dyDescent="0.3">
      <c r="A80" s="13" t="s">
        <v>250</v>
      </c>
      <c r="B80" s="14">
        <v>40550</v>
      </c>
      <c r="C80" s="14">
        <v>40554</v>
      </c>
      <c r="D80" s="46">
        <v>4</v>
      </c>
      <c r="E80" s="13" t="s">
        <v>251</v>
      </c>
      <c r="F80" s="13" t="s">
        <v>176</v>
      </c>
      <c r="G80" s="13" t="s">
        <v>177</v>
      </c>
      <c r="H80" s="13" t="s">
        <v>308</v>
      </c>
      <c r="I80" s="13" t="s">
        <v>18</v>
      </c>
      <c r="J80" s="13" t="s">
        <v>133</v>
      </c>
      <c r="K80" s="13" t="s">
        <v>309</v>
      </c>
      <c r="L80" s="15">
        <v>7.7022000000000004</v>
      </c>
      <c r="M80" s="16">
        <v>31.12</v>
      </c>
      <c r="N80" s="13">
        <v>4</v>
      </c>
      <c r="O80" s="16">
        <v>0.31119999999999948</v>
      </c>
      <c r="P80" s="16">
        <v>7.7799999999999869E-2</v>
      </c>
    </row>
    <row r="81" spans="1:16" x14ac:dyDescent="0.3">
      <c r="A81" s="13" t="s">
        <v>250</v>
      </c>
      <c r="B81" s="14">
        <v>40550</v>
      </c>
      <c r="C81" s="14">
        <v>40554</v>
      </c>
      <c r="D81" s="46">
        <v>4</v>
      </c>
      <c r="E81" s="13" t="s">
        <v>251</v>
      </c>
      <c r="F81" s="13" t="s">
        <v>176</v>
      </c>
      <c r="G81" s="13" t="s">
        <v>177</v>
      </c>
      <c r="H81" s="13" t="s">
        <v>310</v>
      </c>
      <c r="I81" s="13" t="s">
        <v>18</v>
      </c>
      <c r="J81" s="13" t="s">
        <v>39</v>
      </c>
      <c r="K81" s="13" t="s">
        <v>311</v>
      </c>
      <c r="L81" s="15">
        <v>3.5316000000000001</v>
      </c>
      <c r="M81" s="16">
        <v>6.54</v>
      </c>
      <c r="N81" s="13">
        <v>1</v>
      </c>
      <c r="O81" s="16">
        <v>3.0084</v>
      </c>
      <c r="P81" s="16">
        <v>3.0084</v>
      </c>
    </row>
    <row r="82" spans="1:16" x14ac:dyDescent="0.3">
      <c r="A82" s="13" t="s">
        <v>312</v>
      </c>
      <c r="B82" s="14">
        <v>40550</v>
      </c>
      <c r="C82" s="14">
        <v>40555</v>
      </c>
      <c r="D82" s="46">
        <v>5</v>
      </c>
      <c r="E82" s="13" t="s">
        <v>313</v>
      </c>
      <c r="F82" s="13" t="s">
        <v>314</v>
      </c>
      <c r="G82" s="13" t="s">
        <v>24</v>
      </c>
      <c r="H82" s="13" t="s">
        <v>315</v>
      </c>
      <c r="I82" s="13" t="s">
        <v>18</v>
      </c>
      <c r="J82" s="13" t="s">
        <v>115</v>
      </c>
      <c r="K82" s="13" t="s">
        <v>316</v>
      </c>
      <c r="L82" s="15">
        <v>6.1499999999999986</v>
      </c>
      <c r="M82" s="16">
        <v>17.759999999999998</v>
      </c>
      <c r="N82" s="13">
        <v>2</v>
      </c>
      <c r="O82" s="16">
        <v>5.46</v>
      </c>
      <c r="P82" s="16">
        <v>2.73</v>
      </c>
    </row>
    <row r="83" spans="1:16" x14ac:dyDescent="0.3">
      <c r="A83" s="13" t="s">
        <v>250</v>
      </c>
      <c r="B83" s="14">
        <v>40550</v>
      </c>
      <c r="C83" s="14">
        <v>40554</v>
      </c>
      <c r="D83" s="46">
        <v>4</v>
      </c>
      <c r="E83" s="13" t="s">
        <v>251</v>
      </c>
      <c r="F83" s="13" t="s">
        <v>176</v>
      </c>
      <c r="G83" s="13" t="s">
        <v>177</v>
      </c>
      <c r="H83" s="13" t="s">
        <v>317</v>
      </c>
      <c r="I83" s="13" t="s">
        <v>18</v>
      </c>
      <c r="J83" s="13" t="s">
        <v>120</v>
      </c>
      <c r="K83" s="13" t="s">
        <v>318</v>
      </c>
      <c r="L83" s="15">
        <v>2.0002</v>
      </c>
      <c r="M83" s="16">
        <v>5.48</v>
      </c>
      <c r="N83" s="13">
        <v>2</v>
      </c>
      <c r="O83" s="16">
        <v>1.4796000000000005</v>
      </c>
      <c r="P83" s="16">
        <v>0.73980000000000024</v>
      </c>
    </row>
    <row r="84" spans="1:16" x14ac:dyDescent="0.3">
      <c r="A84" s="13" t="s">
        <v>319</v>
      </c>
      <c r="B84" s="14">
        <v>40550</v>
      </c>
      <c r="C84" s="14">
        <v>40553</v>
      </c>
      <c r="D84" s="46">
        <v>3</v>
      </c>
      <c r="E84" s="13" t="s">
        <v>320</v>
      </c>
      <c r="F84" s="13" t="s">
        <v>321</v>
      </c>
      <c r="G84" s="13" t="s">
        <v>37</v>
      </c>
      <c r="H84" s="13" t="s">
        <v>322</v>
      </c>
      <c r="I84" s="13" t="s">
        <v>18</v>
      </c>
      <c r="J84" s="13" t="s">
        <v>120</v>
      </c>
      <c r="K84" s="13" t="s">
        <v>323</v>
      </c>
      <c r="L84" s="15">
        <v>5.1300000000000008</v>
      </c>
      <c r="M84" s="16">
        <v>5.0250000000000004</v>
      </c>
      <c r="N84" s="13">
        <v>1</v>
      </c>
      <c r="O84" s="16">
        <v>-0.10500000000000043</v>
      </c>
      <c r="P84" s="16">
        <v>-0.10500000000000043</v>
      </c>
    </row>
    <row r="85" spans="1:16" x14ac:dyDescent="0.3">
      <c r="A85" s="13" t="s">
        <v>324</v>
      </c>
      <c r="B85" s="14">
        <v>40551</v>
      </c>
      <c r="C85" s="14">
        <v>40556</v>
      </c>
      <c r="D85" s="46">
        <v>5</v>
      </c>
      <c r="E85" s="13" t="s">
        <v>325</v>
      </c>
      <c r="F85" s="13" t="s">
        <v>238</v>
      </c>
      <c r="G85" s="13" t="s">
        <v>16</v>
      </c>
      <c r="H85" s="13" t="s">
        <v>326</v>
      </c>
      <c r="I85" s="13" t="s">
        <v>42</v>
      </c>
      <c r="J85" s="13" t="s">
        <v>83</v>
      </c>
      <c r="K85" s="13" t="s">
        <v>327</v>
      </c>
      <c r="L85" s="15">
        <v>404.84999999999997</v>
      </c>
      <c r="M85" s="16">
        <v>2478.6</v>
      </c>
      <c r="N85" s="13">
        <v>6</v>
      </c>
      <c r="O85" s="16">
        <v>49.5</v>
      </c>
      <c r="P85" s="16">
        <v>8.25</v>
      </c>
    </row>
    <row r="86" spans="1:16" x14ac:dyDescent="0.3">
      <c r="A86" s="13" t="s">
        <v>328</v>
      </c>
      <c r="B86" s="14">
        <v>40551</v>
      </c>
      <c r="C86" s="14">
        <v>40555</v>
      </c>
      <c r="D86" s="46">
        <v>4</v>
      </c>
      <c r="E86" s="13" t="s">
        <v>329</v>
      </c>
      <c r="F86" s="13" t="s">
        <v>243</v>
      </c>
      <c r="G86" s="13" t="s">
        <v>24</v>
      </c>
      <c r="H86" s="13" t="s">
        <v>330</v>
      </c>
      <c r="I86" s="13" t="s">
        <v>51</v>
      </c>
      <c r="J86" s="13" t="s">
        <v>52</v>
      </c>
      <c r="K86" s="13" t="s">
        <v>331</v>
      </c>
      <c r="L86" s="15">
        <v>273.24000000000007</v>
      </c>
      <c r="M86" s="16">
        <v>2173.5000000000005</v>
      </c>
      <c r="N86" s="13">
        <v>7</v>
      </c>
      <c r="O86" s="16">
        <v>260.82</v>
      </c>
      <c r="P86" s="16">
        <v>37.26</v>
      </c>
    </row>
    <row r="87" spans="1:16" x14ac:dyDescent="0.3">
      <c r="A87" s="13" t="s">
        <v>332</v>
      </c>
      <c r="B87" s="14">
        <v>40551</v>
      </c>
      <c r="C87" s="14">
        <v>40557</v>
      </c>
      <c r="D87" s="46">
        <v>6</v>
      </c>
      <c r="E87" s="13" t="s">
        <v>175</v>
      </c>
      <c r="F87" s="13" t="s">
        <v>154</v>
      </c>
      <c r="G87" s="13" t="s">
        <v>37</v>
      </c>
      <c r="H87" s="13" t="s">
        <v>333</v>
      </c>
      <c r="I87" s="13" t="s">
        <v>42</v>
      </c>
      <c r="J87" s="13" t="s">
        <v>83</v>
      </c>
      <c r="K87" s="13" t="s">
        <v>334</v>
      </c>
      <c r="L87" s="15">
        <v>333.09</v>
      </c>
      <c r="M87" s="16">
        <v>986.904</v>
      </c>
      <c r="N87" s="13">
        <v>6</v>
      </c>
      <c r="O87" s="16">
        <v>-1011.6359999999997</v>
      </c>
      <c r="P87" s="16">
        <v>-168.60599999999997</v>
      </c>
    </row>
    <row r="88" spans="1:16" x14ac:dyDescent="0.3">
      <c r="A88" s="13" t="s">
        <v>335</v>
      </c>
      <c r="B88" s="14">
        <v>40551</v>
      </c>
      <c r="C88" s="14">
        <v>40556</v>
      </c>
      <c r="D88" s="46">
        <v>5</v>
      </c>
      <c r="E88" s="13" t="s">
        <v>336</v>
      </c>
      <c r="F88" s="13" t="s">
        <v>94</v>
      </c>
      <c r="G88" s="13" t="s">
        <v>95</v>
      </c>
      <c r="H88" s="13" t="s">
        <v>337</v>
      </c>
      <c r="I88" s="13" t="s">
        <v>18</v>
      </c>
      <c r="J88" s="13" t="s">
        <v>19</v>
      </c>
      <c r="K88" s="13" t="s">
        <v>338</v>
      </c>
      <c r="L88" s="15">
        <v>71.45999999999998</v>
      </c>
      <c r="M88" s="16">
        <v>396.89999999999992</v>
      </c>
      <c r="N88" s="13">
        <v>3</v>
      </c>
      <c r="O88" s="16">
        <v>182.51999999999998</v>
      </c>
      <c r="P88" s="16">
        <v>60.839999999999996</v>
      </c>
    </row>
    <row r="89" spans="1:16" x14ac:dyDescent="0.3">
      <c r="A89" s="13" t="s">
        <v>339</v>
      </c>
      <c r="B89" s="14">
        <v>40551</v>
      </c>
      <c r="C89" s="14">
        <v>40556</v>
      </c>
      <c r="D89" s="46">
        <v>5</v>
      </c>
      <c r="E89" s="13" t="s">
        <v>340</v>
      </c>
      <c r="F89" s="13" t="s">
        <v>176</v>
      </c>
      <c r="G89" s="13" t="s">
        <v>177</v>
      </c>
      <c r="H89" s="13" t="s">
        <v>341</v>
      </c>
      <c r="I89" s="13" t="s">
        <v>42</v>
      </c>
      <c r="J89" s="13" t="s">
        <v>43</v>
      </c>
      <c r="K89" s="13" t="s">
        <v>342</v>
      </c>
      <c r="L89" s="15">
        <v>43.479199999999999</v>
      </c>
      <c r="M89" s="16">
        <v>76.728000000000009</v>
      </c>
      <c r="N89" s="13">
        <v>3</v>
      </c>
      <c r="O89" s="16">
        <v>-53.709599999999988</v>
      </c>
      <c r="P89" s="16">
        <v>-17.903199999999995</v>
      </c>
    </row>
    <row r="90" spans="1:16" x14ac:dyDescent="0.3">
      <c r="A90" s="13" t="s">
        <v>335</v>
      </c>
      <c r="B90" s="14">
        <v>40551</v>
      </c>
      <c r="C90" s="14">
        <v>40556</v>
      </c>
      <c r="D90" s="46">
        <v>5</v>
      </c>
      <c r="E90" s="13" t="s">
        <v>336</v>
      </c>
      <c r="F90" s="13" t="s">
        <v>94</v>
      </c>
      <c r="G90" s="13" t="s">
        <v>95</v>
      </c>
      <c r="H90" s="13" t="s">
        <v>343</v>
      </c>
      <c r="I90" s="13" t="s">
        <v>18</v>
      </c>
      <c r="J90" s="13" t="s">
        <v>193</v>
      </c>
      <c r="K90" s="13" t="s">
        <v>344</v>
      </c>
      <c r="L90" s="15">
        <v>4.2</v>
      </c>
      <c r="M90" s="16">
        <v>49.7</v>
      </c>
      <c r="N90" s="13">
        <v>7</v>
      </c>
      <c r="O90" s="16">
        <v>20.3</v>
      </c>
      <c r="P90" s="16">
        <v>2.9</v>
      </c>
    </row>
    <row r="91" spans="1:16" x14ac:dyDescent="0.3">
      <c r="A91" s="13" t="s">
        <v>332</v>
      </c>
      <c r="B91" s="14">
        <v>40551</v>
      </c>
      <c r="C91" s="14">
        <v>40557</v>
      </c>
      <c r="D91" s="46">
        <v>6</v>
      </c>
      <c r="E91" s="13" t="s">
        <v>175</v>
      </c>
      <c r="F91" s="13" t="s">
        <v>154</v>
      </c>
      <c r="G91" s="13" t="s">
        <v>37</v>
      </c>
      <c r="H91" s="13" t="s">
        <v>345</v>
      </c>
      <c r="I91" s="13" t="s">
        <v>18</v>
      </c>
      <c r="J91" s="13" t="s">
        <v>120</v>
      </c>
      <c r="K91" s="13" t="s">
        <v>346</v>
      </c>
      <c r="L91" s="15">
        <v>34.29</v>
      </c>
      <c r="M91" s="16">
        <v>115.8</v>
      </c>
      <c r="N91" s="13">
        <v>5</v>
      </c>
      <c r="O91" s="16">
        <v>-55.65</v>
      </c>
      <c r="P91" s="16">
        <v>-11.129999999999999</v>
      </c>
    </row>
    <row r="92" spans="1:16" x14ac:dyDescent="0.3">
      <c r="A92" s="13" t="s">
        <v>347</v>
      </c>
      <c r="B92" s="14">
        <v>40551</v>
      </c>
      <c r="C92" s="14">
        <v>40554</v>
      </c>
      <c r="D92" s="46">
        <v>3</v>
      </c>
      <c r="E92" s="13" t="s">
        <v>348</v>
      </c>
      <c r="F92" s="13" t="s">
        <v>349</v>
      </c>
      <c r="G92" s="13" t="s">
        <v>16</v>
      </c>
      <c r="H92" s="13" t="s">
        <v>350</v>
      </c>
      <c r="I92" s="13" t="s">
        <v>18</v>
      </c>
      <c r="J92" s="13" t="s">
        <v>193</v>
      </c>
      <c r="K92" s="13" t="s">
        <v>351</v>
      </c>
      <c r="L92" s="15">
        <v>4.62</v>
      </c>
      <c r="M92" s="16">
        <v>4.6980000000000004</v>
      </c>
      <c r="N92" s="13">
        <v>2</v>
      </c>
      <c r="O92" s="16">
        <v>-4.5419999999999998</v>
      </c>
      <c r="P92" s="16">
        <v>-2.2709999999999999</v>
      </c>
    </row>
    <row r="93" spans="1:16" x14ac:dyDescent="0.3">
      <c r="A93" s="13" t="s">
        <v>339</v>
      </c>
      <c r="B93" s="14">
        <v>40551</v>
      </c>
      <c r="C93" s="14">
        <v>40556</v>
      </c>
      <c r="D93" s="46">
        <v>5</v>
      </c>
      <c r="E93" s="13" t="s">
        <v>340</v>
      </c>
      <c r="F93" s="13" t="s">
        <v>176</v>
      </c>
      <c r="G93" s="13" t="s">
        <v>177</v>
      </c>
      <c r="H93" s="13" t="s">
        <v>352</v>
      </c>
      <c r="I93" s="13" t="s">
        <v>18</v>
      </c>
      <c r="J93" s="13" t="s">
        <v>193</v>
      </c>
      <c r="K93" s="13" t="s">
        <v>353</v>
      </c>
      <c r="L93" s="15">
        <v>4.097500000000001</v>
      </c>
      <c r="M93" s="16">
        <v>10.429999999999998</v>
      </c>
      <c r="N93" s="13">
        <v>7</v>
      </c>
      <c r="O93" s="16">
        <v>-18.252500000000005</v>
      </c>
      <c r="P93" s="16">
        <v>-2.6075000000000008</v>
      </c>
    </row>
    <row r="94" spans="1:16" x14ac:dyDescent="0.3">
      <c r="A94" s="13" t="s">
        <v>354</v>
      </c>
      <c r="B94" s="14">
        <v>40552</v>
      </c>
      <c r="C94" s="14">
        <v>40556</v>
      </c>
      <c r="D94" s="46">
        <v>4</v>
      </c>
      <c r="E94" s="13" t="s">
        <v>355</v>
      </c>
      <c r="F94" s="13" t="s">
        <v>224</v>
      </c>
      <c r="G94" s="13" t="s">
        <v>24</v>
      </c>
      <c r="H94" s="13" t="s">
        <v>356</v>
      </c>
      <c r="I94" s="13" t="s">
        <v>51</v>
      </c>
      <c r="J94" s="13" t="s">
        <v>97</v>
      </c>
      <c r="K94" s="13" t="s">
        <v>357</v>
      </c>
      <c r="L94" s="15">
        <v>125.67</v>
      </c>
      <c r="M94" s="16">
        <v>239.7372</v>
      </c>
      <c r="N94" s="13">
        <v>2</v>
      </c>
      <c r="O94" s="16">
        <v>-11.602800000000009</v>
      </c>
      <c r="P94" s="16">
        <v>-5.8014000000000046</v>
      </c>
    </row>
    <row r="95" spans="1:16" x14ac:dyDescent="0.3">
      <c r="A95" s="13" t="s">
        <v>358</v>
      </c>
      <c r="B95" s="14">
        <v>40552</v>
      </c>
      <c r="C95" s="14">
        <v>40557</v>
      </c>
      <c r="D95" s="46">
        <v>5</v>
      </c>
      <c r="E95" s="13" t="s">
        <v>359</v>
      </c>
      <c r="F95" s="13" t="s">
        <v>229</v>
      </c>
      <c r="G95" s="13" t="s">
        <v>24</v>
      </c>
      <c r="H95" s="13" t="s">
        <v>360</v>
      </c>
      <c r="I95" s="13" t="s">
        <v>51</v>
      </c>
      <c r="J95" s="13" t="s">
        <v>105</v>
      </c>
      <c r="K95" s="13" t="s">
        <v>361</v>
      </c>
      <c r="L95" s="15">
        <v>55.56</v>
      </c>
      <c r="M95" s="16">
        <v>176.68080000000003</v>
      </c>
      <c r="N95" s="13">
        <v>6</v>
      </c>
      <c r="O95" s="16">
        <v>-156.67920000000001</v>
      </c>
      <c r="P95" s="16">
        <v>-26.113200000000003</v>
      </c>
    </row>
    <row r="96" spans="1:16" x14ac:dyDescent="0.3">
      <c r="A96" s="13" t="s">
        <v>362</v>
      </c>
      <c r="B96" s="14">
        <v>40552</v>
      </c>
      <c r="C96" s="14">
        <v>40556</v>
      </c>
      <c r="D96" s="46">
        <v>4</v>
      </c>
      <c r="E96" s="13" t="s">
        <v>363</v>
      </c>
      <c r="F96" s="13" t="s">
        <v>73</v>
      </c>
      <c r="G96" s="13" t="s">
        <v>24</v>
      </c>
      <c r="H96" s="13" t="s">
        <v>364</v>
      </c>
      <c r="I96" s="13" t="s">
        <v>18</v>
      </c>
      <c r="J96" s="13" t="s">
        <v>19</v>
      </c>
      <c r="K96" s="13" t="s">
        <v>365</v>
      </c>
      <c r="L96" s="15">
        <v>32.160000000000004</v>
      </c>
      <c r="M96" s="16">
        <v>157.82250000000002</v>
      </c>
      <c r="N96" s="13">
        <v>5</v>
      </c>
      <c r="O96" s="16">
        <v>-2.977499999999992</v>
      </c>
      <c r="P96" s="16">
        <v>-0.59549999999999836</v>
      </c>
    </row>
    <row r="97" spans="1:16" x14ac:dyDescent="0.3">
      <c r="A97" s="13" t="s">
        <v>358</v>
      </c>
      <c r="B97" s="14">
        <v>40552</v>
      </c>
      <c r="C97" s="14">
        <v>40557</v>
      </c>
      <c r="D97" s="46">
        <v>5</v>
      </c>
      <c r="E97" s="13" t="s">
        <v>359</v>
      </c>
      <c r="F97" s="13" t="s">
        <v>229</v>
      </c>
      <c r="G97" s="13" t="s">
        <v>24</v>
      </c>
      <c r="H97" s="13" t="s">
        <v>366</v>
      </c>
      <c r="I97" s="13" t="s">
        <v>51</v>
      </c>
      <c r="J97" s="13" t="s">
        <v>97</v>
      </c>
      <c r="K97" s="13" t="s">
        <v>367</v>
      </c>
      <c r="L97" s="15">
        <v>45.47999999999999</v>
      </c>
      <c r="M97" s="16">
        <v>123.75299999999999</v>
      </c>
      <c r="N97" s="13">
        <v>2</v>
      </c>
      <c r="O97" s="16">
        <v>32.792999999999999</v>
      </c>
      <c r="P97" s="16">
        <v>16.3965</v>
      </c>
    </row>
    <row r="98" spans="1:16" x14ac:dyDescent="0.3">
      <c r="A98" s="13" t="s">
        <v>362</v>
      </c>
      <c r="B98" s="14">
        <v>40552</v>
      </c>
      <c r="C98" s="14">
        <v>40556</v>
      </c>
      <c r="D98" s="46">
        <v>4</v>
      </c>
      <c r="E98" s="13" t="s">
        <v>363</v>
      </c>
      <c r="F98" s="13" t="s">
        <v>73</v>
      </c>
      <c r="G98" s="13" t="s">
        <v>24</v>
      </c>
      <c r="H98" s="13" t="s">
        <v>368</v>
      </c>
      <c r="I98" s="13" t="s">
        <v>18</v>
      </c>
      <c r="J98" s="13" t="s">
        <v>133</v>
      </c>
      <c r="K98" s="13" t="s">
        <v>369</v>
      </c>
      <c r="L98" s="15">
        <v>6.7200000000000006</v>
      </c>
      <c r="M98" s="16">
        <v>51.628500000000003</v>
      </c>
      <c r="N98" s="13">
        <v>7</v>
      </c>
      <c r="O98" s="16">
        <v>4.5884999999999962</v>
      </c>
      <c r="P98" s="16">
        <v>0.65549999999999942</v>
      </c>
    </row>
    <row r="99" spans="1:16" x14ac:dyDescent="0.3">
      <c r="A99" s="13" t="s">
        <v>358</v>
      </c>
      <c r="B99" s="14">
        <v>40552</v>
      </c>
      <c r="C99" s="14">
        <v>40557</v>
      </c>
      <c r="D99" s="46">
        <v>5</v>
      </c>
      <c r="E99" s="13" t="s">
        <v>359</v>
      </c>
      <c r="F99" s="13" t="s">
        <v>229</v>
      </c>
      <c r="G99" s="13" t="s">
        <v>24</v>
      </c>
      <c r="H99" s="13" t="s">
        <v>370</v>
      </c>
      <c r="I99" s="13" t="s">
        <v>18</v>
      </c>
      <c r="J99" s="13" t="s">
        <v>115</v>
      </c>
      <c r="K99" s="13" t="s">
        <v>371</v>
      </c>
      <c r="L99" s="15">
        <v>5.4600000000000009</v>
      </c>
      <c r="M99" s="16">
        <v>45.1935</v>
      </c>
      <c r="N99" s="13">
        <v>5</v>
      </c>
      <c r="O99" s="16">
        <v>17.893499999999996</v>
      </c>
      <c r="P99" s="16">
        <v>3.5786999999999991</v>
      </c>
    </row>
    <row r="100" spans="1:16" x14ac:dyDescent="0.3">
      <c r="A100" s="13" t="s">
        <v>362</v>
      </c>
      <c r="B100" s="14">
        <v>40552</v>
      </c>
      <c r="C100" s="14">
        <v>40556</v>
      </c>
      <c r="D100" s="46">
        <v>4</v>
      </c>
      <c r="E100" s="13" t="s">
        <v>363</v>
      </c>
      <c r="F100" s="13" t="s">
        <v>73</v>
      </c>
      <c r="G100" s="13" t="s">
        <v>24</v>
      </c>
      <c r="H100" s="13" t="s">
        <v>372</v>
      </c>
      <c r="I100" s="13" t="s">
        <v>18</v>
      </c>
      <c r="J100" s="13" t="s">
        <v>39</v>
      </c>
      <c r="K100" s="13" t="s">
        <v>373</v>
      </c>
      <c r="L100" s="15">
        <v>11.040000000000003</v>
      </c>
      <c r="M100" s="16">
        <v>9.3225000000000016</v>
      </c>
      <c r="N100" s="13">
        <v>1</v>
      </c>
      <c r="O100" s="16">
        <v>-1.7175000000000011</v>
      </c>
      <c r="P100" s="16">
        <v>-1.7175000000000011</v>
      </c>
    </row>
    <row r="101" spans="1:16" x14ac:dyDescent="0.3">
      <c r="A101" s="13" t="s">
        <v>358</v>
      </c>
      <c r="B101" s="14">
        <v>40552</v>
      </c>
      <c r="C101" s="14">
        <v>40557</v>
      </c>
      <c r="D101" s="46">
        <v>5</v>
      </c>
      <c r="E101" s="13" t="s">
        <v>359</v>
      </c>
      <c r="F101" s="13" t="s">
        <v>229</v>
      </c>
      <c r="G101" s="13" t="s">
        <v>24</v>
      </c>
      <c r="H101" s="13" t="s">
        <v>374</v>
      </c>
      <c r="I101" s="13" t="s">
        <v>18</v>
      </c>
      <c r="J101" s="13" t="s">
        <v>193</v>
      </c>
      <c r="K101" s="13" t="s">
        <v>375</v>
      </c>
      <c r="L101" s="15">
        <v>4.7699999999999996</v>
      </c>
      <c r="M101" s="16">
        <v>9.6113999999999997</v>
      </c>
      <c r="N101" s="13">
        <v>2</v>
      </c>
      <c r="O101" s="16">
        <v>7.1399999999999908E-2</v>
      </c>
      <c r="P101" s="16">
        <v>3.5699999999999954E-2</v>
      </c>
    </row>
    <row r="102" spans="1:16" x14ac:dyDescent="0.3">
      <c r="A102" s="13" t="s">
        <v>376</v>
      </c>
      <c r="B102" s="14">
        <v>40553</v>
      </c>
      <c r="C102" s="14">
        <v>40554</v>
      </c>
      <c r="D102" s="46">
        <v>1</v>
      </c>
      <c r="E102" s="13" t="s">
        <v>377</v>
      </c>
      <c r="F102" s="13" t="s">
        <v>23</v>
      </c>
      <c r="G102" s="13" t="s">
        <v>24</v>
      </c>
      <c r="H102" s="13" t="s">
        <v>378</v>
      </c>
      <c r="I102" s="13" t="s">
        <v>51</v>
      </c>
      <c r="J102" s="13" t="s">
        <v>97</v>
      </c>
      <c r="K102" s="13" t="s">
        <v>379</v>
      </c>
      <c r="L102" s="15">
        <v>472.80000000000018</v>
      </c>
      <c r="M102" s="16">
        <v>2875.0950000000007</v>
      </c>
      <c r="N102" s="13">
        <v>5</v>
      </c>
      <c r="O102" s="16">
        <v>511.09499999999991</v>
      </c>
      <c r="P102" s="16">
        <v>102.21899999999998</v>
      </c>
    </row>
    <row r="103" spans="1:16" x14ac:dyDescent="0.3">
      <c r="A103" s="13" t="s">
        <v>380</v>
      </c>
      <c r="B103" s="14">
        <v>40553</v>
      </c>
      <c r="C103" s="14">
        <v>40553</v>
      </c>
      <c r="D103" s="46">
        <v>0</v>
      </c>
      <c r="E103" s="13" t="s">
        <v>381</v>
      </c>
      <c r="F103" s="13" t="s">
        <v>30</v>
      </c>
      <c r="G103" s="13" t="s">
        <v>31</v>
      </c>
      <c r="H103" s="13" t="s">
        <v>382</v>
      </c>
      <c r="I103" s="13" t="s">
        <v>42</v>
      </c>
      <c r="J103" s="13" t="s">
        <v>83</v>
      </c>
      <c r="K103" s="13" t="s">
        <v>383</v>
      </c>
      <c r="L103" s="15">
        <v>203.51999999999998</v>
      </c>
      <c r="M103" s="16">
        <v>363.39</v>
      </c>
      <c r="N103" s="13">
        <v>1</v>
      </c>
      <c r="O103" s="16">
        <v>159.87</v>
      </c>
      <c r="P103" s="16">
        <v>159.87</v>
      </c>
    </row>
    <row r="104" spans="1:16" x14ac:dyDescent="0.3">
      <c r="A104" s="13" t="s">
        <v>380</v>
      </c>
      <c r="B104" s="14">
        <v>40553</v>
      </c>
      <c r="C104" s="14">
        <v>40553</v>
      </c>
      <c r="D104" s="46">
        <v>0</v>
      </c>
      <c r="E104" s="13" t="s">
        <v>381</v>
      </c>
      <c r="F104" s="13" t="s">
        <v>30</v>
      </c>
      <c r="G104" s="13" t="s">
        <v>31</v>
      </c>
      <c r="H104" s="13" t="s">
        <v>384</v>
      </c>
      <c r="I104" s="13" t="s">
        <v>51</v>
      </c>
      <c r="J104" s="13" t="s">
        <v>63</v>
      </c>
      <c r="K104" s="13" t="s">
        <v>385</v>
      </c>
      <c r="L104" s="15">
        <v>77.999999999999972</v>
      </c>
      <c r="M104" s="16">
        <v>588.59999999999991</v>
      </c>
      <c r="N104" s="13">
        <v>4</v>
      </c>
      <c r="O104" s="16">
        <v>276.60000000000002</v>
      </c>
      <c r="P104" s="16">
        <v>69.150000000000006</v>
      </c>
    </row>
    <row r="105" spans="1:16" x14ac:dyDescent="0.3">
      <c r="A105" s="13" t="s">
        <v>386</v>
      </c>
      <c r="B105" s="14">
        <v>40553</v>
      </c>
      <c r="C105" s="14">
        <v>40555</v>
      </c>
      <c r="D105" s="46">
        <v>2</v>
      </c>
      <c r="E105" s="13" t="s">
        <v>387</v>
      </c>
      <c r="F105" s="13" t="s">
        <v>388</v>
      </c>
      <c r="G105" s="13" t="s">
        <v>16</v>
      </c>
      <c r="H105" s="13" t="s">
        <v>389</v>
      </c>
      <c r="I105" s="13" t="s">
        <v>42</v>
      </c>
      <c r="J105" s="13" t="s">
        <v>77</v>
      </c>
      <c r="K105" s="13" t="s">
        <v>390</v>
      </c>
      <c r="L105" s="15">
        <v>261.36</v>
      </c>
      <c r="M105" s="16">
        <v>967.98</v>
      </c>
      <c r="N105" s="13">
        <v>2</v>
      </c>
      <c r="O105" s="16">
        <v>445.26</v>
      </c>
      <c r="P105" s="16">
        <v>222.63</v>
      </c>
    </row>
    <row r="106" spans="1:16" x14ac:dyDescent="0.3">
      <c r="A106" s="13" t="s">
        <v>380</v>
      </c>
      <c r="B106" s="14">
        <v>40553</v>
      </c>
      <c r="C106" s="14">
        <v>40553</v>
      </c>
      <c r="D106" s="46">
        <v>0</v>
      </c>
      <c r="E106" s="13" t="s">
        <v>381</v>
      </c>
      <c r="F106" s="13" t="s">
        <v>30</v>
      </c>
      <c r="G106" s="13" t="s">
        <v>31</v>
      </c>
      <c r="H106" s="13" t="s">
        <v>391</v>
      </c>
      <c r="I106" s="13" t="s">
        <v>18</v>
      </c>
      <c r="J106" s="13" t="s">
        <v>39</v>
      </c>
      <c r="K106" s="13" t="s">
        <v>392</v>
      </c>
      <c r="L106" s="15">
        <v>13.08</v>
      </c>
      <c r="M106" s="16">
        <v>142.38</v>
      </c>
      <c r="N106" s="13">
        <v>6</v>
      </c>
      <c r="O106" s="16">
        <v>63.899999999999991</v>
      </c>
      <c r="P106" s="16">
        <v>10.649999999999999</v>
      </c>
    </row>
    <row r="107" spans="1:16" x14ac:dyDescent="0.3">
      <c r="A107" s="13" t="s">
        <v>380</v>
      </c>
      <c r="B107" s="14">
        <v>40553</v>
      </c>
      <c r="C107" s="14">
        <v>40553</v>
      </c>
      <c r="D107" s="46">
        <v>0</v>
      </c>
      <c r="E107" s="13" t="s">
        <v>381</v>
      </c>
      <c r="F107" s="13" t="s">
        <v>30</v>
      </c>
      <c r="G107" s="13" t="s">
        <v>31</v>
      </c>
      <c r="H107" s="13" t="s">
        <v>393</v>
      </c>
      <c r="I107" s="13" t="s">
        <v>18</v>
      </c>
      <c r="J107" s="13" t="s">
        <v>120</v>
      </c>
      <c r="K107" s="13" t="s">
        <v>394</v>
      </c>
      <c r="L107" s="15">
        <v>16.8</v>
      </c>
      <c r="M107" s="16">
        <v>154.97999999999999</v>
      </c>
      <c r="N107" s="13">
        <v>6</v>
      </c>
      <c r="O107" s="16">
        <v>54.179999999999993</v>
      </c>
      <c r="P107" s="16">
        <v>9.0299999999999994</v>
      </c>
    </row>
    <row r="108" spans="1:16" x14ac:dyDescent="0.3">
      <c r="A108" s="13" t="s">
        <v>380</v>
      </c>
      <c r="B108" s="14">
        <v>40553</v>
      </c>
      <c r="C108" s="14">
        <v>40553</v>
      </c>
      <c r="D108" s="46">
        <v>0</v>
      </c>
      <c r="E108" s="13" t="s">
        <v>381</v>
      </c>
      <c r="F108" s="13" t="s">
        <v>30</v>
      </c>
      <c r="G108" s="13" t="s">
        <v>31</v>
      </c>
      <c r="H108" s="13" t="s">
        <v>395</v>
      </c>
      <c r="I108" s="13" t="s">
        <v>51</v>
      </c>
      <c r="J108" s="13" t="s">
        <v>52</v>
      </c>
      <c r="K108" s="13" t="s">
        <v>396</v>
      </c>
      <c r="L108" s="15">
        <v>66.42</v>
      </c>
      <c r="M108" s="16">
        <v>156.24</v>
      </c>
      <c r="N108" s="13">
        <v>2</v>
      </c>
      <c r="O108" s="16">
        <v>23.4</v>
      </c>
      <c r="P108" s="16">
        <v>11.7</v>
      </c>
    </row>
    <row r="109" spans="1:16" x14ac:dyDescent="0.3">
      <c r="A109" s="13" t="s">
        <v>397</v>
      </c>
      <c r="B109" s="14">
        <v>40553</v>
      </c>
      <c r="C109" s="14">
        <v>40558</v>
      </c>
      <c r="D109" s="46">
        <v>5</v>
      </c>
      <c r="E109" s="13" t="s">
        <v>398</v>
      </c>
      <c r="F109" s="13" t="s">
        <v>15</v>
      </c>
      <c r="G109" s="13" t="s">
        <v>16</v>
      </c>
      <c r="H109" s="13" t="s">
        <v>399</v>
      </c>
      <c r="I109" s="13" t="s">
        <v>18</v>
      </c>
      <c r="J109" s="13" t="s">
        <v>57</v>
      </c>
      <c r="K109" s="13" t="s">
        <v>400</v>
      </c>
      <c r="L109" s="15">
        <v>246.92999999999998</v>
      </c>
      <c r="M109" s="16">
        <v>308.64</v>
      </c>
      <c r="N109" s="13">
        <v>1</v>
      </c>
      <c r="O109" s="16">
        <v>61.71</v>
      </c>
      <c r="P109" s="16">
        <v>61.71</v>
      </c>
    </row>
    <row r="110" spans="1:16" x14ac:dyDescent="0.3">
      <c r="A110" s="13" t="s">
        <v>401</v>
      </c>
      <c r="B110" s="14">
        <v>40553</v>
      </c>
      <c r="C110" s="14">
        <v>40559</v>
      </c>
      <c r="D110" s="46">
        <v>6</v>
      </c>
      <c r="E110" s="13" t="s">
        <v>402</v>
      </c>
      <c r="F110" s="13" t="s">
        <v>403</v>
      </c>
      <c r="G110" s="13" t="s">
        <v>95</v>
      </c>
      <c r="H110" s="13" t="s">
        <v>404</v>
      </c>
      <c r="I110" s="13" t="s">
        <v>51</v>
      </c>
      <c r="J110" s="13" t="s">
        <v>63</v>
      </c>
      <c r="K110" s="13" t="s">
        <v>405</v>
      </c>
      <c r="L110" s="15">
        <v>234.67999999999998</v>
      </c>
      <c r="M110" s="16">
        <v>425.24975999999998</v>
      </c>
      <c r="N110" s="13">
        <v>3</v>
      </c>
      <c r="O110" s="16">
        <v>-278.79023999999998</v>
      </c>
      <c r="P110" s="16">
        <v>-92.93007999999999</v>
      </c>
    </row>
    <row r="111" spans="1:16" x14ac:dyDescent="0.3">
      <c r="A111" s="13" t="s">
        <v>380</v>
      </c>
      <c r="B111" s="14">
        <v>40553</v>
      </c>
      <c r="C111" s="14">
        <v>40553</v>
      </c>
      <c r="D111" s="46">
        <v>0</v>
      </c>
      <c r="E111" s="13" t="s">
        <v>381</v>
      </c>
      <c r="F111" s="13" t="s">
        <v>30</v>
      </c>
      <c r="G111" s="13" t="s">
        <v>31</v>
      </c>
      <c r="H111" s="13" t="s">
        <v>406</v>
      </c>
      <c r="I111" s="13" t="s">
        <v>18</v>
      </c>
      <c r="J111" s="13" t="s">
        <v>39</v>
      </c>
      <c r="K111" s="13" t="s">
        <v>407</v>
      </c>
      <c r="L111" s="15">
        <v>26.58</v>
      </c>
      <c r="M111" s="16">
        <v>53.16</v>
      </c>
      <c r="N111" s="13">
        <v>2</v>
      </c>
      <c r="O111" s="16">
        <v>0</v>
      </c>
      <c r="P111" s="16">
        <v>0</v>
      </c>
    </row>
    <row r="112" spans="1:16" x14ac:dyDescent="0.3">
      <c r="A112" s="13" t="s">
        <v>408</v>
      </c>
      <c r="B112" s="14">
        <v>40553</v>
      </c>
      <c r="C112" s="14">
        <v>40557</v>
      </c>
      <c r="D112" s="46">
        <v>4</v>
      </c>
      <c r="E112" s="13" t="s">
        <v>409</v>
      </c>
      <c r="F112" s="13" t="s">
        <v>81</v>
      </c>
      <c r="G112" s="13" t="s">
        <v>37</v>
      </c>
      <c r="H112" s="13" t="s">
        <v>410</v>
      </c>
      <c r="I112" s="13" t="s">
        <v>18</v>
      </c>
      <c r="J112" s="13" t="s">
        <v>19</v>
      </c>
      <c r="K112" s="13" t="s">
        <v>411</v>
      </c>
      <c r="L112" s="15">
        <v>82.41</v>
      </c>
      <c r="M112" s="16">
        <v>205.965</v>
      </c>
      <c r="N112" s="13">
        <v>3</v>
      </c>
      <c r="O112" s="16">
        <v>-41.264999999999986</v>
      </c>
      <c r="P112" s="16">
        <v>-13.754999999999995</v>
      </c>
    </row>
    <row r="113" spans="1:16" x14ac:dyDescent="0.3">
      <c r="A113" s="13" t="s">
        <v>380</v>
      </c>
      <c r="B113" s="14">
        <v>40553</v>
      </c>
      <c r="C113" s="14">
        <v>40553</v>
      </c>
      <c r="D113" s="46">
        <v>0</v>
      </c>
      <c r="E113" s="13" t="s">
        <v>381</v>
      </c>
      <c r="F113" s="13" t="s">
        <v>30</v>
      </c>
      <c r="G113" s="13" t="s">
        <v>31</v>
      </c>
      <c r="H113" s="13" t="s">
        <v>412</v>
      </c>
      <c r="I113" s="13" t="s">
        <v>18</v>
      </c>
      <c r="J113" s="13" t="s">
        <v>130</v>
      </c>
      <c r="K113" s="13" t="s">
        <v>413</v>
      </c>
      <c r="L113" s="15">
        <v>40.050000000000004</v>
      </c>
      <c r="M113" s="16">
        <v>41.7</v>
      </c>
      <c r="N113" s="13">
        <v>1</v>
      </c>
      <c r="O113" s="16">
        <v>1.6500000000000001</v>
      </c>
      <c r="P113" s="16">
        <v>1.6500000000000001</v>
      </c>
    </row>
    <row r="114" spans="1:16" x14ac:dyDescent="0.3">
      <c r="A114" s="13" t="s">
        <v>414</v>
      </c>
      <c r="B114" s="14">
        <v>40553</v>
      </c>
      <c r="C114" s="14">
        <v>40558</v>
      </c>
      <c r="D114" s="46">
        <v>5</v>
      </c>
      <c r="E114" s="13" t="s">
        <v>415</v>
      </c>
      <c r="F114" s="13" t="s">
        <v>144</v>
      </c>
      <c r="G114" s="13" t="s">
        <v>95</v>
      </c>
      <c r="H114" s="13" t="s">
        <v>416</v>
      </c>
      <c r="I114" s="13" t="s">
        <v>18</v>
      </c>
      <c r="J114" s="13" t="s">
        <v>19</v>
      </c>
      <c r="K114" s="13" t="s">
        <v>417</v>
      </c>
      <c r="L114" s="15">
        <v>18.97999999999999</v>
      </c>
      <c r="M114" s="16">
        <v>113.81999999999998</v>
      </c>
      <c r="N114" s="13">
        <v>3</v>
      </c>
      <c r="O114" s="16">
        <v>56.88000000000001</v>
      </c>
      <c r="P114" s="16">
        <v>18.960000000000004</v>
      </c>
    </row>
    <row r="115" spans="1:16" x14ac:dyDescent="0.3">
      <c r="A115" s="13" t="s">
        <v>418</v>
      </c>
      <c r="B115" s="14">
        <v>40553</v>
      </c>
      <c r="C115" s="14">
        <v>40554</v>
      </c>
      <c r="D115" s="46">
        <v>1</v>
      </c>
      <c r="E115" s="13" t="s">
        <v>419</v>
      </c>
      <c r="F115" s="13" t="s">
        <v>243</v>
      </c>
      <c r="G115" s="13" t="s">
        <v>24</v>
      </c>
      <c r="H115" s="13" t="s">
        <v>420</v>
      </c>
      <c r="I115" s="13" t="s">
        <v>18</v>
      </c>
      <c r="J115" s="13" t="s">
        <v>26</v>
      </c>
      <c r="K115" s="13" t="s">
        <v>421</v>
      </c>
      <c r="L115" s="15">
        <v>10.260000000000002</v>
      </c>
      <c r="M115" s="16">
        <v>25.92</v>
      </c>
      <c r="N115" s="13">
        <v>2</v>
      </c>
      <c r="O115" s="16">
        <v>5.4</v>
      </c>
      <c r="P115" s="16">
        <v>2.7</v>
      </c>
    </row>
    <row r="116" spans="1:16" x14ac:dyDescent="0.3">
      <c r="A116" s="13" t="s">
        <v>376</v>
      </c>
      <c r="B116" s="14">
        <v>40553</v>
      </c>
      <c r="C116" s="14">
        <v>40554</v>
      </c>
      <c r="D116" s="46">
        <v>1</v>
      </c>
      <c r="E116" s="13" t="s">
        <v>377</v>
      </c>
      <c r="F116" s="13" t="s">
        <v>23</v>
      </c>
      <c r="G116" s="13" t="s">
        <v>24</v>
      </c>
      <c r="H116" s="13" t="s">
        <v>422</v>
      </c>
      <c r="I116" s="13" t="s">
        <v>18</v>
      </c>
      <c r="J116" s="13" t="s">
        <v>115</v>
      </c>
      <c r="K116" s="13" t="s">
        <v>423</v>
      </c>
      <c r="L116" s="15">
        <v>4.589999999999999</v>
      </c>
      <c r="M116" s="16">
        <v>30.455999999999996</v>
      </c>
      <c r="N116" s="13">
        <v>4</v>
      </c>
      <c r="O116" s="16">
        <v>12.096</v>
      </c>
      <c r="P116" s="16">
        <v>3.024</v>
      </c>
    </row>
    <row r="117" spans="1:16" x14ac:dyDescent="0.3">
      <c r="A117" s="13" t="s">
        <v>418</v>
      </c>
      <c r="B117" s="14">
        <v>40553</v>
      </c>
      <c r="C117" s="14">
        <v>40554</v>
      </c>
      <c r="D117" s="46">
        <v>1</v>
      </c>
      <c r="E117" s="13" t="s">
        <v>419</v>
      </c>
      <c r="F117" s="13" t="s">
        <v>243</v>
      </c>
      <c r="G117" s="13" t="s">
        <v>24</v>
      </c>
      <c r="H117" s="13" t="s">
        <v>424</v>
      </c>
      <c r="I117" s="13" t="s">
        <v>18</v>
      </c>
      <c r="J117" s="13" t="s">
        <v>193</v>
      </c>
      <c r="K117" s="13" t="s">
        <v>425</v>
      </c>
      <c r="L117" s="15">
        <v>6.06</v>
      </c>
      <c r="M117" s="16">
        <v>34.29</v>
      </c>
      <c r="N117" s="13">
        <v>3</v>
      </c>
      <c r="O117" s="16">
        <v>16.11</v>
      </c>
      <c r="P117" s="16">
        <v>5.37</v>
      </c>
    </row>
    <row r="118" spans="1:16" x14ac:dyDescent="0.3">
      <c r="A118" s="13" t="s">
        <v>380</v>
      </c>
      <c r="B118" s="14">
        <v>40553</v>
      </c>
      <c r="C118" s="14">
        <v>40553</v>
      </c>
      <c r="D118" s="46">
        <v>0</v>
      </c>
      <c r="E118" s="13" t="s">
        <v>381</v>
      </c>
      <c r="F118" s="13" t="s">
        <v>30</v>
      </c>
      <c r="G118" s="13" t="s">
        <v>31</v>
      </c>
      <c r="H118" s="13" t="s">
        <v>426</v>
      </c>
      <c r="I118" s="13" t="s">
        <v>51</v>
      </c>
      <c r="J118" s="13" t="s">
        <v>52</v>
      </c>
      <c r="K118" s="13" t="s">
        <v>427</v>
      </c>
      <c r="L118" s="15">
        <v>31.56</v>
      </c>
      <c r="M118" s="16">
        <v>37.11</v>
      </c>
      <c r="N118" s="13">
        <v>1</v>
      </c>
      <c r="O118" s="16">
        <v>5.5500000000000007</v>
      </c>
      <c r="P118" s="16">
        <v>5.5500000000000007</v>
      </c>
    </row>
    <row r="119" spans="1:16" x14ac:dyDescent="0.3">
      <c r="A119" s="13" t="s">
        <v>376</v>
      </c>
      <c r="B119" s="14">
        <v>40553</v>
      </c>
      <c r="C119" s="14">
        <v>40554</v>
      </c>
      <c r="D119" s="46">
        <v>1</v>
      </c>
      <c r="E119" s="13" t="s">
        <v>377</v>
      </c>
      <c r="F119" s="13" t="s">
        <v>23</v>
      </c>
      <c r="G119" s="13" t="s">
        <v>24</v>
      </c>
      <c r="H119" s="13" t="s">
        <v>428</v>
      </c>
      <c r="I119" s="13" t="s">
        <v>18</v>
      </c>
      <c r="J119" s="13" t="s">
        <v>39</v>
      </c>
      <c r="K119" s="13" t="s">
        <v>40</v>
      </c>
      <c r="L119" s="15">
        <v>17.970000000000002</v>
      </c>
      <c r="M119" s="16">
        <v>161.51400000000001</v>
      </c>
      <c r="N119" s="13">
        <v>6</v>
      </c>
      <c r="O119" s="16">
        <v>53.693999999999996</v>
      </c>
      <c r="P119" s="16">
        <v>8.9489999999999998</v>
      </c>
    </row>
    <row r="120" spans="1:16" x14ac:dyDescent="0.3">
      <c r="A120" s="13" t="s">
        <v>380</v>
      </c>
      <c r="B120" s="14">
        <v>40553</v>
      </c>
      <c r="C120" s="14">
        <v>40553</v>
      </c>
      <c r="D120" s="46">
        <v>0</v>
      </c>
      <c r="E120" s="13" t="s">
        <v>381</v>
      </c>
      <c r="F120" s="13" t="s">
        <v>30</v>
      </c>
      <c r="G120" s="13" t="s">
        <v>31</v>
      </c>
      <c r="H120" s="13" t="s">
        <v>429</v>
      </c>
      <c r="I120" s="13" t="s">
        <v>18</v>
      </c>
      <c r="J120" s="13" t="s">
        <v>120</v>
      </c>
      <c r="K120" s="13" t="s">
        <v>430</v>
      </c>
      <c r="L120" s="15">
        <v>8.7600000000000016</v>
      </c>
      <c r="M120" s="16">
        <v>11.370000000000001</v>
      </c>
      <c r="N120" s="13">
        <v>1</v>
      </c>
      <c r="O120" s="16">
        <v>2.61</v>
      </c>
      <c r="P120" s="16">
        <v>2.61</v>
      </c>
    </row>
    <row r="121" spans="1:16" x14ac:dyDescent="0.3">
      <c r="A121" s="13" t="s">
        <v>380</v>
      </c>
      <c r="B121" s="14">
        <v>40553</v>
      </c>
      <c r="C121" s="14">
        <v>40553</v>
      </c>
      <c r="D121" s="46">
        <v>0</v>
      </c>
      <c r="E121" s="13" t="s">
        <v>381</v>
      </c>
      <c r="F121" s="13" t="s">
        <v>30</v>
      </c>
      <c r="G121" s="13" t="s">
        <v>31</v>
      </c>
      <c r="H121" s="13" t="s">
        <v>431</v>
      </c>
      <c r="I121" s="13" t="s">
        <v>18</v>
      </c>
      <c r="J121" s="13" t="s">
        <v>193</v>
      </c>
      <c r="K121" s="13" t="s">
        <v>432</v>
      </c>
      <c r="L121" s="15">
        <v>8.129999999999999</v>
      </c>
      <c r="M121" s="16">
        <v>10.53</v>
      </c>
      <c r="N121" s="13">
        <v>1</v>
      </c>
      <c r="O121" s="16">
        <v>2.4000000000000004</v>
      </c>
      <c r="P121" s="16">
        <v>2.4000000000000004</v>
      </c>
    </row>
    <row r="122" spans="1:16" x14ac:dyDescent="0.3">
      <c r="A122" s="13" t="s">
        <v>433</v>
      </c>
      <c r="B122" s="14">
        <v>40553</v>
      </c>
      <c r="C122" s="14">
        <v>40557</v>
      </c>
      <c r="D122" s="46">
        <v>4</v>
      </c>
      <c r="E122" s="13" t="s">
        <v>434</v>
      </c>
      <c r="F122" s="13" t="s">
        <v>435</v>
      </c>
      <c r="G122" s="13" t="s">
        <v>16</v>
      </c>
      <c r="H122" s="13" t="s">
        <v>436</v>
      </c>
      <c r="I122" s="13" t="s">
        <v>18</v>
      </c>
      <c r="J122" s="13" t="s">
        <v>193</v>
      </c>
      <c r="K122" s="13" t="s">
        <v>437</v>
      </c>
      <c r="L122" s="15">
        <v>11.999999999999998</v>
      </c>
      <c r="M122" s="16">
        <v>16.649999999999999</v>
      </c>
      <c r="N122" s="13">
        <v>1</v>
      </c>
      <c r="O122" s="16">
        <v>4.6500000000000004</v>
      </c>
      <c r="P122" s="16">
        <v>4.6500000000000004</v>
      </c>
    </row>
    <row r="123" spans="1:16" x14ac:dyDescent="0.3">
      <c r="A123" s="13" t="s">
        <v>438</v>
      </c>
      <c r="B123" s="14">
        <v>40553</v>
      </c>
      <c r="C123" s="14">
        <v>40557</v>
      </c>
      <c r="D123" s="46">
        <v>4</v>
      </c>
      <c r="E123" s="13" t="s">
        <v>439</v>
      </c>
      <c r="F123" s="13" t="s">
        <v>176</v>
      </c>
      <c r="G123" s="13" t="s">
        <v>177</v>
      </c>
      <c r="H123" s="13" t="s">
        <v>440</v>
      </c>
      <c r="I123" s="13" t="s">
        <v>51</v>
      </c>
      <c r="J123" s="13" t="s">
        <v>105</v>
      </c>
      <c r="K123" s="13" t="s">
        <v>441</v>
      </c>
      <c r="L123" s="15">
        <v>7.1500000000000021</v>
      </c>
      <c r="M123" s="16">
        <v>31.200000000000003</v>
      </c>
      <c r="N123" s="13">
        <v>3</v>
      </c>
      <c r="O123" s="16">
        <v>9.7499999999999964</v>
      </c>
      <c r="P123" s="16">
        <v>3.2499999999999987</v>
      </c>
    </row>
    <row r="124" spans="1:16" x14ac:dyDescent="0.3">
      <c r="A124" s="13" t="s">
        <v>442</v>
      </c>
      <c r="B124" s="14">
        <v>40553</v>
      </c>
      <c r="C124" s="14">
        <v>40558</v>
      </c>
      <c r="D124" s="46">
        <v>5</v>
      </c>
      <c r="E124" s="13" t="s">
        <v>443</v>
      </c>
      <c r="F124" s="13" t="s">
        <v>111</v>
      </c>
      <c r="G124" s="13" t="s">
        <v>24</v>
      </c>
      <c r="H124" s="13" t="s">
        <v>444</v>
      </c>
      <c r="I124" s="13" t="s">
        <v>18</v>
      </c>
      <c r="J124" s="13" t="s">
        <v>133</v>
      </c>
      <c r="K124" s="13" t="s">
        <v>445</v>
      </c>
      <c r="L124" s="15">
        <v>6.06</v>
      </c>
      <c r="M124" s="16">
        <v>12.497399999999999</v>
      </c>
      <c r="N124" s="13">
        <v>3</v>
      </c>
      <c r="O124" s="16">
        <v>-5.6826000000000016</v>
      </c>
      <c r="P124" s="16">
        <v>-1.8942000000000005</v>
      </c>
    </row>
    <row r="125" spans="1:16" x14ac:dyDescent="0.3">
      <c r="A125" s="13" t="s">
        <v>414</v>
      </c>
      <c r="B125" s="14">
        <v>40553</v>
      </c>
      <c r="C125" s="14">
        <v>40558</v>
      </c>
      <c r="D125" s="46">
        <v>5</v>
      </c>
      <c r="E125" s="13" t="s">
        <v>415</v>
      </c>
      <c r="F125" s="13" t="s">
        <v>144</v>
      </c>
      <c r="G125" s="13" t="s">
        <v>95</v>
      </c>
      <c r="H125" s="13" t="s">
        <v>446</v>
      </c>
      <c r="I125" s="13" t="s">
        <v>18</v>
      </c>
      <c r="J125" s="13" t="s">
        <v>26</v>
      </c>
      <c r="K125" s="13" t="s">
        <v>447</v>
      </c>
      <c r="L125" s="15">
        <v>14.339999999999998</v>
      </c>
      <c r="M125" s="16">
        <v>16.099999999999998</v>
      </c>
      <c r="N125" s="13">
        <v>1</v>
      </c>
      <c r="O125" s="16">
        <v>1.7600000000000002</v>
      </c>
      <c r="P125" s="16">
        <v>1.7600000000000002</v>
      </c>
    </row>
    <row r="126" spans="1:16" x14ac:dyDescent="0.3">
      <c r="A126" s="13" t="s">
        <v>438</v>
      </c>
      <c r="B126" s="14">
        <v>40553</v>
      </c>
      <c r="C126" s="14">
        <v>40557</v>
      </c>
      <c r="D126" s="46">
        <v>4</v>
      </c>
      <c r="E126" s="13" t="s">
        <v>439</v>
      </c>
      <c r="F126" s="13" t="s">
        <v>176</v>
      </c>
      <c r="G126" s="13" t="s">
        <v>177</v>
      </c>
      <c r="H126" s="13" t="s">
        <v>448</v>
      </c>
      <c r="I126" s="13" t="s">
        <v>18</v>
      </c>
      <c r="J126" s="13" t="s">
        <v>120</v>
      </c>
      <c r="K126" s="13" t="s">
        <v>449</v>
      </c>
      <c r="L126" s="15">
        <v>4.0880000000000001</v>
      </c>
      <c r="M126" s="16">
        <v>9.3439999999999994</v>
      </c>
      <c r="N126" s="13">
        <v>2</v>
      </c>
      <c r="O126" s="16">
        <v>1.1679999999999997</v>
      </c>
      <c r="P126" s="16">
        <v>0.58399999999999985</v>
      </c>
    </row>
  </sheetData>
  <conditionalFormatting sqref="B2:C10 D2:D126">
    <cfRule type="timePeriod" dxfId="12" priority="1" timePeriod="lastMonth">
      <formula>AND(MONTH(B2)=MONTH(EDATE(TODAY(),0-1)),YEAR(B2)=YEAR(EDATE(TODAY(),0-1)))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E3C-F073-7548-B78F-1F6E5A14FAA2}">
  <sheetPr>
    <tabColor theme="5" tint="0.59999389629810485"/>
  </sheetPr>
  <dimension ref="A1:AG126"/>
  <sheetViews>
    <sheetView topLeftCell="I1" workbookViewId="0">
      <selection activeCell="P1" sqref="P1:P1048576"/>
    </sheetView>
  </sheetViews>
  <sheetFormatPr defaultColWidth="11.19921875" defaultRowHeight="15.6" x14ac:dyDescent="0.3"/>
  <cols>
    <col min="1" max="1" width="15.5" bestFit="1" customWidth="1"/>
    <col min="2" max="2" width="12.69921875" customWidth="1"/>
    <col min="3" max="3" width="11.5" customWidth="1"/>
    <col min="4" max="4" width="11" style="17" customWidth="1"/>
    <col min="5" max="5" width="18.5" bestFit="1" customWidth="1"/>
    <col min="6" max="6" width="14.296875" bestFit="1" customWidth="1"/>
    <col min="7" max="7" width="9.5" customWidth="1"/>
    <col min="8" max="8" width="18" bestFit="1" customWidth="1"/>
    <col min="9" max="9" width="13.5" bestFit="1" customWidth="1"/>
    <col min="10" max="10" width="14.5" customWidth="1"/>
    <col min="11" max="11" width="65.296875" bestFit="1" customWidth="1"/>
    <col min="12" max="12" width="13.69921875" style="17" customWidth="1"/>
    <col min="13" max="13" width="7.796875" customWidth="1"/>
    <col min="14" max="15" width="10.69921875" customWidth="1"/>
    <col min="16" max="16" width="8.296875" bestFit="1" customWidth="1"/>
    <col min="18" max="18" width="16.296875" bestFit="1" customWidth="1"/>
  </cols>
  <sheetData>
    <row r="1" spans="1:33" s="5" customFormat="1" ht="37.049999999999997" customHeight="1" x14ac:dyDescent="0.3">
      <c r="A1" s="55" t="s">
        <v>0</v>
      </c>
      <c r="B1" s="56" t="s">
        <v>1</v>
      </c>
      <c r="C1" s="56" t="s">
        <v>2</v>
      </c>
      <c r="D1" s="56" t="s">
        <v>483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484</v>
      </c>
      <c r="J1" s="56" t="s">
        <v>485</v>
      </c>
      <c r="K1" s="56" t="s">
        <v>9</v>
      </c>
      <c r="L1" s="56" t="s">
        <v>488</v>
      </c>
      <c r="M1" s="56" t="s">
        <v>10</v>
      </c>
      <c r="N1" s="56" t="s">
        <v>11</v>
      </c>
      <c r="O1" s="57" t="s">
        <v>12</v>
      </c>
      <c r="P1" s="57" t="s">
        <v>489</v>
      </c>
      <c r="R1" s="40" t="s">
        <v>0</v>
      </c>
      <c r="S1" s="40" t="s">
        <v>1</v>
      </c>
      <c r="T1" s="40" t="s">
        <v>2</v>
      </c>
      <c r="U1" s="40" t="s">
        <v>483</v>
      </c>
      <c r="V1" s="40" t="s">
        <v>3</v>
      </c>
      <c r="W1" s="40" t="s">
        <v>4</v>
      </c>
      <c r="X1" s="40" t="s">
        <v>5</v>
      </c>
      <c r="Y1" s="40" t="s">
        <v>6</v>
      </c>
      <c r="Z1" s="40" t="s">
        <v>484</v>
      </c>
      <c r="AA1" s="40" t="s">
        <v>485</v>
      </c>
      <c r="AB1" s="40" t="s">
        <v>9</v>
      </c>
      <c r="AC1" s="40" t="s">
        <v>488</v>
      </c>
      <c r="AD1" s="40" t="s">
        <v>10</v>
      </c>
      <c r="AE1" s="40" t="s">
        <v>11</v>
      </c>
      <c r="AF1" s="40" t="s">
        <v>12</v>
      </c>
      <c r="AG1" s="40" t="s">
        <v>489</v>
      </c>
    </row>
    <row r="2" spans="1:33" x14ac:dyDescent="0.3">
      <c r="A2" s="47" t="s">
        <v>13</v>
      </c>
      <c r="B2" s="14">
        <v>40544</v>
      </c>
      <c r="C2" s="14">
        <v>40549</v>
      </c>
      <c r="D2" s="46">
        <f>Table1[[#This Row],[Ship Date]]-Table1[[#This Row],[Order Date]]</f>
        <v>5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3" t="s">
        <v>19</v>
      </c>
      <c r="K2" s="15" t="s">
        <v>20</v>
      </c>
      <c r="L2" s="65">
        <f>(Table1[[#This Row],[Sales]]-Table1[[#This Row],[Profit Per Unit]])/Table1[[#This Row],[Quantity]]</f>
        <v>177.61499999999998</v>
      </c>
      <c r="M2" s="16">
        <v>408.29999999999995</v>
      </c>
      <c r="N2" s="13">
        <v>2</v>
      </c>
      <c r="O2" s="48">
        <v>106.14000000000001</v>
      </c>
      <c r="P2" s="48">
        <f>Table1[[#This Row],[Profit]]/Table1[[#This Row],[Quantity]]</f>
        <v>53.070000000000007</v>
      </c>
      <c r="R2" s="2">
        <f>COUNTBLANK(Table1[[#All],[Order ID]])</f>
        <v>0</v>
      </c>
      <c r="S2" s="2">
        <f>COUNTBLANK(Table1[[#All],[Order Date]])</f>
        <v>0</v>
      </c>
      <c r="T2" s="2">
        <f>COUNTBLANK(Table1[[#All],[Order Date]])</f>
        <v>0</v>
      </c>
      <c r="U2" s="2">
        <f>COUNTBLANK(Table1[[#All],[Ship Date]])</f>
        <v>0</v>
      </c>
      <c r="V2" s="2">
        <f>COUNTBLANK(Table1[[#All],[Ship Date]])</f>
        <v>0</v>
      </c>
      <c r="W2" s="2">
        <f>COUNTBLANK(Table1[[#All],[Delivery Lag Time]])</f>
        <v>0</v>
      </c>
      <c r="X2" s="2">
        <f>COUNTBLANK(Table1[[#All],[Delivery Lag Time]])</f>
        <v>0</v>
      </c>
      <c r="Y2" s="2">
        <f>COUNTBLANK(Table1[[#All],[Customer Name]])</f>
        <v>0</v>
      </c>
      <c r="Z2" s="2">
        <f>COUNTBLANK(Table1[[#All],[Customer Name]])</f>
        <v>0</v>
      </c>
      <c r="AA2" s="2">
        <f>COUNTBLANK(Table1[[#All],[Country]])</f>
        <v>0</v>
      </c>
      <c r="AB2" s="2">
        <f>COUNTBLANK(Table1[[#All],[Order Date]])</f>
        <v>0</v>
      </c>
      <c r="AC2" s="2">
        <f>COUNTBLANK(Table1[[#All],[Ship Date]])</f>
        <v>0</v>
      </c>
      <c r="AD2" s="2">
        <f>COUNTBLANK(Table1[[#All],[Ship Date]])</f>
        <v>0</v>
      </c>
      <c r="AE2" s="2">
        <f>COUNTBLANK(Table1[[#All],[Delivery Lag Time]])</f>
        <v>0</v>
      </c>
      <c r="AF2" s="2">
        <f>COUNTBLANK(Table1[[#All],[Delivery Lag Time]])</f>
        <v>0</v>
      </c>
      <c r="AG2" s="2">
        <f>COUNTBLANK(Table1[[#All],[Delivery Lag Time]])</f>
        <v>0</v>
      </c>
    </row>
    <row r="3" spans="1:33" x14ac:dyDescent="0.3">
      <c r="A3" s="47" t="s">
        <v>28</v>
      </c>
      <c r="B3" s="14">
        <v>40544</v>
      </c>
      <c r="C3" s="14">
        <v>40548</v>
      </c>
      <c r="D3" s="46">
        <f>Table1[[#This Row],[Ship Date]]-Table1[[#This Row],[Order Date]]</f>
        <v>4</v>
      </c>
      <c r="E3" s="13" t="s">
        <v>29</v>
      </c>
      <c r="F3" s="13" t="s">
        <v>30</v>
      </c>
      <c r="G3" s="13" t="s">
        <v>31</v>
      </c>
      <c r="H3" s="13" t="s">
        <v>32</v>
      </c>
      <c r="I3" s="13" t="s">
        <v>18</v>
      </c>
      <c r="J3" s="13" t="s">
        <v>19</v>
      </c>
      <c r="K3" s="13" t="s">
        <v>33</v>
      </c>
      <c r="L3" s="65">
        <f>(Table1[[#This Row],[Sales]]-Table1[[#This Row],[Profit Per Unit]])/Table1[[#This Row],[Quantity]]</f>
        <v>14.677500000000002</v>
      </c>
      <c r="M3" s="16">
        <v>66.12</v>
      </c>
      <c r="N3" s="13">
        <v>4</v>
      </c>
      <c r="O3" s="48">
        <v>29.64</v>
      </c>
      <c r="P3" s="48">
        <f>Table1[[#This Row],[Profit]]/Table1[[#This Row],[Quantity]]</f>
        <v>7.41</v>
      </c>
    </row>
    <row r="4" spans="1:33" x14ac:dyDescent="0.3">
      <c r="A4" s="47" t="s">
        <v>21</v>
      </c>
      <c r="B4" s="14">
        <v>40544</v>
      </c>
      <c r="C4" s="14">
        <v>40551</v>
      </c>
      <c r="D4" s="46">
        <f>Table1[[#This Row],[Ship Date]]-Table1[[#This Row],[Order Date]]</f>
        <v>7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18</v>
      </c>
      <c r="J4" s="13" t="s">
        <v>26</v>
      </c>
      <c r="K4" s="15" t="s">
        <v>27</v>
      </c>
      <c r="L4" s="65">
        <f>(Table1[[#This Row],[Sales]]-Table1[[#This Row],[Profit Per Unit]])/Table1[[#This Row],[Quantity]]</f>
        <v>36.118000000000002</v>
      </c>
      <c r="M4" s="16">
        <v>120.36600000000001</v>
      </c>
      <c r="N4" s="13">
        <v>3</v>
      </c>
      <c r="O4" s="48">
        <v>36.035999999999994</v>
      </c>
      <c r="P4" s="48">
        <f>Table1[[#This Row],[Profit]]/Table1[[#This Row],[Quantity]]</f>
        <v>12.011999999999999</v>
      </c>
      <c r="R4" s="4" t="s">
        <v>450</v>
      </c>
      <c r="S4" s="4" t="s">
        <v>451</v>
      </c>
      <c r="T4" s="4" t="s">
        <v>452</v>
      </c>
    </row>
    <row r="5" spans="1:33" x14ac:dyDescent="0.3">
      <c r="A5" s="47" t="s">
        <v>21</v>
      </c>
      <c r="B5" s="14">
        <v>40544</v>
      </c>
      <c r="C5" s="14">
        <v>40551</v>
      </c>
      <c r="D5" s="46">
        <f>Table1[[#This Row],[Ship Date]]-Table1[[#This Row],[Order Date]]</f>
        <v>7</v>
      </c>
      <c r="E5" s="13" t="s">
        <v>22</v>
      </c>
      <c r="F5" s="13" t="s">
        <v>23</v>
      </c>
      <c r="G5" s="13" t="s">
        <v>24</v>
      </c>
      <c r="H5" s="13" t="s">
        <v>41</v>
      </c>
      <c r="I5" s="13" t="s">
        <v>42</v>
      </c>
      <c r="J5" s="13" t="s">
        <v>43</v>
      </c>
      <c r="K5" s="13" t="s">
        <v>44</v>
      </c>
      <c r="L5" s="65">
        <f>(Table1[[#This Row],[Sales]]-Table1[[#This Row],[Profit Per Unit]])/Table1[[#This Row],[Quantity]]</f>
        <v>21.223199999999999</v>
      </c>
      <c r="M5" s="16">
        <v>113.66999999999999</v>
      </c>
      <c r="N5" s="13">
        <v>5</v>
      </c>
      <c r="O5" s="48">
        <v>37.769999999999996</v>
      </c>
      <c r="P5" s="48">
        <f>Table1[[#This Row],[Profit]]/Table1[[#This Row],[Quantity]]</f>
        <v>7.5539999999999994</v>
      </c>
      <c r="R5" s="1" t="s">
        <v>0</v>
      </c>
      <c r="S5" s="2">
        <v>0</v>
      </c>
      <c r="T5" s="3">
        <f t="shared" ref="T5:T20" si="0">S5/COUNTA(A:A)</f>
        <v>0</v>
      </c>
    </row>
    <row r="6" spans="1:33" x14ac:dyDescent="0.3">
      <c r="A6" s="47" t="s">
        <v>21</v>
      </c>
      <c r="B6" s="14">
        <v>40544</v>
      </c>
      <c r="C6" s="14">
        <v>40551</v>
      </c>
      <c r="D6" s="46">
        <f>Table1[[#This Row],[Ship Date]]-Table1[[#This Row],[Order Date]]</f>
        <v>7</v>
      </c>
      <c r="E6" s="13" t="s">
        <v>22</v>
      </c>
      <c r="F6" s="13" t="s">
        <v>23</v>
      </c>
      <c r="G6" s="13" t="s">
        <v>24</v>
      </c>
      <c r="H6" s="13" t="s">
        <v>45</v>
      </c>
      <c r="I6" s="13" t="s">
        <v>18</v>
      </c>
      <c r="J6" s="13" t="s">
        <v>39</v>
      </c>
      <c r="K6" s="13" t="s">
        <v>46</v>
      </c>
      <c r="L6" s="65">
        <f>(Table1[[#This Row],[Sales]]-Table1[[#This Row],[Profit Per Unit]])/Table1[[#This Row],[Quantity]]</f>
        <v>23.785500000000003</v>
      </c>
      <c r="M6" s="16">
        <v>55.242000000000004</v>
      </c>
      <c r="N6" s="13">
        <v>2</v>
      </c>
      <c r="O6" s="48">
        <v>15.341999999999999</v>
      </c>
      <c r="P6" s="48">
        <f>Table1[[#This Row],[Profit]]/Table1[[#This Row],[Quantity]]</f>
        <v>7.6709999999999994</v>
      </c>
      <c r="R6" s="1" t="s">
        <v>1</v>
      </c>
      <c r="S6" s="2">
        <v>0</v>
      </c>
      <c r="T6" s="3">
        <f t="shared" si="0"/>
        <v>0</v>
      </c>
    </row>
    <row r="7" spans="1:33" x14ac:dyDescent="0.3">
      <c r="A7" s="47" t="s">
        <v>34</v>
      </c>
      <c r="B7" s="14">
        <v>40544</v>
      </c>
      <c r="C7" s="14">
        <v>40548</v>
      </c>
      <c r="D7" s="46">
        <f>Table1[[#This Row],[Ship Date]]-Table1[[#This Row],[Order Date]]</f>
        <v>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18</v>
      </c>
      <c r="J7" s="13" t="s">
        <v>39</v>
      </c>
      <c r="K7" s="15" t="s">
        <v>40</v>
      </c>
      <c r="L7" s="65">
        <f>(Table1[[#This Row],[Sales]]-Table1[[#This Row],[Profit Per Unit]])/Table1[[#This Row],[Quantity]]</f>
        <v>17.850000000000005</v>
      </c>
      <c r="M7" s="16">
        <v>44.865000000000009</v>
      </c>
      <c r="N7" s="13">
        <v>3</v>
      </c>
      <c r="O7" s="48">
        <v>-26.05500000000001</v>
      </c>
      <c r="P7" s="48">
        <f>Table1[[#This Row],[Profit]]/Table1[[#This Row],[Quantity]]</f>
        <v>-8.6850000000000041</v>
      </c>
      <c r="R7" s="1" t="s">
        <v>2</v>
      </c>
      <c r="S7" s="2">
        <v>0</v>
      </c>
      <c r="T7" s="3">
        <f t="shared" si="0"/>
        <v>0</v>
      </c>
    </row>
    <row r="8" spans="1:33" x14ac:dyDescent="0.3">
      <c r="A8" s="47" t="s">
        <v>47</v>
      </c>
      <c r="B8" s="14">
        <v>40545</v>
      </c>
      <c r="C8" s="14">
        <v>40549</v>
      </c>
      <c r="D8" s="46">
        <f>Table1[[#This Row],[Ship Date]]-Table1[[#This Row],[Order Date]]</f>
        <v>4</v>
      </c>
      <c r="E8" s="13" t="s">
        <v>48</v>
      </c>
      <c r="F8" s="13" t="s">
        <v>49</v>
      </c>
      <c r="G8" s="13" t="s">
        <v>49</v>
      </c>
      <c r="H8" s="13" t="s">
        <v>50</v>
      </c>
      <c r="I8" s="13" t="s">
        <v>51</v>
      </c>
      <c r="J8" s="13" t="s">
        <v>52</v>
      </c>
      <c r="K8" s="13" t="s">
        <v>53</v>
      </c>
      <c r="L8" s="65">
        <f>(Table1[[#This Row],[Sales]]-Table1[[#This Row],[Profit Per Unit]])/Table1[[#This Row],[Quantity]]</f>
        <v>311.10000000000002</v>
      </c>
      <c r="M8" s="16">
        <v>314.22000000000003</v>
      </c>
      <c r="N8" s="13">
        <v>1</v>
      </c>
      <c r="O8" s="48">
        <v>3.12</v>
      </c>
      <c r="P8" s="48">
        <f>Table1[[#This Row],[Profit]]/Table1[[#This Row],[Quantity]]</f>
        <v>3.12</v>
      </c>
      <c r="R8" s="1" t="s">
        <v>483</v>
      </c>
      <c r="S8" s="2">
        <v>0</v>
      </c>
      <c r="T8" s="3">
        <f t="shared" si="0"/>
        <v>0</v>
      </c>
    </row>
    <row r="9" spans="1:33" x14ac:dyDescent="0.3">
      <c r="A9" s="47" t="s">
        <v>79</v>
      </c>
      <c r="B9" s="14">
        <v>40546</v>
      </c>
      <c r="C9" s="14">
        <v>40550</v>
      </c>
      <c r="D9" s="46">
        <f>Table1[[#This Row],[Ship Date]]-Table1[[#This Row],[Order Date]]</f>
        <v>4</v>
      </c>
      <c r="E9" s="13" t="s">
        <v>80</v>
      </c>
      <c r="F9" s="13" t="s">
        <v>81</v>
      </c>
      <c r="G9" s="13" t="s">
        <v>37</v>
      </c>
      <c r="H9" s="13" t="s">
        <v>82</v>
      </c>
      <c r="I9" s="13" t="s">
        <v>42</v>
      </c>
      <c r="J9" s="13" t="s">
        <v>83</v>
      </c>
      <c r="K9" s="13" t="s">
        <v>84</v>
      </c>
      <c r="L9" s="65">
        <f>(Table1[[#This Row],[Sales]]-Table1[[#This Row],[Profit Per Unit]])/Table1[[#This Row],[Quantity]]</f>
        <v>116.14285714285714</v>
      </c>
      <c r="M9" s="16">
        <v>854.49</v>
      </c>
      <c r="N9" s="13">
        <v>7</v>
      </c>
      <c r="O9" s="48">
        <v>290.43</v>
      </c>
      <c r="P9" s="48">
        <f>Table1[[#This Row],[Profit]]/Table1[[#This Row],[Quantity]]</f>
        <v>41.49</v>
      </c>
      <c r="R9" s="1" t="s">
        <v>3</v>
      </c>
      <c r="S9" s="2">
        <v>0</v>
      </c>
      <c r="T9" s="3">
        <f t="shared" si="0"/>
        <v>0</v>
      </c>
    </row>
    <row r="10" spans="1:33" x14ac:dyDescent="0.3">
      <c r="A10" s="47" t="s">
        <v>109</v>
      </c>
      <c r="B10" s="14">
        <v>40546</v>
      </c>
      <c r="C10" s="14">
        <v>40551</v>
      </c>
      <c r="D10" s="46">
        <f>Table1[[#This Row],[Ship Date]]-Table1[[#This Row],[Order Date]]</f>
        <v>5</v>
      </c>
      <c r="E10" s="13" t="s">
        <v>110</v>
      </c>
      <c r="F10" s="13" t="s">
        <v>111</v>
      </c>
      <c r="G10" s="13" t="s">
        <v>24</v>
      </c>
      <c r="H10" s="13" t="s">
        <v>112</v>
      </c>
      <c r="I10" s="13" t="s">
        <v>18</v>
      </c>
      <c r="J10" s="13" t="s">
        <v>19</v>
      </c>
      <c r="K10" s="13" t="s">
        <v>113</v>
      </c>
      <c r="L10" s="65">
        <f>(Table1[[#This Row],[Sales]]-Table1[[#This Row],[Profit Per Unit]])/Table1[[#This Row],[Quantity]]</f>
        <v>79.034549999999996</v>
      </c>
      <c r="M10" s="16">
        <v>135.1182</v>
      </c>
      <c r="N10" s="13">
        <v>2</v>
      </c>
      <c r="O10" s="48">
        <v>-45.901800000000009</v>
      </c>
      <c r="P10" s="48">
        <f>Table1[[#This Row],[Profit]]/Table1[[#This Row],[Quantity]]</f>
        <v>-22.950900000000004</v>
      </c>
      <c r="R10" s="1" t="s">
        <v>4</v>
      </c>
      <c r="S10" s="2">
        <v>0</v>
      </c>
      <c r="T10" s="3">
        <f t="shared" si="0"/>
        <v>0</v>
      </c>
    </row>
    <row r="11" spans="1:33" x14ac:dyDescent="0.3">
      <c r="A11" s="47" t="s">
        <v>59</v>
      </c>
      <c r="B11" s="14">
        <v>40546</v>
      </c>
      <c r="C11" s="14">
        <v>40552</v>
      </c>
      <c r="D11" s="46">
        <f>Table1[[#This Row],[Ship Date]]-Table1[[#This Row],[Order Date]]</f>
        <v>6</v>
      </c>
      <c r="E11" s="13" t="s">
        <v>60</v>
      </c>
      <c r="F11" s="13" t="s">
        <v>61</v>
      </c>
      <c r="G11" s="13" t="s">
        <v>24</v>
      </c>
      <c r="H11" s="13" t="s">
        <v>62</v>
      </c>
      <c r="I11" s="13" t="s">
        <v>51</v>
      </c>
      <c r="J11" s="13" t="s">
        <v>63</v>
      </c>
      <c r="K11" s="13" t="s">
        <v>64</v>
      </c>
      <c r="L11" s="65">
        <f>(Table1[[#This Row],[Sales]]-Table1[[#This Row],[Profit Per Unit]])/Table1[[#This Row],[Quantity]]</f>
        <v>248.0805</v>
      </c>
      <c r="M11" s="16">
        <v>912.45600000000002</v>
      </c>
      <c r="N11" s="13">
        <v>4</v>
      </c>
      <c r="O11" s="48">
        <v>-319.46399999999994</v>
      </c>
      <c r="P11" s="48">
        <f>Table1[[#This Row],[Profit]]/Table1[[#This Row],[Quantity]]</f>
        <v>-79.865999999999985</v>
      </c>
      <c r="R11" s="1" t="s">
        <v>5</v>
      </c>
      <c r="S11" s="2">
        <v>0</v>
      </c>
      <c r="T11" s="3">
        <f t="shared" si="0"/>
        <v>0</v>
      </c>
    </row>
    <row r="12" spans="1:33" x14ac:dyDescent="0.3">
      <c r="A12" s="47" t="s">
        <v>59</v>
      </c>
      <c r="B12" s="14">
        <v>40546</v>
      </c>
      <c r="C12" s="14">
        <v>40552</v>
      </c>
      <c r="D12" s="46">
        <f>Table1[[#This Row],[Ship Date]]-Table1[[#This Row],[Order Date]]</f>
        <v>6</v>
      </c>
      <c r="E12" s="13" t="s">
        <v>60</v>
      </c>
      <c r="F12" s="13" t="s">
        <v>61</v>
      </c>
      <c r="G12" s="13" t="s">
        <v>24</v>
      </c>
      <c r="H12" s="13" t="s">
        <v>90</v>
      </c>
      <c r="I12" s="13" t="s">
        <v>42</v>
      </c>
      <c r="J12" s="13" t="s">
        <v>69</v>
      </c>
      <c r="K12" s="13" t="s">
        <v>91</v>
      </c>
      <c r="L12" s="65">
        <f>(Table1[[#This Row],[Sales]]-Table1[[#This Row],[Profit Per Unit]])/Table1[[#This Row],[Quantity]]</f>
        <v>103.64099999999999</v>
      </c>
      <c r="M12" s="16">
        <v>159.44399999999999</v>
      </c>
      <c r="N12" s="13">
        <v>2</v>
      </c>
      <c r="O12" s="48">
        <v>-95.676000000000002</v>
      </c>
      <c r="P12" s="48">
        <f>Table1[[#This Row],[Profit]]/Table1[[#This Row],[Quantity]]</f>
        <v>-47.838000000000001</v>
      </c>
      <c r="R12" s="1" t="s">
        <v>6</v>
      </c>
      <c r="S12" s="2">
        <v>0</v>
      </c>
      <c r="T12" s="3">
        <f t="shared" si="0"/>
        <v>0</v>
      </c>
    </row>
    <row r="13" spans="1:33" x14ac:dyDescent="0.3">
      <c r="A13" s="47" t="s">
        <v>59</v>
      </c>
      <c r="B13" s="14">
        <v>40546</v>
      </c>
      <c r="C13" s="14">
        <v>40552</v>
      </c>
      <c r="D13" s="46">
        <f>Table1[[#This Row],[Ship Date]]-Table1[[#This Row],[Order Date]]</f>
        <v>6</v>
      </c>
      <c r="E13" s="13" t="s">
        <v>60</v>
      </c>
      <c r="F13" s="13" t="s">
        <v>61</v>
      </c>
      <c r="G13" s="13" t="s">
        <v>24</v>
      </c>
      <c r="H13" s="13" t="s">
        <v>104</v>
      </c>
      <c r="I13" s="13" t="s">
        <v>51</v>
      </c>
      <c r="J13" s="13" t="s">
        <v>105</v>
      </c>
      <c r="K13" s="13" t="s">
        <v>106</v>
      </c>
      <c r="L13" s="65">
        <f>(Table1[[#This Row],[Sales]]-Table1[[#This Row],[Profit Per Unit]])/Table1[[#This Row],[Quantity]]</f>
        <v>33.795000000000002</v>
      </c>
      <c r="M13" s="16">
        <v>69.3</v>
      </c>
      <c r="N13" s="13">
        <v>2</v>
      </c>
      <c r="O13" s="48">
        <v>3.4199999999999946</v>
      </c>
      <c r="P13" s="48">
        <f>Table1[[#This Row],[Profit]]/Table1[[#This Row],[Quantity]]</f>
        <v>1.7099999999999973</v>
      </c>
      <c r="R13" s="1" t="s">
        <v>484</v>
      </c>
      <c r="S13" s="2">
        <v>0</v>
      </c>
      <c r="T13" s="3">
        <f t="shared" si="0"/>
        <v>0</v>
      </c>
    </row>
    <row r="14" spans="1:33" x14ac:dyDescent="0.3">
      <c r="A14" s="47" t="s">
        <v>59</v>
      </c>
      <c r="B14" s="14">
        <v>40546</v>
      </c>
      <c r="C14" s="14">
        <v>40552</v>
      </c>
      <c r="D14" s="46">
        <f>Table1[[#This Row],[Ship Date]]-Table1[[#This Row],[Order Date]]</f>
        <v>6</v>
      </c>
      <c r="E14" s="13" t="s">
        <v>60</v>
      </c>
      <c r="F14" s="13" t="s">
        <v>61</v>
      </c>
      <c r="G14" s="13" t="s">
        <v>24</v>
      </c>
      <c r="H14" s="13" t="s">
        <v>107</v>
      </c>
      <c r="I14" s="13" t="s">
        <v>42</v>
      </c>
      <c r="J14" s="13" t="s">
        <v>69</v>
      </c>
      <c r="K14" s="13" t="s">
        <v>108</v>
      </c>
      <c r="L14" s="65">
        <f>(Table1[[#This Row],[Sales]]-Table1[[#This Row],[Profit Per Unit]])/Table1[[#This Row],[Quantity]]</f>
        <v>41.036999999999999</v>
      </c>
      <c r="M14" s="16">
        <v>68.867999999999995</v>
      </c>
      <c r="N14" s="13">
        <v>2</v>
      </c>
      <c r="O14" s="48">
        <v>-26.412000000000006</v>
      </c>
      <c r="P14" s="48">
        <f>Table1[[#This Row],[Profit]]/Table1[[#This Row],[Quantity]]</f>
        <v>-13.206000000000003</v>
      </c>
      <c r="R14" s="1" t="s">
        <v>485</v>
      </c>
      <c r="S14" s="2">
        <v>0</v>
      </c>
      <c r="T14" s="3">
        <f t="shared" si="0"/>
        <v>0</v>
      </c>
    </row>
    <row r="15" spans="1:33" x14ac:dyDescent="0.3">
      <c r="A15" s="47" t="s">
        <v>85</v>
      </c>
      <c r="B15" s="14">
        <v>40546</v>
      </c>
      <c r="C15" s="14">
        <v>40552</v>
      </c>
      <c r="D15" s="46">
        <f>Table1[[#This Row],[Ship Date]]-Table1[[#This Row],[Order Date]]</f>
        <v>6</v>
      </c>
      <c r="E15" s="13" t="s">
        <v>86</v>
      </c>
      <c r="F15" s="13" t="s">
        <v>87</v>
      </c>
      <c r="G15" s="13" t="s">
        <v>24</v>
      </c>
      <c r="H15" s="13" t="s">
        <v>88</v>
      </c>
      <c r="I15" s="13" t="s">
        <v>51</v>
      </c>
      <c r="J15" s="13" t="s">
        <v>63</v>
      </c>
      <c r="K15" s="13" t="s">
        <v>89</v>
      </c>
      <c r="L15" s="65">
        <f>(Table1[[#This Row],[Sales]]-Table1[[#This Row],[Profit Per Unit]])/Table1[[#This Row],[Quantity]]</f>
        <v>142.74</v>
      </c>
      <c r="M15" s="16">
        <v>192.87</v>
      </c>
      <c r="N15" s="13">
        <v>1</v>
      </c>
      <c r="O15" s="48">
        <v>50.13</v>
      </c>
      <c r="P15" s="48">
        <f>Table1[[#This Row],[Profit]]/Table1[[#This Row],[Quantity]]</f>
        <v>50.13</v>
      </c>
      <c r="R15" s="1" t="s">
        <v>9</v>
      </c>
      <c r="S15" s="2">
        <v>0</v>
      </c>
      <c r="T15" s="3">
        <f t="shared" si="0"/>
        <v>0</v>
      </c>
    </row>
    <row r="16" spans="1:33" x14ac:dyDescent="0.3">
      <c r="A16" s="47" t="s">
        <v>71</v>
      </c>
      <c r="B16" s="14">
        <v>40546</v>
      </c>
      <c r="C16" s="14">
        <v>40550</v>
      </c>
      <c r="D16" s="46">
        <f>Table1[[#This Row],[Ship Date]]-Table1[[#This Row],[Order Date]]</f>
        <v>4</v>
      </c>
      <c r="E16" s="13" t="s">
        <v>72</v>
      </c>
      <c r="F16" s="13" t="s">
        <v>73</v>
      </c>
      <c r="G16" s="13" t="s">
        <v>24</v>
      </c>
      <c r="H16" s="13" t="s">
        <v>74</v>
      </c>
      <c r="I16" s="13" t="s">
        <v>18</v>
      </c>
      <c r="J16" s="13" t="s">
        <v>19</v>
      </c>
      <c r="K16" s="13" t="s">
        <v>75</v>
      </c>
      <c r="L16" s="65">
        <f>(Table1[[#This Row],[Sales]]-Table1[[#This Row],[Profit Per Unit]])/Table1[[#This Row],[Quantity]]</f>
        <v>126.19099999999999</v>
      </c>
      <c r="M16" s="16">
        <v>337.6395</v>
      </c>
      <c r="N16" s="13">
        <v>3</v>
      </c>
      <c r="O16" s="48">
        <v>-122.80049999999997</v>
      </c>
      <c r="P16" s="48">
        <f>Table1[[#This Row],[Profit]]/Table1[[#This Row],[Quantity]]</f>
        <v>-40.933499999999988</v>
      </c>
      <c r="R16" s="1" t="s">
        <v>482</v>
      </c>
      <c r="S16" s="2">
        <v>0</v>
      </c>
      <c r="T16" s="3">
        <f t="shared" si="0"/>
        <v>0</v>
      </c>
    </row>
    <row r="17" spans="1:21" x14ac:dyDescent="0.3">
      <c r="A17" s="47" t="s">
        <v>71</v>
      </c>
      <c r="B17" s="14">
        <v>40546</v>
      </c>
      <c r="C17" s="14">
        <v>40550</v>
      </c>
      <c r="D17" s="46">
        <f>Table1[[#This Row],[Ship Date]]-Table1[[#This Row],[Order Date]]</f>
        <v>4</v>
      </c>
      <c r="E17" s="13" t="s">
        <v>72</v>
      </c>
      <c r="F17" s="13" t="s">
        <v>73</v>
      </c>
      <c r="G17" s="13" t="s">
        <v>24</v>
      </c>
      <c r="H17" s="13" t="s">
        <v>76</v>
      </c>
      <c r="I17" s="13" t="s">
        <v>42</v>
      </c>
      <c r="J17" s="13" t="s">
        <v>77</v>
      </c>
      <c r="K17" s="15" t="s">
        <v>78</v>
      </c>
      <c r="L17" s="65">
        <f>(Table1[[#This Row],[Sales]]-Table1[[#This Row],[Profit Per Unit]])/Table1[[#This Row],[Quantity]]</f>
        <v>281.58000000000004</v>
      </c>
      <c r="M17" s="16">
        <v>211.18049999999999</v>
      </c>
      <c r="N17" s="13">
        <v>1</v>
      </c>
      <c r="O17" s="48">
        <v>-70.399500000000018</v>
      </c>
      <c r="P17" s="48">
        <f>Table1[[#This Row],[Profit]]/Table1[[#This Row],[Quantity]]</f>
        <v>-70.399500000000018</v>
      </c>
      <c r="R17" s="1" t="s">
        <v>10</v>
      </c>
      <c r="S17" s="2">
        <v>0</v>
      </c>
      <c r="T17" s="3">
        <f t="shared" si="0"/>
        <v>0</v>
      </c>
    </row>
    <row r="18" spans="1:21" x14ac:dyDescent="0.3">
      <c r="A18" s="47" t="s">
        <v>71</v>
      </c>
      <c r="B18" s="14">
        <v>40546</v>
      </c>
      <c r="C18" s="14">
        <v>40550</v>
      </c>
      <c r="D18" s="46">
        <f>Table1[[#This Row],[Ship Date]]-Table1[[#This Row],[Order Date]]</f>
        <v>4</v>
      </c>
      <c r="E18" s="13" t="s">
        <v>72</v>
      </c>
      <c r="F18" s="13" t="s">
        <v>73</v>
      </c>
      <c r="G18" s="13" t="s">
        <v>24</v>
      </c>
      <c r="H18" s="13" t="s">
        <v>132</v>
      </c>
      <c r="I18" s="13" t="s">
        <v>18</v>
      </c>
      <c r="J18" s="13" t="s">
        <v>133</v>
      </c>
      <c r="K18" s="13" t="s">
        <v>134</v>
      </c>
      <c r="L18" s="65">
        <f>(Table1[[#This Row],[Sales]]-Table1[[#This Row],[Profit Per Unit]])/Table1[[#This Row],[Quantity]]</f>
        <v>5.4599999999999991</v>
      </c>
      <c r="M18" s="16">
        <v>6.0059999999999993</v>
      </c>
      <c r="N18" s="13">
        <v>1</v>
      </c>
      <c r="O18" s="48">
        <v>0.54600000000000026</v>
      </c>
      <c r="P18" s="48">
        <f>Table1[[#This Row],[Profit]]/Table1[[#This Row],[Quantity]]</f>
        <v>0.54600000000000026</v>
      </c>
      <c r="R18" s="1" t="s">
        <v>11</v>
      </c>
      <c r="S18" s="2">
        <v>0</v>
      </c>
      <c r="T18" s="3">
        <f t="shared" si="0"/>
        <v>0</v>
      </c>
    </row>
    <row r="19" spans="1:21" x14ac:dyDescent="0.3">
      <c r="A19" s="47" t="s">
        <v>54</v>
      </c>
      <c r="B19" s="14">
        <v>40546</v>
      </c>
      <c r="C19" s="14">
        <v>40546</v>
      </c>
      <c r="D19" s="46">
        <f>Table1[[#This Row],[Ship Date]]-Table1[[#This Row],[Order Date]]</f>
        <v>0</v>
      </c>
      <c r="E19" s="13" t="s">
        <v>55</v>
      </c>
      <c r="F19" s="13" t="s">
        <v>23</v>
      </c>
      <c r="G19" s="13" t="s">
        <v>24</v>
      </c>
      <c r="H19" s="13" t="s">
        <v>56</v>
      </c>
      <c r="I19" s="13" t="s">
        <v>18</v>
      </c>
      <c r="J19" s="13" t="s">
        <v>57</v>
      </c>
      <c r="K19" s="13" t="s">
        <v>58</v>
      </c>
      <c r="L19" s="65">
        <f>(Table1[[#This Row],[Sales]]-Table1[[#This Row],[Profit Per Unit]])/Table1[[#This Row],[Quantity]]</f>
        <v>165.68999999999997</v>
      </c>
      <c r="M19" s="16">
        <v>276.10199999999998</v>
      </c>
      <c r="N19" s="13">
        <v>1</v>
      </c>
      <c r="O19" s="48">
        <v>110.41200000000001</v>
      </c>
      <c r="P19" s="48">
        <f>Table1[[#This Row],[Profit]]/Table1[[#This Row],[Quantity]]</f>
        <v>110.41200000000001</v>
      </c>
      <c r="R19" s="1" t="s">
        <v>12</v>
      </c>
      <c r="S19" s="2">
        <v>0</v>
      </c>
      <c r="T19" s="3">
        <f t="shared" si="0"/>
        <v>0</v>
      </c>
    </row>
    <row r="20" spans="1:21" x14ac:dyDescent="0.3">
      <c r="A20" s="47" t="s">
        <v>54</v>
      </c>
      <c r="B20" s="14">
        <v>40546</v>
      </c>
      <c r="C20" s="14">
        <v>40546</v>
      </c>
      <c r="D20" s="46">
        <f>Table1[[#This Row],[Ship Date]]-Table1[[#This Row],[Order Date]]</f>
        <v>0</v>
      </c>
      <c r="E20" s="13" t="s">
        <v>55</v>
      </c>
      <c r="F20" s="13" t="s">
        <v>23</v>
      </c>
      <c r="G20" s="13" t="s">
        <v>24</v>
      </c>
      <c r="H20" s="13" t="s">
        <v>114</v>
      </c>
      <c r="I20" s="13" t="s">
        <v>18</v>
      </c>
      <c r="J20" s="13" t="s">
        <v>115</v>
      </c>
      <c r="K20" s="13" t="s">
        <v>116</v>
      </c>
      <c r="L20" s="65">
        <f>(Table1[[#This Row],[Sales]]-Table1[[#This Row],[Profit Per Unit]])/Table1[[#This Row],[Quantity]]</f>
        <v>11.433999999999999</v>
      </c>
      <c r="M20" s="16">
        <v>35.883000000000003</v>
      </c>
      <c r="N20" s="13">
        <v>3</v>
      </c>
      <c r="O20" s="48">
        <v>4.7430000000000003</v>
      </c>
      <c r="P20" s="48">
        <f>Table1[[#This Row],[Profit]]/Table1[[#This Row],[Quantity]]</f>
        <v>1.5810000000000002</v>
      </c>
      <c r="R20" s="1" t="s">
        <v>489</v>
      </c>
      <c r="S20" s="2">
        <v>0</v>
      </c>
      <c r="T20" s="3">
        <f t="shared" si="0"/>
        <v>0</v>
      </c>
      <c r="U20" s="11"/>
    </row>
    <row r="21" spans="1:21" x14ac:dyDescent="0.3">
      <c r="A21" s="47" t="s">
        <v>117</v>
      </c>
      <c r="B21" s="14">
        <v>40546</v>
      </c>
      <c r="C21" s="14">
        <v>40551</v>
      </c>
      <c r="D21" s="46">
        <f>Table1[[#This Row],[Ship Date]]-Table1[[#This Row],[Order Date]]</f>
        <v>5</v>
      </c>
      <c r="E21" s="13" t="s">
        <v>118</v>
      </c>
      <c r="F21" s="13" t="s">
        <v>101</v>
      </c>
      <c r="G21" s="13" t="s">
        <v>31</v>
      </c>
      <c r="H21" s="13" t="s">
        <v>119</v>
      </c>
      <c r="I21" s="13" t="s">
        <v>18</v>
      </c>
      <c r="J21" s="13" t="s">
        <v>120</v>
      </c>
      <c r="K21" s="13" t="s">
        <v>121</v>
      </c>
      <c r="L21" s="65">
        <f>(Table1[[#This Row],[Sales]]-Table1[[#This Row],[Profit Per Unit]])/Table1[[#This Row],[Quantity]]</f>
        <v>44.070000000000007</v>
      </c>
      <c r="M21" s="16">
        <v>51.84</v>
      </c>
      <c r="N21" s="13">
        <v>1</v>
      </c>
      <c r="O21" s="48">
        <v>7.77</v>
      </c>
      <c r="P21" s="48">
        <f>Table1[[#This Row],[Profit]]/Table1[[#This Row],[Quantity]]</f>
        <v>7.77</v>
      </c>
      <c r="R21" s="11"/>
      <c r="S21" s="11"/>
      <c r="T21" s="11"/>
      <c r="U21" s="11"/>
    </row>
    <row r="22" spans="1:21" x14ac:dyDescent="0.3">
      <c r="A22" s="47" t="s">
        <v>99</v>
      </c>
      <c r="B22" s="14">
        <v>40546</v>
      </c>
      <c r="C22" s="14">
        <v>40550</v>
      </c>
      <c r="D22" s="46">
        <f>Table1[[#This Row],[Ship Date]]-Table1[[#This Row],[Order Date]]</f>
        <v>4</v>
      </c>
      <c r="E22" s="13" t="s">
        <v>100</v>
      </c>
      <c r="F22" s="13" t="s">
        <v>101</v>
      </c>
      <c r="G22" s="13" t="s">
        <v>31</v>
      </c>
      <c r="H22" s="13" t="s">
        <v>102</v>
      </c>
      <c r="I22" s="13" t="s">
        <v>18</v>
      </c>
      <c r="J22" s="13" t="s">
        <v>57</v>
      </c>
      <c r="K22" s="15" t="s">
        <v>103</v>
      </c>
      <c r="L22" s="65">
        <f>(Table1[[#This Row],[Sales]]-Table1[[#This Row],[Profit Per Unit]])/Table1[[#This Row],[Quantity]]</f>
        <v>50.564999999999998</v>
      </c>
      <c r="M22" s="16">
        <v>122.58</v>
      </c>
      <c r="N22" s="13">
        <v>2</v>
      </c>
      <c r="O22" s="48">
        <v>42.900000000000006</v>
      </c>
      <c r="P22" s="48">
        <f>Table1[[#This Row],[Profit]]/Table1[[#This Row],[Quantity]]</f>
        <v>21.450000000000003</v>
      </c>
      <c r="R22" s="11"/>
      <c r="S22" s="11"/>
      <c r="T22" s="11"/>
      <c r="U22" s="11"/>
    </row>
    <row r="23" spans="1:21" x14ac:dyDescent="0.3">
      <c r="A23" s="47" t="s">
        <v>99</v>
      </c>
      <c r="B23" s="14">
        <v>40546</v>
      </c>
      <c r="C23" s="14">
        <v>40550</v>
      </c>
      <c r="D23" s="46">
        <f>Table1[[#This Row],[Ship Date]]-Table1[[#This Row],[Order Date]]</f>
        <v>4</v>
      </c>
      <c r="E23" s="13" t="s">
        <v>100</v>
      </c>
      <c r="F23" s="13" t="s">
        <v>101</v>
      </c>
      <c r="G23" s="13" t="s">
        <v>31</v>
      </c>
      <c r="H23" s="13" t="s">
        <v>122</v>
      </c>
      <c r="I23" s="13" t="s">
        <v>18</v>
      </c>
      <c r="J23" s="13" t="s">
        <v>19</v>
      </c>
      <c r="K23" s="13" t="s">
        <v>123</v>
      </c>
      <c r="L23" s="65">
        <f>(Table1[[#This Row],[Sales]]-Table1[[#This Row],[Profit Per Unit]])/Table1[[#This Row],[Quantity]]</f>
        <v>28.994999999999994</v>
      </c>
      <c r="M23" s="16">
        <v>62.339999999999989</v>
      </c>
      <c r="N23" s="13">
        <v>2</v>
      </c>
      <c r="O23" s="48">
        <v>8.6999999999999993</v>
      </c>
      <c r="P23" s="48">
        <f>Table1[[#This Row],[Profit]]/Table1[[#This Row],[Quantity]]</f>
        <v>4.3499999999999996</v>
      </c>
      <c r="R23" s="11"/>
      <c r="S23" s="11"/>
      <c r="T23" s="11"/>
      <c r="U23" s="11"/>
    </row>
    <row r="24" spans="1:21" x14ac:dyDescent="0.3">
      <c r="A24" s="47" t="s">
        <v>99</v>
      </c>
      <c r="B24" s="14">
        <v>40546</v>
      </c>
      <c r="C24" s="14">
        <v>40550</v>
      </c>
      <c r="D24" s="46">
        <f>Table1[[#This Row],[Ship Date]]-Table1[[#This Row],[Order Date]]</f>
        <v>4</v>
      </c>
      <c r="E24" s="13" t="s">
        <v>100</v>
      </c>
      <c r="F24" s="13" t="s">
        <v>101</v>
      </c>
      <c r="G24" s="13" t="s">
        <v>31</v>
      </c>
      <c r="H24" s="13" t="s">
        <v>135</v>
      </c>
      <c r="I24" s="13" t="s">
        <v>18</v>
      </c>
      <c r="J24" s="13" t="s">
        <v>133</v>
      </c>
      <c r="K24" s="13" t="s">
        <v>136</v>
      </c>
      <c r="L24" s="65">
        <f>(Table1[[#This Row],[Sales]]-Table1[[#This Row],[Profit Per Unit]])/Table1[[#This Row],[Quantity]]</f>
        <v>12.540000000000001</v>
      </c>
      <c r="M24" s="16">
        <v>16.71</v>
      </c>
      <c r="N24" s="13">
        <v>1</v>
      </c>
      <c r="O24" s="48">
        <v>4.17</v>
      </c>
      <c r="P24" s="48">
        <f>Table1[[#This Row],[Profit]]/Table1[[#This Row],[Quantity]]</f>
        <v>4.17</v>
      </c>
      <c r="R24" s="11"/>
      <c r="S24" s="11"/>
      <c r="T24" s="11"/>
      <c r="U24" s="11"/>
    </row>
    <row r="25" spans="1:21" x14ac:dyDescent="0.3">
      <c r="A25" s="47" t="s">
        <v>65</v>
      </c>
      <c r="B25" s="14">
        <v>40546</v>
      </c>
      <c r="C25" s="14">
        <v>40550</v>
      </c>
      <c r="D25" s="46">
        <f>Table1[[#This Row],[Ship Date]]-Table1[[#This Row],[Order Date]]</f>
        <v>4</v>
      </c>
      <c r="E25" s="13" t="s">
        <v>66</v>
      </c>
      <c r="F25" s="13" t="s">
        <v>67</v>
      </c>
      <c r="G25" s="13" t="s">
        <v>31</v>
      </c>
      <c r="H25" s="13" t="s">
        <v>68</v>
      </c>
      <c r="I25" s="13" t="s">
        <v>42</v>
      </c>
      <c r="J25" s="13" t="s">
        <v>69</v>
      </c>
      <c r="K25" s="13" t="s">
        <v>70</v>
      </c>
      <c r="L25" s="65">
        <f>(Table1[[#This Row],[Sales]]-Table1[[#This Row],[Profit Per Unit]])/Table1[[#This Row],[Quantity]]</f>
        <v>150.8775</v>
      </c>
      <c r="M25" s="16">
        <v>666.84</v>
      </c>
      <c r="N25" s="13">
        <v>4</v>
      </c>
      <c r="O25" s="48">
        <v>253.32</v>
      </c>
      <c r="P25" s="48">
        <f>Table1[[#This Row],[Profit]]/Table1[[#This Row],[Quantity]]</f>
        <v>63.33</v>
      </c>
      <c r="R25" s="11"/>
      <c r="S25" s="11"/>
      <c r="T25" s="11"/>
      <c r="U25" s="11"/>
    </row>
    <row r="26" spans="1:21" x14ac:dyDescent="0.3">
      <c r="A26" s="47" t="s">
        <v>65</v>
      </c>
      <c r="B26" s="14">
        <v>40546</v>
      </c>
      <c r="C26" s="14">
        <v>40550</v>
      </c>
      <c r="D26" s="46">
        <f>Table1[[#This Row],[Ship Date]]-Table1[[#This Row],[Order Date]]</f>
        <v>4</v>
      </c>
      <c r="E26" s="13" t="s">
        <v>66</v>
      </c>
      <c r="F26" s="13" t="s">
        <v>67</v>
      </c>
      <c r="G26" s="13" t="s">
        <v>31</v>
      </c>
      <c r="H26" s="13" t="s">
        <v>129</v>
      </c>
      <c r="I26" s="13" t="s">
        <v>18</v>
      </c>
      <c r="J26" s="13" t="s">
        <v>130</v>
      </c>
      <c r="K26" s="13" t="s">
        <v>131</v>
      </c>
      <c r="L26" s="65">
        <f>(Table1[[#This Row],[Sales]]-Table1[[#This Row],[Profit Per Unit]])/Table1[[#This Row],[Quantity]]</f>
        <v>30.36</v>
      </c>
      <c r="M26" s="16">
        <v>47.43</v>
      </c>
      <c r="N26" s="13">
        <v>1</v>
      </c>
      <c r="O26" s="48">
        <v>17.07</v>
      </c>
      <c r="P26" s="48">
        <f>Table1[[#This Row],[Profit]]/Table1[[#This Row],[Quantity]]</f>
        <v>17.07</v>
      </c>
      <c r="R26" s="11"/>
      <c r="S26" s="11"/>
      <c r="T26" s="11"/>
      <c r="U26" s="11"/>
    </row>
    <row r="27" spans="1:21" x14ac:dyDescent="0.3">
      <c r="A27" s="47" t="s">
        <v>92</v>
      </c>
      <c r="B27" s="14">
        <v>40546</v>
      </c>
      <c r="C27" s="14">
        <v>40550</v>
      </c>
      <c r="D27" s="46">
        <f>Table1[[#This Row],[Ship Date]]-Table1[[#This Row],[Order Date]]</f>
        <v>4</v>
      </c>
      <c r="E27" s="13" t="s">
        <v>93</v>
      </c>
      <c r="F27" s="13" t="s">
        <v>94</v>
      </c>
      <c r="G27" s="13" t="s">
        <v>95</v>
      </c>
      <c r="H27" s="13" t="s">
        <v>96</v>
      </c>
      <c r="I27" s="13" t="s">
        <v>51</v>
      </c>
      <c r="J27" s="13" t="s">
        <v>97</v>
      </c>
      <c r="K27" s="13" t="s">
        <v>98</v>
      </c>
      <c r="L27" s="65">
        <f>(Table1[[#This Row],[Sales]]-Table1[[#This Row],[Profit Per Unit]])/Table1[[#This Row],[Quantity]]</f>
        <v>45.994999999999997</v>
      </c>
      <c r="M27" s="16">
        <v>195.2</v>
      </c>
      <c r="N27" s="13">
        <v>4</v>
      </c>
      <c r="O27" s="48">
        <v>44.88</v>
      </c>
      <c r="P27" s="48">
        <f>Table1[[#This Row],[Profit]]/Table1[[#This Row],[Quantity]]</f>
        <v>11.22</v>
      </c>
    </row>
    <row r="28" spans="1:21" x14ac:dyDescent="0.3">
      <c r="A28" s="47" t="s">
        <v>124</v>
      </c>
      <c r="B28" s="14">
        <v>40546</v>
      </c>
      <c r="C28" s="14">
        <v>40551</v>
      </c>
      <c r="D28" s="46">
        <f>Table1[[#This Row],[Ship Date]]-Table1[[#This Row],[Order Date]]</f>
        <v>5</v>
      </c>
      <c r="E28" s="13" t="s">
        <v>125</v>
      </c>
      <c r="F28" s="13" t="s">
        <v>126</v>
      </c>
      <c r="G28" s="13" t="s">
        <v>16</v>
      </c>
      <c r="H28" s="13" t="s">
        <v>127</v>
      </c>
      <c r="I28" s="13" t="s">
        <v>18</v>
      </c>
      <c r="J28" s="13" t="s">
        <v>26</v>
      </c>
      <c r="K28" s="13" t="s">
        <v>128</v>
      </c>
      <c r="L28" s="65">
        <f>(Table1[[#This Row],[Sales]]-Table1[[#This Row],[Profit Per Unit]])/Table1[[#This Row],[Quantity]]</f>
        <v>18.637499999999999</v>
      </c>
      <c r="M28" s="16">
        <v>81.239999999999995</v>
      </c>
      <c r="N28" s="13">
        <v>4</v>
      </c>
      <c r="O28" s="48">
        <v>26.759999999999998</v>
      </c>
      <c r="P28" s="48">
        <f>Table1[[#This Row],[Profit]]/Table1[[#This Row],[Quantity]]</f>
        <v>6.6899999999999995</v>
      </c>
    </row>
    <row r="29" spans="1:21" x14ac:dyDescent="0.3">
      <c r="A29" s="47" t="s">
        <v>174</v>
      </c>
      <c r="B29" s="14">
        <v>40547</v>
      </c>
      <c r="C29" s="14">
        <v>40551</v>
      </c>
      <c r="D29" s="46">
        <f>Table1[[#This Row],[Ship Date]]-Table1[[#This Row],[Order Date]]</f>
        <v>4</v>
      </c>
      <c r="E29" s="13" t="s">
        <v>175</v>
      </c>
      <c r="F29" s="13" t="s">
        <v>176</v>
      </c>
      <c r="G29" s="13" t="s">
        <v>177</v>
      </c>
      <c r="H29" s="13" t="s">
        <v>178</v>
      </c>
      <c r="I29" s="13" t="s">
        <v>18</v>
      </c>
      <c r="J29" s="13" t="s">
        <v>39</v>
      </c>
      <c r="K29" s="13" t="s">
        <v>179</v>
      </c>
      <c r="L29" s="65">
        <f>(Table1[[#This Row],[Sales]]-Table1[[#This Row],[Profit Per Unit]])/Table1[[#This Row],[Quantity]]</f>
        <v>6.8362000000000007</v>
      </c>
      <c r="M29" s="16">
        <v>16.448</v>
      </c>
      <c r="N29" s="13">
        <v>2</v>
      </c>
      <c r="O29" s="48">
        <v>5.5511999999999979</v>
      </c>
      <c r="P29" s="48">
        <f>Table1[[#This Row],[Profit]]/Table1[[#This Row],[Quantity]]</f>
        <v>2.775599999999999</v>
      </c>
    </row>
    <row r="30" spans="1:21" x14ac:dyDescent="0.3">
      <c r="A30" s="47" t="s">
        <v>152</v>
      </c>
      <c r="B30" s="14">
        <v>40547</v>
      </c>
      <c r="C30" s="14">
        <v>40551</v>
      </c>
      <c r="D30" s="46">
        <f>Table1[[#This Row],[Ship Date]]-Table1[[#This Row],[Order Date]]</f>
        <v>4</v>
      </c>
      <c r="E30" s="13" t="s">
        <v>153</v>
      </c>
      <c r="F30" s="13" t="s">
        <v>154</v>
      </c>
      <c r="G30" s="13" t="s">
        <v>37</v>
      </c>
      <c r="H30" s="13" t="s">
        <v>155</v>
      </c>
      <c r="I30" s="13" t="s">
        <v>18</v>
      </c>
      <c r="J30" s="13" t="s">
        <v>120</v>
      </c>
      <c r="K30" s="13" t="s">
        <v>156</v>
      </c>
      <c r="L30" s="65">
        <f>(Table1[[#This Row],[Sales]]-Table1[[#This Row],[Profit Per Unit]])/Table1[[#This Row],[Quantity]]</f>
        <v>44.269999999999989</v>
      </c>
      <c r="M30" s="16">
        <v>139.76999999999998</v>
      </c>
      <c r="N30" s="13">
        <v>3</v>
      </c>
      <c r="O30" s="48">
        <v>20.879999999999995</v>
      </c>
      <c r="P30" s="48">
        <f>Table1[[#This Row],[Profit]]/Table1[[#This Row],[Quantity]]</f>
        <v>6.9599999999999982</v>
      </c>
    </row>
    <row r="31" spans="1:21" x14ac:dyDescent="0.3">
      <c r="A31" s="47" t="s">
        <v>180</v>
      </c>
      <c r="B31" s="14">
        <v>40547</v>
      </c>
      <c r="C31" s="14">
        <v>40551</v>
      </c>
      <c r="D31" s="46">
        <f>Table1[[#This Row],[Ship Date]]-Table1[[#This Row],[Order Date]]</f>
        <v>4</v>
      </c>
      <c r="E31" s="13" t="s">
        <v>181</v>
      </c>
      <c r="F31" s="13" t="s">
        <v>182</v>
      </c>
      <c r="G31" s="13" t="s">
        <v>24</v>
      </c>
      <c r="H31" s="13" t="s">
        <v>183</v>
      </c>
      <c r="I31" s="13" t="s">
        <v>18</v>
      </c>
      <c r="J31" s="13" t="s">
        <v>115</v>
      </c>
      <c r="K31" s="13" t="s">
        <v>184</v>
      </c>
      <c r="L31" s="65">
        <f>(Table1[[#This Row],[Sales]]-Table1[[#This Row],[Profit Per Unit]])/Table1[[#This Row],[Quantity]]</f>
        <v>7.6000000000000014</v>
      </c>
      <c r="M31" s="16">
        <v>27.360000000000003</v>
      </c>
      <c r="N31" s="13">
        <v>3</v>
      </c>
      <c r="O31" s="48">
        <v>13.680000000000001</v>
      </c>
      <c r="P31" s="48">
        <f>Table1[[#This Row],[Profit]]/Table1[[#This Row],[Quantity]]</f>
        <v>4.5600000000000005</v>
      </c>
    </row>
    <row r="32" spans="1:21" x14ac:dyDescent="0.3">
      <c r="A32" s="47" t="s">
        <v>170</v>
      </c>
      <c r="B32" s="14">
        <v>40547</v>
      </c>
      <c r="C32" s="14">
        <v>40552</v>
      </c>
      <c r="D32" s="46">
        <f>Table1[[#This Row],[Ship Date]]-Table1[[#This Row],[Order Date]]</f>
        <v>5</v>
      </c>
      <c r="E32" s="13" t="s">
        <v>171</v>
      </c>
      <c r="F32" s="13" t="s">
        <v>81</v>
      </c>
      <c r="G32" s="13" t="s">
        <v>37</v>
      </c>
      <c r="H32" s="13" t="s">
        <v>172</v>
      </c>
      <c r="I32" s="13" t="s">
        <v>18</v>
      </c>
      <c r="J32" s="13" t="s">
        <v>120</v>
      </c>
      <c r="K32" s="13" t="s">
        <v>173</v>
      </c>
      <c r="L32" s="65">
        <f>(Table1[[#This Row],[Sales]]-Table1[[#This Row],[Profit Per Unit]])/Table1[[#This Row],[Quantity]]</f>
        <v>18.795000000000002</v>
      </c>
      <c r="M32" s="16">
        <v>26.64</v>
      </c>
      <c r="N32" s="13">
        <v>2</v>
      </c>
      <c r="O32" s="48">
        <v>-21.9</v>
      </c>
      <c r="P32" s="48">
        <f>Table1[[#This Row],[Profit]]/Table1[[#This Row],[Quantity]]</f>
        <v>-10.95</v>
      </c>
    </row>
    <row r="33" spans="1:16" x14ac:dyDescent="0.3">
      <c r="A33" s="47" t="s">
        <v>170</v>
      </c>
      <c r="B33" s="14">
        <v>40547</v>
      </c>
      <c r="C33" s="14">
        <v>40552</v>
      </c>
      <c r="D33" s="46">
        <f>Table1[[#This Row],[Ship Date]]-Table1[[#This Row],[Order Date]]</f>
        <v>5</v>
      </c>
      <c r="E33" s="13" t="s">
        <v>171</v>
      </c>
      <c r="F33" s="13" t="s">
        <v>81</v>
      </c>
      <c r="G33" s="13" t="s">
        <v>37</v>
      </c>
      <c r="H33" s="13" t="s">
        <v>185</v>
      </c>
      <c r="I33" s="13" t="s">
        <v>18</v>
      </c>
      <c r="J33" s="13" t="s">
        <v>19</v>
      </c>
      <c r="K33" s="13" t="s">
        <v>186</v>
      </c>
      <c r="L33" s="65">
        <f>(Table1[[#This Row],[Sales]]-Table1[[#This Row],[Profit Per Unit]])/Table1[[#This Row],[Quantity]]</f>
        <v>8.7674999999999983</v>
      </c>
      <c r="M33" s="16">
        <v>17.009999999999998</v>
      </c>
      <c r="N33" s="13">
        <v>2</v>
      </c>
      <c r="O33" s="48">
        <v>-1.0499999999999972</v>
      </c>
      <c r="P33" s="48">
        <f>Table1[[#This Row],[Profit]]/Table1[[#This Row],[Quantity]]</f>
        <v>-0.52499999999999858</v>
      </c>
    </row>
    <row r="34" spans="1:16" x14ac:dyDescent="0.3">
      <c r="A34" s="47" t="s">
        <v>137</v>
      </c>
      <c r="B34" s="14">
        <v>40547</v>
      </c>
      <c r="C34" s="14">
        <v>40552</v>
      </c>
      <c r="D34" s="46">
        <f>Table1[[#This Row],[Ship Date]]-Table1[[#This Row],[Order Date]]</f>
        <v>5</v>
      </c>
      <c r="E34" s="13" t="s">
        <v>138</v>
      </c>
      <c r="F34" s="13" t="s">
        <v>139</v>
      </c>
      <c r="G34" s="13" t="s">
        <v>95</v>
      </c>
      <c r="H34" s="13" t="s">
        <v>140</v>
      </c>
      <c r="I34" s="13" t="s">
        <v>42</v>
      </c>
      <c r="J34" s="13" t="s">
        <v>83</v>
      </c>
      <c r="K34" s="13" t="s">
        <v>141</v>
      </c>
      <c r="L34" s="65">
        <f>(Table1[[#This Row],[Sales]]-Table1[[#This Row],[Profit Per Unit]])/Table1[[#This Row],[Quantity]]</f>
        <v>257.8</v>
      </c>
      <c r="M34" s="16">
        <v>1648.44</v>
      </c>
      <c r="N34" s="13">
        <v>6</v>
      </c>
      <c r="O34" s="48">
        <v>609.83999999999992</v>
      </c>
      <c r="P34" s="48">
        <f>Table1[[#This Row],[Profit]]/Table1[[#This Row],[Quantity]]</f>
        <v>101.63999999999999</v>
      </c>
    </row>
    <row r="35" spans="1:16" x14ac:dyDescent="0.3">
      <c r="A35" s="47" t="s">
        <v>137</v>
      </c>
      <c r="B35" s="14">
        <v>40547</v>
      </c>
      <c r="C35" s="14">
        <v>40552</v>
      </c>
      <c r="D35" s="46">
        <f>Table1[[#This Row],[Ship Date]]-Table1[[#This Row],[Order Date]]</f>
        <v>5</v>
      </c>
      <c r="E35" s="13" t="s">
        <v>138</v>
      </c>
      <c r="F35" s="13" t="s">
        <v>139</v>
      </c>
      <c r="G35" s="13" t="s">
        <v>95</v>
      </c>
      <c r="H35" s="13" t="s">
        <v>157</v>
      </c>
      <c r="I35" s="13" t="s">
        <v>18</v>
      </c>
      <c r="J35" s="13" t="s">
        <v>26</v>
      </c>
      <c r="K35" s="13" t="s">
        <v>158</v>
      </c>
      <c r="L35" s="65">
        <f>(Table1[[#This Row],[Sales]]-Table1[[#This Row],[Profit Per Unit]])/Table1[[#This Row],[Quantity]]</f>
        <v>18.179999999999996</v>
      </c>
      <c r="M35" s="16">
        <v>148.95999999999998</v>
      </c>
      <c r="N35" s="13">
        <v>8</v>
      </c>
      <c r="O35" s="48">
        <v>28.160000000000004</v>
      </c>
      <c r="P35" s="48">
        <f>Table1[[#This Row],[Profit]]/Table1[[#This Row],[Quantity]]</f>
        <v>3.5200000000000005</v>
      </c>
    </row>
    <row r="36" spans="1:16" x14ac:dyDescent="0.3">
      <c r="A36" s="47" t="s">
        <v>142</v>
      </c>
      <c r="B36" s="14">
        <v>40547</v>
      </c>
      <c r="C36" s="14">
        <v>40552</v>
      </c>
      <c r="D36" s="46">
        <f>Table1[[#This Row],[Ship Date]]-Table1[[#This Row],[Order Date]]</f>
        <v>5</v>
      </c>
      <c r="E36" s="13" t="s">
        <v>143</v>
      </c>
      <c r="F36" s="13" t="s">
        <v>144</v>
      </c>
      <c r="G36" s="13" t="s">
        <v>95</v>
      </c>
      <c r="H36" s="13" t="s">
        <v>145</v>
      </c>
      <c r="I36" s="13" t="s">
        <v>51</v>
      </c>
      <c r="J36" s="13" t="s">
        <v>105</v>
      </c>
      <c r="K36" s="13" t="s">
        <v>146</v>
      </c>
      <c r="L36" s="65">
        <f>(Table1[[#This Row],[Sales]]-Table1[[#This Row],[Profit Per Unit]])/Table1[[#This Row],[Quantity]]</f>
        <v>54.81</v>
      </c>
      <c r="M36" s="16">
        <v>222.56</v>
      </c>
      <c r="N36" s="13">
        <v>4</v>
      </c>
      <c r="O36" s="48">
        <v>13.280000000000001</v>
      </c>
      <c r="P36" s="48">
        <f>Table1[[#This Row],[Profit]]/Table1[[#This Row],[Quantity]]</f>
        <v>3.3200000000000003</v>
      </c>
    </row>
    <row r="37" spans="1:16" x14ac:dyDescent="0.3">
      <c r="A37" s="47" t="s">
        <v>142</v>
      </c>
      <c r="B37" s="14">
        <v>40547</v>
      </c>
      <c r="C37" s="14">
        <v>40552</v>
      </c>
      <c r="D37" s="46">
        <f>Table1[[#This Row],[Ship Date]]-Table1[[#This Row],[Order Date]]</f>
        <v>5</v>
      </c>
      <c r="E37" s="13" t="s">
        <v>143</v>
      </c>
      <c r="F37" s="13" t="s">
        <v>144</v>
      </c>
      <c r="G37" s="13" t="s">
        <v>95</v>
      </c>
      <c r="H37" s="13" t="s">
        <v>159</v>
      </c>
      <c r="I37" s="13" t="s">
        <v>51</v>
      </c>
      <c r="J37" s="13" t="s">
        <v>63</v>
      </c>
      <c r="K37" s="13" t="s">
        <v>160</v>
      </c>
      <c r="L37" s="65">
        <f>(Table1[[#This Row],[Sales]]-Table1[[#This Row],[Profit Per Unit]])/Table1[[#This Row],[Quantity]]</f>
        <v>70.417059999999992</v>
      </c>
      <c r="M37" s="16">
        <v>165.54823999999999</v>
      </c>
      <c r="N37" s="13">
        <v>2</v>
      </c>
      <c r="O37" s="48">
        <v>49.428240000000002</v>
      </c>
      <c r="P37" s="48">
        <f>Table1[[#This Row],[Profit]]/Table1[[#This Row],[Quantity]]</f>
        <v>24.714120000000001</v>
      </c>
    </row>
    <row r="38" spans="1:16" x14ac:dyDescent="0.3">
      <c r="A38" s="47" t="s">
        <v>147</v>
      </c>
      <c r="B38" s="14">
        <v>40547</v>
      </c>
      <c r="C38" s="14">
        <v>40554</v>
      </c>
      <c r="D38" s="46">
        <f>Table1[[#This Row],[Ship Date]]-Table1[[#This Row],[Order Date]]</f>
        <v>7</v>
      </c>
      <c r="E38" s="13" t="s">
        <v>148</v>
      </c>
      <c r="F38" s="13" t="s">
        <v>149</v>
      </c>
      <c r="G38" s="13" t="s">
        <v>95</v>
      </c>
      <c r="H38" s="13" t="s">
        <v>150</v>
      </c>
      <c r="I38" s="13" t="s">
        <v>18</v>
      </c>
      <c r="J38" s="13" t="s">
        <v>130</v>
      </c>
      <c r="K38" s="13" t="s">
        <v>151</v>
      </c>
      <c r="L38" s="65">
        <f>(Table1[[#This Row],[Sales]]-Table1[[#This Row],[Profit Per Unit]])/Table1[[#This Row],[Quantity]]</f>
        <v>30.860000000000003</v>
      </c>
      <c r="M38" s="16">
        <v>185.76000000000002</v>
      </c>
      <c r="N38" s="13">
        <v>6</v>
      </c>
      <c r="O38" s="48">
        <v>3.6</v>
      </c>
      <c r="P38" s="48">
        <f>Table1[[#This Row],[Profit]]/Table1[[#This Row],[Quantity]]</f>
        <v>0.6</v>
      </c>
    </row>
    <row r="39" spans="1:16" x14ac:dyDescent="0.3">
      <c r="A39" s="47" t="s">
        <v>163</v>
      </c>
      <c r="B39" s="14">
        <v>40547</v>
      </c>
      <c r="C39" s="14">
        <v>40551</v>
      </c>
      <c r="D39" s="46">
        <f>Table1[[#This Row],[Ship Date]]-Table1[[#This Row],[Order Date]]</f>
        <v>4</v>
      </c>
      <c r="E39" s="13" t="s">
        <v>164</v>
      </c>
      <c r="F39" s="13" t="s">
        <v>149</v>
      </c>
      <c r="G39" s="13" t="s">
        <v>95</v>
      </c>
      <c r="H39" s="13" t="s">
        <v>165</v>
      </c>
      <c r="I39" s="13" t="s">
        <v>42</v>
      </c>
      <c r="J39" s="13" t="s">
        <v>69</v>
      </c>
      <c r="K39" s="13" t="s">
        <v>108</v>
      </c>
      <c r="L39" s="65">
        <f>(Table1[[#This Row],[Sales]]-Table1[[#This Row],[Profit Per Unit]])/Table1[[#This Row],[Quantity]]</f>
        <v>31.380000000000006</v>
      </c>
      <c r="M39" s="16">
        <v>38.260000000000005</v>
      </c>
      <c r="N39" s="13">
        <v>1</v>
      </c>
      <c r="O39" s="48">
        <v>6.88</v>
      </c>
      <c r="P39" s="48">
        <f>Table1[[#This Row],[Profit]]/Table1[[#This Row],[Quantity]]</f>
        <v>6.88</v>
      </c>
    </row>
    <row r="40" spans="1:16" x14ac:dyDescent="0.3">
      <c r="A40" s="47" t="s">
        <v>163</v>
      </c>
      <c r="B40" s="14">
        <v>40547</v>
      </c>
      <c r="C40" s="14">
        <v>40551</v>
      </c>
      <c r="D40" s="46">
        <f>Table1[[#This Row],[Ship Date]]-Table1[[#This Row],[Order Date]]</f>
        <v>4</v>
      </c>
      <c r="E40" s="13" t="s">
        <v>164</v>
      </c>
      <c r="F40" s="13" t="s">
        <v>149</v>
      </c>
      <c r="G40" s="13" t="s">
        <v>95</v>
      </c>
      <c r="H40" s="13" t="s">
        <v>166</v>
      </c>
      <c r="I40" s="13" t="s">
        <v>51</v>
      </c>
      <c r="J40" s="13" t="s">
        <v>105</v>
      </c>
      <c r="K40" s="13" t="s">
        <v>167</v>
      </c>
      <c r="L40" s="65">
        <f>(Table1[[#This Row],[Sales]]-Table1[[#This Row],[Profit Per Unit]])/Table1[[#This Row],[Quantity]]</f>
        <v>18.359999999999996</v>
      </c>
      <c r="M40" s="16">
        <v>37.839999999999989</v>
      </c>
      <c r="N40" s="13">
        <v>2</v>
      </c>
      <c r="O40" s="48">
        <v>2.2399999999999998</v>
      </c>
      <c r="P40" s="48">
        <f>Table1[[#This Row],[Profit]]/Table1[[#This Row],[Quantity]]</f>
        <v>1.1199999999999999</v>
      </c>
    </row>
    <row r="41" spans="1:16" x14ac:dyDescent="0.3">
      <c r="A41" s="47" t="s">
        <v>163</v>
      </c>
      <c r="B41" s="14">
        <v>40547</v>
      </c>
      <c r="C41" s="14">
        <v>40551</v>
      </c>
      <c r="D41" s="46">
        <f>Table1[[#This Row],[Ship Date]]-Table1[[#This Row],[Order Date]]</f>
        <v>4</v>
      </c>
      <c r="E41" s="13" t="s">
        <v>164</v>
      </c>
      <c r="F41" s="13" t="s">
        <v>149</v>
      </c>
      <c r="G41" s="13" t="s">
        <v>95</v>
      </c>
      <c r="H41" s="13" t="s">
        <v>168</v>
      </c>
      <c r="I41" s="13" t="s">
        <v>18</v>
      </c>
      <c r="J41" s="13" t="s">
        <v>130</v>
      </c>
      <c r="K41" s="13" t="s">
        <v>169</v>
      </c>
      <c r="L41" s="65">
        <f>(Table1[[#This Row],[Sales]]-Table1[[#This Row],[Profit Per Unit]])/Table1[[#This Row],[Quantity]]</f>
        <v>12.006666666666666</v>
      </c>
      <c r="M41" s="16">
        <v>38.58</v>
      </c>
      <c r="N41" s="13">
        <v>3</v>
      </c>
      <c r="O41" s="48">
        <v>7.6800000000000015</v>
      </c>
      <c r="P41" s="48">
        <f>Table1[[#This Row],[Profit]]/Table1[[#This Row],[Quantity]]</f>
        <v>2.5600000000000005</v>
      </c>
    </row>
    <row r="42" spans="1:16" x14ac:dyDescent="0.3">
      <c r="A42" s="47" t="s">
        <v>187</v>
      </c>
      <c r="B42" s="14">
        <v>40547</v>
      </c>
      <c r="C42" s="14">
        <v>40551</v>
      </c>
      <c r="D42" s="46">
        <f>Table1[[#This Row],[Ship Date]]-Table1[[#This Row],[Order Date]]</f>
        <v>4</v>
      </c>
      <c r="E42" s="13" t="s">
        <v>188</v>
      </c>
      <c r="F42" s="13" t="s">
        <v>189</v>
      </c>
      <c r="G42" s="13" t="s">
        <v>16</v>
      </c>
      <c r="H42" s="13" t="s">
        <v>190</v>
      </c>
      <c r="I42" s="13" t="s">
        <v>18</v>
      </c>
      <c r="J42" s="13" t="s">
        <v>120</v>
      </c>
      <c r="K42" s="13" t="s">
        <v>191</v>
      </c>
      <c r="L42" s="65">
        <f>(Table1[[#This Row],[Sales]]-Table1[[#This Row],[Profit Per Unit]])/Table1[[#This Row],[Quantity]]</f>
        <v>12.870000000000001</v>
      </c>
      <c r="M42" s="16">
        <v>15.48</v>
      </c>
      <c r="N42" s="13">
        <v>1</v>
      </c>
      <c r="O42" s="48">
        <v>2.61</v>
      </c>
      <c r="P42" s="48">
        <f>Table1[[#This Row],[Profit]]/Table1[[#This Row],[Quantity]]</f>
        <v>2.61</v>
      </c>
    </row>
    <row r="43" spans="1:16" x14ac:dyDescent="0.3">
      <c r="A43" s="47" t="s">
        <v>187</v>
      </c>
      <c r="B43" s="14">
        <v>40547</v>
      </c>
      <c r="C43" s="14">
        <v>40551</v>
      </c>
      <c r="D43" s="46">
        <f>Table1[[#This Row],[Ship Date]]-Table1[[#This Row],[Order Date]]</f>
        <v>4</v>
      </c>
      <c r="E43" s="13" t="s">
        <v>188</v>
      </c>
      <c r="F43" s="13" t="s">
        <v>189</v>
      </c>
      <c r="G43" s="13" t="s">
        <v>16</v>
      </c>
      <c r="H43" s="13" t="s">
        <v>192</v>
      </c>
      <c r="I43" s="13" t="s">
        <v>18</v>
      </c>
      <c r="J43" s="13" t="s">
        <v>193</v>
      </c>
      <c r="K43" s="13" t="s">
        <v>194</v>
      </c>
      <c r="L43" s="65">
        <f>(Table1[[#This Row],[Sales]]-Table1[[#This Row],[Profit Per Unit]])/Table1[[#This Row],[Quantity]]</f>
        <v>3.8100000000000005</v>
      </c>
      <c r="M43" s="16">
        <v>5.91</v>
      </c>
      <c r="N43" s="13">
        <v>1</v>
      </c>
      <c r="O43" s="48">
        <v>2.0999999999999996</v>
      </c>
      <c r="P43" s="48">
        <f>Table1[[#This Row],[Profit]]/Table1[[#This Row],[Quantity]]</f>
        <v>2.0999999999999996</v>
      </c>
    </row>
    <row r="44" spans="1:16" x14ac:dyDescent="0.3">
      <c r="A44" s="47" t="s">
        <v>161</v>
      </c>
      <c r="B44" s="14">
        <v>40547</v>
      </c>
      <c r="C44" s="14">
        <v>40554</v>
      </c>
      <c r="D44" s="46">
        <f>Table1[[#This Row],[Ship Date]]-Table1[[#This Row],[Order Date]]</f>
        <v>7</v>
      </c>
      <c r="E44" s="13" t="s">
        <v>148</v>
      </c>
      <c r="F44" s="13" t="s">
        <v>139</v>
      </c>
      <c r="G44" s="13" t="s">
        <v>95</v>
      </c>
      <c r="H44" s="13" t="s">
        <v>162</v>
      </c>
      <c r="I44" s="13" t="s">
        <v>18</v>
      </c>
      <c r="J44" s="13" t="s">
        <v>130</v>
      </c>
      <c r="K44" s="13" t="s">
        <v>151</v>
      </c>
      <c r="L44" s="65">
        <f>(Table1[[#This Row],[Sales]]-Table1[[#This Row],[Profit Per Unit]])/Table1[[#This Row],[Quantity]]</f>
        <v>15.38</v>
      </c>
      <c r="M44" s="16">
        <v>74.304000000000002</v>
      </c>
      <c r="N44" s="13">
        <v>6</v>
      </c>
      <c r="O44" s="48">
        <v>-107.85600000000002</v>
      </c>
      <c r="P44" s="48">
        <f>Table1[[#This Row],[Profit]]/Table1[[#This Row],[Quantity]]</f>
        <v>-17.976000000000003</v>
      </c>
    </row>
    <row r="45" spans="1:16" x14ac:dyDescent="0.3">
      <c r="A45" s="47" t="s">
        <v>205</v>
      </c>
      <c r="B45" s="14">
        <v>40548</v>
      </c>
      <c r="C45" s="14">
        <v>40552</v>
      </c>
      <c r="D45" s="46">
        <f>Table1[[#This Row],[Ship Date]]-Table1[[#This Row],[Order Date]]</f>
        <v>4</v>
      </c>
      <c r="E45" s="13" t="s">
        <v>206</v>
      </c>
      <c r="F45" s="13" t="s">
        <v>176</v>
      </c>
      <c r="G45" s="13" t="s">
        <v>177</v>
      </c>
      <c r="H45" s="13" t="s">
        <v>207</v>
      </c>
      <c r="I45" s="13" t="s">
        <v>18</v>
      </c>
      <c r="J45" s="13" t="s">
        <v>19</v>
      </c>
      <c r="K45" s="13" t="s">
        <v>208</v>
      </c>
      <c r="L45" s="65">
        <f>(Table1[[#This Row],[Sales]]-Table1[[#This Row],[Profit Per Unit]])/Table1[[#This Row],[Quantity]]</f>
        <v>98.109200000000001</v>
      </c>
      <c r="M45" s="16">
        <v>272.73599999999999</v>
      </c>
      <c r="N45" s="13">
        <v>3</v>
      </c>
      <c r="O45" s="48">
        <v>-64.774800000000013</v>
      </c>
      <c r="P45" s="48">
        <f>Table1[[#This Row],[Profit]]/Table1[[#This Row],[Quantity]]</f>
        <v>-21.591600000000003</v>
      </c>
    </row>
    <row r="46" spans="1:16" x14ac:dyDescent="0.3">
      <c r="A46" s="47" t="s">
        <v>205</v>
      </c>
      <c r="B46" s="14">
        <v>40548</v>
      </c>
      <c r="C46" s="14">
        <v>40552</v>
      </c>
      <c r="D46" s="46">
        <f>Table1[[#This Row],[Ship Date]]-Table1[[#This Row],[Order Date]]</f>
        <v>4</v>
      </c>
      <c r="E46" s="13" t="s">
        <v>206</v>
      </c>
      <c r="F46" s="13" t="s">
        <v>176</v>
      </c>
      <c r="G46" s="13" t="s">
        <v>177</v>
      </c>
      <c r="H46" s="13" t="s">
        <v>214</v>
      </c>
      <c r="I46" s="13" t="s">
        <v>18</v>
      </c>
      <c r="J46" s="13" t="s">
        <v>115</v>
      </c>
      <c r="K46" s="13" t="s">
        <v>215</v>
      </c>
      <c r="L46" s="65">
        <f>(Table1[[#This Row],[Sales]]-Table1[[#This Row],[Profit Per Unit]])/Table1[[#This Row],[Quantity]]</f>
        <v>3.4533666666666671</v>
      </c>
      <c r="M46" s="16">
        <v>11.784000000000001</v>
      </c>
      <c r="N46" s="13">
        <v>3</v>
      </c>
      <c r="O46" s="48">
        <v>4.2716999999999992</v>
      </c>
      <c r="P46" s="48">
        <f>Table1[[#This Row],[Profit]]/Table1[[#This Row],[Quantity]]</f>
        <v>1.4238999999999997</v>
      </c>
    </row>
    <row r="47" spans="1:16" x14ac:dyDescent="0.3">
      <c r="A47" s="47" t="s">
        <v>205</v>
      </c>
      <c r="B47" s="14">
        <v>40548</v>
      </c>
      <c r="C47" s="14">
        <v>40552</v>
      </c>
      <c r="D47" s="46">
        <f>Table1[[#This Row],[Ship Date]]-Table1[[#This Row],[Order Date]]</f>
        <v>4</v>
      </c>
      <c r="E47" s="13" t="s">
        <v>206</v>
      </c>
      <c r="F47" s="13" t="s">
        <v>176</v>
      </c>
      <c r="G47" s="13" t="s">
        <v>177</v>
      </c>
      <c r="H47" s="13" t="s">
        <v>216</v>
      </c>
      <c r="I47" s="13" t="s">
        <v>18</v>
      </c>
      <c r="J47" s="13" t="s">
        <v>193</v>
      </c>
      <c r="K47" s="13" t="s">
        <v>217</v>
      </c>
      <c r="L47" s="65">
        <f>(Table1[[#This Row],[Sales]]-Table1[[#This Row],[Profit Per Unit]])/Table1[[#This Row],[Quantity]]</f>
        <v>3.1417499999999996</v>
      </c>
      <c r="M47" s="16">
        <v>3.5399999999999991</v>
      </c>
      <c r="N47" s="13">
        <v>2</v>
      </c>
      <c r="O47" s="48">
        <v>-5.4870000000000001</v>
      </c>
      <c r="P47" s="48">
        <f>Table1[[#This Row],[Profit]]/Table1[[#This Row],[Quantity]]</f>
        <v>-2.7435</v>
      </c>
    </row>
    <row r="48" spans="1:16" x14ac:dyDescent="0.3">
      <c r="A48" s="47" t="s">
        <v>199</v>
      </c>
      <c r="B48" s="14">
        <v>40548</v>
      </c>
      <c r="C48" s="14">
        <v>40550</v>
      </c>
      <c r="D48" s="46">
        <f>Table1[[#This Row],[Ship Date]]-Table1[[#This Row],[Order Date]]</f>
        <v>2</v>
      </c>
      <c r="E48" s="13" t="s">
        <v>200</v>
      </c>
      <c r="F48" s="13" t="s">
        <v>154</v>
      </c>
      <c r="G48" s="13" t="s">
        <v>37</v>
      </c>
      <c r="H48" s="13" t="s">
        <v>201</v>
      </c>
      <c r="I48" s="13" t="s">
        <v>18</v>
      </c>
      <c r="J48" s="13" t="s">
        <v>120</v>
      </c>
      <c r="K48" s="13" t="s">
        <v>202</v>
      </c>
      <c r="L48" s="65">
        <f>(Table1[[#This Row],[Sales]]-Table1[[#This Row],[Profit Per Unit]])/Table1[[#This Row],[Quantity]]</f>
        <v>46.995000000000005</v>
      </c>
      <c r="M48" s="16">
        <v>207.12</v>
      </c>
      <c r="N48" s="13">
        <v>4</v>
      </c>
      <c r="O48" s="48">
        <v>76.56</v>
      </c>
      <c r="P48" s="48">
        <f>Table1[[#This Row],[Profit]]/Table1[[#This Row],[Quantity]]</f>
        <v>19.14</v>
      </c>
    </row>
    <row r="49" spans="1:16" x14ac:dyDescent="0.3">
      <c r="A49" s="47" t="s">
        <v>199</v>
      </c>
      <c r="B49" s="14">
        <v>40548</v>
      </c>
      <c r="C49" s="14">
        <v>40550</v>
      </c>
      <c r="D49" s="46">
        <f>Table1[[#This Row],[Ship Date]]-Table1[[#This Row],[Order Date]]</f>
        <v>2</v>
      </c>
      <c r="E49" s="13" t="s">
        <v>200</v>
      </c>
      <c r="F49" s="13" t="s">
        <v>154</v>
      </c>
      <c r="G49" s="13" t="s">
        <v>37</v>
      </c>
      <c r="H49" s="13" t="s">
        <v>203</v>
      </c>
      <c r="I49" s="13" t="s">
        <v>18</v>
      </c>
      <c r="J49" s="13" t="s">
        <v>120</v>
      </c>
      <c r="K49" s="13" t="s">
        <v>204</v>
      </c>
      <c r="L49" s="65">
        <f>(Table1[[#This Row],[Sales]]-Table1[[#This Row],[Profit Per Unit]])/Table1[[#This Row],[Quantity]]</f>
        <v>27.569999999999997</v>
      </c>
      <c r="M49" s="16">
        <v>89.55</v>
      </c>
      <c r="N49" s="13">
        <v>3</v>
      </c>
      <c r="O49" s="48">
        <v>20.52</v>
      </c>
      <c r="P49" s="48">
        <f>Table1[[#This Row],[Profit]]/Table1[[#This Row],[Quantity]]</f>
        <v>6.84</v>
      </c>
    </row>
    <row r="50" spans="1:16" x14ac:dyDescent="0.3">
      <c r="A50" s="47" t="s">
        <v>209</v>
      </c>
      <c r="B50" s="14">
        <v>40548</v>
      </c>
      <c r="C50" s="14">
        <v>40554</v>
      </c>
      <c r="D50" s="46">
        <f>Table1[[#This Row],[Ship Date]]-Table1[[#This Row],[Order Date]]</f>
        <v>6</v>
      </c>
      <c r="E50" s="13" t="s">
        <v>210</v>
      </c>
      <c r="F50" s="13" t="s">
        <v>211</v>
      </c>
      <c r="G50" s="13" t="s">
        <v>24</v>
      </c>
      <c r="H50" s="13" t="s">
        <v>212</v>
      </c>
      <c r="I50" s="13" t="s">
        <v>42</v>
      </c>
      <c r="J50" s="13" t="s">
        <v>43</v>
      </c>
      <c r="K50" s="13" t="s">
        <v>213</v>
      </c>
      <c r="L50" s="65">
        <f>(Table1[[#This Row],[Sales]]-Table1[[#This Row],[Profit Per Unit]])/Table1[[#This Row],[Quantity]]</f>
        <v>25.859999999999996</v>
      </c>
      <c r="M50" s="16">
        <v>48.779999999999994</v>
      </c>
      <c r="N50" s="13">
        <v>1</v>
      </c>
      <c r="O50" s="48">
        <v>22.919999999999998</v>
      </c>
      <c r="P50" s="48">
        <f>Table1[[#This Row],[Profit]]/Table1[[#This Row],[Quantity]]</f>
        <v>22.919999999999998</v>
      </c>
    </row>
    <row r="51" spans="1:16" x14ac:dyDescent="0.3">
      <c r="A51" s="47" t="s">
        <v>195</v>
      </c>
      <c r="B51" s="14">
        <v>40548</v>
      </c>
      <c r="C51" s="14">
        <v>40552</v>
      </c>
      <c r="D51" s="46">
        <f>Table1[[#This Row],[Ship Date]]-Table1[[#This Row],[Order Date]]</f>
        <v>4</v>
      </c>
      <c r="E51" s="13" t="s">
        <v>196</v>
      </c>
      <c r="F51" s="13" t="s">
        <v>144</v>
      </c>
      <c r="G51" s="13" t="s">
        <v>95</v>
      </c>
      <c r="H51" s="13" t="s">
        <v>197</v>
      </c>
      <c r="I51" s="13" t="s">
        <v>18</v>
      </c>
      <c r="J51" s="13" t="s">
        <v>57</v>
      </c>
      <c r="K51" s="13" t="s">
        <v>198</v>
      </c>
      <c r="L51" s="65">
        <f>(Table1[[#This Row],[Sales]]-Table1[[#This Row],[Profit Per Unit]])/Table1[[#This Row],[Quantity]]</f>
        <v>362.98500000000001</v>
      </c>
      <c r="M51" s="16">
        <v>3028.8</v>
      </c>
      <c r="N51" s="13">
        <v>8</v>
      </c>
      <c r="O51" s="48">
        <v>999.36</v>
      </c>
      <c r="P51" s="48">
        <f>Table1[[#This Row],[Profit]]/Table1[[#This Row],[Quantity]]</f>
        <v>124.92</v>
      </c>
    </row>
    <row r="52" spans="1:16" x14ac:dyDescent="0.3">
      <c r="A52" s="47" t="s">
        <v>236</v>
      </c>
      <c r="B52" s="14">
        <v>40549</v>
      </c>
      <c r="C52" s="14">
        <v>40554</v>
      </c>
      <c r="D52" s="46">
        <f>Table1[[#This Row],[Ship Date]]-Table1[[#This Row],[Order Date]]</f>
        <v>5</v>
      </c>
      <c r="E52" s="13" t="s">
        <v>237</v>
      </c>
      <c r="F52" s="13" t="s">
        <v>238</v>
      </c>
      <c r="G52" s="13" t="s">
        <v>16</v>
      </c>
      <c r="H52" s="13" t="s">
        <v>239</v>
      </c>
      <c r="I52" s="13" t="s">
        <v>51</v>
      </c>
      <c r="J52" s="13" t="s">
        <v>105</v>
      </c>
      <c r="K52" s="13" t="s">
        <v>240</v>
      </c>
      <c r="L52" s="65">
        <f>(Table1[[#This Row],[Sales]]-Table1[[#This Row],[Profit Per Unit]])/Table1[[#This Row],[Quantity]]</f>
        <v>15.6</v>
      </c>
      <c r="M52" s="16">
        <v>28.32</v>
      </c>
      <c r="N52" s="13">
        <v>1</v>
      </c>
      <c r="O52" s="48">
        <v>12.72</v>
      </c>
      <c r="P52" s="48">
        <f>Table1[[#This Row],[Profit]]/Table1[[#This Row],[Quantity]]</f>
        <v>12.72</v>
      </c>
    </row>
    <row r="53" spans="1:16" x14ac:dyDescent="0.3">
      <c r="A53" s="47" t="s">
        <v>246</v>
      </c>
      <c r="B53" s="14">
        <v>40549</v>
      </c>
      <c r="C53" s="14">
        <v>40556</v>
      </c>
      <c r="D53" s="46">
        <f>Table1[[#This Row],[Ship Date]]-Table1[[#This Row],[Order Date]]</f>
        <v>7</v>
      </c>
      <c r="E53" s="13" t="s">
        <v>247</v>
      </c>
      <c r="F53" s="13" t="s">
        <v>176</v>
      </c>
      <c r="G53" s="13" t="s">
        <v>177</v>
      </c>
      <c r="H53" s="13" t="s">
        <v>248</v>
      </c>
      <c r="I53" s="13" t="s">
        <v>18</v>
      </c>
      <c r="J53" s="13" t="s">
        <v>120</v>
      </c>
      <c r="K53" s="13" t="s">
        <v>249</v>
      </c>
      <c r="L53" s="65">
        <f>(Table1[[#This Row],[Sales]]-Table1[[#This Row],[Profit Per Unit]])/Table1[[#This Row],[Quantity]]</f>
        <v>5.969333333333334</v>
      </c>
      <c r="M53" s="16">
        <v>19.536000000000001</v>
      </c>
      <c r="N53" s="13">
        <v>3</v>
      </c>
      <c r="O53" s="48">
        <v>4.8840000000000003</v>
      </c>
      <c r="P53" s="48">
        <f>Table1[[#This Row],[Profit]]/Table1[[#This Row],[Quantity]]</f>
        <v>1.6280000000000001</v>
      </c>
    </row>
    <row r="54" spans="1:16" x14ac:dyDescent="0.3">
      <c r="A54" s="47" t="s">
        <v>218</v>
      </c>
      <c r="B54" s="14">
        <v>40549</v>
      </c>
      <c r="C54" s="14">
        <v>40552</v>
      </c>
      <c r="D54" s="46">
        <f>Table1[[#This Row],[Ship Date]]-Table1[[#This Row],[Order Date]]</f>
        <v>3</v>
      </c>
      <c r="E54" s="13" t="s">
        <v>219</v>
      </c>
      <c r="F54" s="13" t="s">
        <v>154</v>
      </c>
      <c r="G54" s="13" t="s">
        <v>37</v>
      </c>
      <c r="H54" s="13" t="s">
        <v>220</v>
      </c>
      <c r="I54" s="13" t="s">
        <v>42</v>
      </c>
      <c r="J54" s="13" t="s">
        <v>43</v>
      </c>
      <c r="K54" s="13" t="s">
        <v>221</v>
      </c>
      <c r="L54" s="65">
        <f>(Table1[[#This Row],[Sales]]-Table1[[#This Row],[Profit Per Unit]])/Table1[[#This Row],[Quantity]]</f>
        <v>104.19000000000001</v>
      </c>
      <c r="M54" s="16">
        <v>324.45000000000005</v>
      </c>
      <c r="N54" s="13">
        <v>3</v>
      </c>
      <c r="O54" s="48">
        <v>35.64</v>
      </c>
      <c r="P54" s="48">
        <f>Table1[[#This Row],[Profit]]/Table1[[#This Row],[Quantity]]</f>
        <v>11.88</v>
      </c>
    </row>
    <row r="55" spans="1:16" x14ac:dyDescent="0.3">
      <c r="A55" s="47" t="s">
        <v>227</v>
      </c>
      <c r="B55" s="14">
        <v>40549</v>
      </c>
      <c r="C55" s="14">
        <v>40556</v>
      </c>
      <c r="D55" s="46">
        <f>Table1[[#This Row],[Ship Date]]-Table1[[#This Row],[Order Date]]</f>
        <v>7</v>
      </c>
      <c r="E55" s="13" t="s">
        <v>228</v>
      </c>
      <c r="F55" s="13" t="s">
        <v>229</v>
      </c>
      <c r="G55" s="13" t="s">
        <v>24</v>
      </c>
      <c r="H55" s="13" t="s">
        <v>230</v>
      </c>
      <c r="I55" s="13" t="s">
        <v>18</v>
      </c>
      <c r="J55" s="13" t="s">
        <v>19</v>
      </c>
      <c r="K55" s="13" t="s">
        <v>231</v>
      </c>
      <c r="L55" s="65">
        <f>(Table1[[#This Row],[Sales]]-Table1[[#This Row],[Profit Per Unit]])/Table1[[#This Row],[Quantity]]</f>
        <v>37.677149999999997</v>
      </c>
      <c r="M55" s="16">
        <v>89.988599999999991</v>
      </c>
      <c r="N55" s="13">
        <v>2</v>
      </c>
      <c r="O55" s="48">
        <v>29.268600000000003</v>
      </c>
      <c r="P55" s="48">
        <f>Table1[[#This Row],[Profit]]/Table1[[#This Row],[Quantity]]</f>
        <v>14.634300000000001</v>
      </c>
    </row>
    <row r="56" spans="1:16" x14ac:dyDescent="0.3">
      <c r="A56" s="47" t="s">
        <v>227</v>
      </c>
      <c r="B56" s="14">
        <v>40549</v>
      </c>
      <c r="C56" s="14">
        <v>40556</v>
      </c>
      <c r="D56" s="46">
        <f>Table1[[#This Row],[Ship Date]]-Table1[[#This Row],[Order Date]]</f>
        <v>7</v>
      </c>
      <c r="E56" s="13" t="s">
        <v>228</v>
      </c>
      <c r="F56" s="13" t="s">
        <v>229</v>
      </c>
      <c r="G56" s="13" t="s">
        <v>24</v>
      </c>
      <c r="H56" s="13" t="s">
        <v>234</v>
      </c>
      <c r="I56" s="13" t="s">
        <v>18</v>
      </c>
      <c r="J56" s="13" t="s">
        <v>39</v>
      </c>
      <c r="K56" s="13" t="s">
        <v>235</v>
      </c>
      <c r="L56" s="65">
        <f>(Table1[[#This Row],[Sales]]-Table1[[#This Row],[Profit Per Unit]])/Table1[[#This Row],[Quantity]]</f>
        <v>11.635399999999999</v>
      </c>
      <c r="M56" s="16">
        <v>38.769300000000001</v>
      </c>
      <c r="N56" s="13">
        <v>3</v>
      </c>
      <c r="O56" s="48">
        <v>11.589300000000001</v>
      </c>
      <c r="P56" s="48">
        <f>Table1[[#This Row],[Profit]]/Table1[[#This Row],[Quantity]]</f>
        <v>3.8631000000000006</v>
      </c>
    </row>
    <row r="57" spans="1:16" x14ac:dyDescent="0.3">
      <c r="A57" s="47" t="s">
        <v>222</v>
      </c>
      <c r="B57" s="14">
        <v>40549</v>
      </c>
      <c r="C57" s="14">
        <v>40553</v>
      </c>
      <c r="D57" s="46">
        <f>Table1[[#This Row],[Ship Date]]-Table1[[#This Row],[Order Date]]</f>
        <v>4</v>
      </c>
      <c r="E57" s="13" t="s">
        <v>223</v>
      </c>
      <c r="F57" s="13" t="s">
        <v>224</v>
      </c>
      <c r="G57" s="13" t="s">
        <v>24</v>
      </c>
      <c r="H57" s="13" t="s">
        <v>225</v>
      </c>
      <c r="I57" s="13" t="s">
        <v>18</v>
      </c>
      <c r="J57" s="13" t="s">
        <v>19</v>
      </c>
      <c r="K57" s="13" t="s">
        <v>226</v>
      </c>
      <c r="L57" s="65">
        <f>(Table1[[#This Row],[Sales]]-Table1[[#This Row],[Profit Per Unit]])/Table1[[#This Row],[Quantity]]</f>
        <v>16.065200000000001</v>
      </c>
      <c r="M57" s="16">
        <v>50.198400000000007</v>
      </c>
      <c r="N57" s="13">
        <v>3</v>
      </c>
      <c r="O57" s="48">
        <v>6.0083999999999964</v>
      </c>
      <c r="P57" s="48">
        <f>Table1[[#This Row],[Profit]]/Table1[[#This Row],[Quantity]]</f>
        <v>2.0027999999999988</v>
      </c>
    </row>
    <row r="58" spans="1:16" x14ac:dyDescent="0.3">
      <c r="A58" s="47" t="s">
        <v>222</v>
      </c>
      <c r="B58" s="14">
        <v>40549</v>
      </c>
      <c r="C58" s="14">
        <v>40553</v>
      </c>
      <c r="D58" s="46">
        <f>Table1[[#This Row],[Ship Date]]-Table1[[#This Row],[Order Date]]</f>
        <v>4</v>
      </c>
      <c r="E58" s="13" t="s">
        <v>223</v>
      </c>
      <c r="F58" s="13" t="s">
        <v>224</v>
      </c>
      <c r="G58" s="13" t="s">
        <v>24</v>
      </c>
      <c r="H58" s="13" t="s">
        <v>232</v>
      </c>
      <c r="I58" s="13" t="s">
        <v>18</v>
      </c>
      <c r="J58" s="13" t="s">
        <v>133</v>
      </c>
      <c r="K58" s="13" t="s">
        <v>233</v>
      </c>
      <c r="L58" s="65">
        <f>(Table1[[#This Row],[Sales]]-Table1[[#This Row],[Profit Per Unit]])/Table1[[#This Row],[Quantity]]</f>
        <v>6.3723428571428586</v>
      </c>
      <c r="M58" s="16">
        <v>40.735800000000005</v>
      </c>
      <c r="N58" s="13">
        <v>7</v>
      </c>
      <c r="O58" s="48">
        <v>-27.094200000000001</v>
      </c>
      <c r="P58" s="48">
        <f>Table1[[#This Row],[Profit]]/Table1[[#This Row],[Quantity]]</f>
        <v>-3.8706</v>
      </c>
    </row>
    <row r="59" spans="1:16" x14ac:dyDescent="0.3">
      <c r="A59" s="47" t="s">
        <v>241</v>
      </c>
      <c r="B59" s="14">
        <v>40549</v>
      </c>
      <c r="C59" s="14">
        <v>40553</v>
      </c>
      <c r="D59" s="46">
        <f>Table1[[#This Row],[Ship Date]]-Table1[[#This Row],[Order Date]]</f>
        <v>4</v>
      </c>
      <c r="E59" s="13" t="s">
        <v>242</v>
      </c>
      <c r="F59" s="13" t="s">
        <v>243</v>
      </c>
      <c r="G59" s="13" t="s">
        <v>24</v>
      </c>
      <c r="H59" s="13" t="s">
        <v>244</v>
      </c>
      <c r="I59" s="13" t="s">
        <v>18</v>
      </c>
      <c r="J59" s="13" t="s">
        <v>130</v>
      </c>
      <c r="K59" s="13" t="s">
        <v>245</v>
      </c>
      <c r="L59" s="65">
        <f>(Table1[[#This Row],[Sales]]-Table1[[#This Row],[Profit Per Unit]])/Table1[[#This Row],[Quantity]]</f>
        <v>17.43</v>
      </c>
      <c r="M59" s="16">
        <v>30.54</v>
      </c>
      <c r="N59" s="13">
        <v>1</v>
      </c>
      <c r="O59" s="48">
        <v>13.11</v>
      </c>
      <c r="P59" s="48">
        <f>Table1[[#This Row],[Profit]]/Table1[[#This Row],[Quantity]]</f>
        <v>13.11</v>
      </c>
    </row>
    <row r="60" spans="1:16" x14ac:dyDescent="0.3">
      <c r="A60" s="47" t="s">
        <v>291</v>
      </c>
      <c r="B60" s="14">
        <v>40550</v>
      </c>
      <c r="C60" s="14">
        <v>40554</v>
      </c>
      <c r="D60" s="46">
        <f>Table1[[#This Row],[Ship Date]]-Table1[[#This Row],[Order Date]]</f>
        <v>4</v>
      </c>
      <c r="E60" s="13" t="s">
        <v>292</v>
      </c>
      <c r="F60" s="13" t="s">
        <v>15</v>
      </c>
      <c r="G60" s="13" t="s">
        <v>16</v>
      </c>
      <c r="H60" s="13" t="s">
        <v>293</v>
      </c>
      <c r="I60" s="13" t="s">
        <v>18</v>
      </c>
      <c r="J60" s="13" t="s">
        <v>120</v>
      </c>
      <c r="K60" s="13" t="s">
        <v>294</v>
      </c>
      <c r="L60" s="65">
        <f>(Table1[[#This Row],[Sales]]-Table1[[#This Row],[Profit Per Unit]])/Table1[[#This Row],[Quantity]]</f>
        <v>42.044999999999995</v>
      </c>
      <c r="M60" s="16">
        <v>91.38</v>
      </c>
      <c r="N60" s="13">
        <v>2</v>
      </c>
      <c r="O60" s="48">
        <v>14.580000000000002</v>
      </c>
      <c r="P60" s="48">
        <f>Table1[[#This Row],[Profit]]/Table1[[#This Row],[Quantity]]</f>
        <v>7.2900000000000009</v>
      </c>
    </row>
    <row r="61" spans="1:16" x14ac:dyDescent="0.3">
      <c r="A61" s="47" t="s">
        <v>300</v>
      </c>
      <c r="B61" s="14">
        <v>40550</v>
      </c>
      <c r="C61" s="14">
        <v>40551</v>
      </c>
      <c r="D61" s="46">
        <f>Table1[[#This Row],[Ship Date]]-Table1[[#This Row],[Order Date]]</f>
        <v>1</v>
      </c>
      <c r="E61" s="13" t="s">
        <v>301</v>
      </c>
      <c r="F61" s="13" t="s">
        <v>176</v>
      </c>
      <c r="G61" s="13" t="s">
        <v>177</v>
      </c>
      <c r="H61" s="13" t="s">
        <v>302</v>
      </c>
      <c r="I61" s="13" t="s">
        <v>18</v>
      </c>
      <c r="J61" s="13" t="s">
        <v>120</v>
      </c>
      <c r="K61" s="13" t="s">
        <v>303</v>
      </c>
      <c r="L61" s="65">
        <f>(Table1[[#This Row],[Sales]]-Table1[[#This Row],[Profit Per Unit]])/Table1[[#This Row],[Quantity]]</f>
        <v>3.6778</v>
      </c>
      <c r="M61" s="16">
        <v>12.78</v>
      </c>
      <c r="N61" s="13">
        <v>3</v>
      </c>
      <c r="O61" s="48">
        <v>5.2397999999999998</v>
      </c>
      <c r="P61" s="48">
        <f>Table1[[#This Row],[Profit]]/Table1[[#This Row],[Quantity]]</f>
        <v>1.7465999999999999</v>
      </c>
    </row>
    <row r="62" spans="1:16" x14ac:dyDescent="0.3">
      <c r="A62" s="47" t="s">
        <v>287</v>
      </c>
      <c r="B62" s="14">
        <v>40550</v>
      </c>
      <c r="C62" s="14">
        <v>40552</v>
      </c>
      <c r="D62" s="46">
        <f>Table1[[#This Row],[Ship Date]]-Table1[[#This Row],[Order Date]]</f>
        <v>2</v>
      </c>
      <c r="E62" s="13" t="s">
        <v>288</v>
      </c>
      <c r="F62" s="13" t="s">
        <v>176</v>
      </c>
      <c r="G62" s="13" t="s">
        <v>177</v>
      </c>
      <c r="H62" s="13" t="s">
        <v>289</v>
      </c>
      <c r="I62" s="13" t="s">
        <v>18</v>
      </c>
      <c r="J62" s="13" t="s">
        <v>39</v>
      </c>
      <c r="K62" s="13" t="s">
        <v>290</v>
      </c>
      <c r="L62" s="65">
        <f>(Table1[[#This Row],[Sales]]-Table1[[#This Row],[Profit Per Unit]])/Table1[[#This Row],[Quantity]]</f>
        <v>5.4432</v>
      </c>
      <c r="M62" s="16">
        <v>19.440000000000001</v>
      </c>
      <c r="N62" s="13">
        <v>3</v>
      </c>
      <c r="O62" s="48">
        <v>9.3312000000000008</v>
      </c>
      <c r="P62" s="48">
        <f>Table1[[#This Row],[Profit]]/Table1[[#This Row],[Quantity]]</f>
        <v>3.1104000000000003</v>
      </c>
    </row>
    <row r="63" spans="1:16" x14ac:dyDescent="0.3">
      <c r="A63" s="47" t="s">
        <v>250</v>
      </c>
      <c r="B63" s="14">
        <v>40550</v>
      </c>
      <c r="C63" s="14">
        <v>40554</v>
      </c>
      <c r="D63" s="46">
        <f>Table1[[#This Row],[Ship Date]]-Table1[[#This Row],[Order Date]]</f>
        <v>4</v>
      </c>
      <c r="E63" s="13" t="s">
        <v>251</v>
      </c>
      <c r="F63" s="13" t="s">
        <v>176</v>
      </c>
      <c r="G63" s="13" t="s">
        <v>177</v>
      </c>
      <c r="H63" s="13" t="s">
        <v>252</v>
      </c>
      <c r="I63" s="13" t="s">
        <v>42</v>
      </c>
      <c r="J63" s="13" t="s">
        <v>69</v>
      </c>
      <c r="K63" s="13" t="s">
        <v>253</v>
      </c>
      <c r="L63" s="65">
        <f>(Table1[[#This Row],[Sales]]-Table1[[#This Row],[Profit Per Unit]])/Table1[[#This Row],[Quantity]]</f>
        <v>276.7650888888889</v>
      </c>
      <c r="M63" s="16">
        <v>2573.8200000000002</v>
      </c>
      <c r="N63" s="13">
        <v>9</v>
      </c>
      <c r="O63" s="48">
        <v>746.40779999999972</v>
      </c>
      <c r="P63" s="48">
        <f>Table1[[#This Row],[Profit]]/Table1[[#This Row],[Quantity]]</f>
        <v>82.934199999999976</v>
      </c>
    </row>
    <row r="64" spans="1:16" x14ac:dyDescent="0.3">
      <c r="A64" s="47" t="s">
        <v>250</v>
      </c>
      <c r="B64" s="14">
        <v>40550</v>
      </c>
      <c r="C64" s="14">
        <v>40554</v>
      </c>
      <c r="D64" s="46">
        <f>Table1[[#This Row],[Ship Date]]-Table1[[#This Row],[Order Date]]</f>
        <v>4</v>
      </c>
      <c r="E64" s="13" t="s">
        <v>251</v>
      </c>
      <c r="F64" s="13" t="s">
        <v>176</v>
      </c>
      <c r="G64" s="13" t="s">
        <v>177</v>
      </c>
      <c r="H64" s="13" t="s">
        <v>254</v>
      </c>
      <c r="I64" s="13" t="s">
        <v>18</v>
      </c>
      <c r="J64" s="13" t="s">
        <v>193</v>
      </c>
      <c r="K64" s="13" t="s">
        <v>255</v>
      </c>
      <c r="L64" s="65">
        <f>(Table1[[#This Row],[Sales]]-Table1[[#This Row],[Profit Per Unit]])/Table1[[#This Row],[Quantity]]</f>
        <v>236.36725000000001</v>
      </c>
      <c r="M64" s="16">
        <v>609.98</v>
      </c>
      <c r="N64" s="13">
        <v>2</v>
      </c>
      <c r="O64" s="48">
        <v>274.49099999999999</v>
      </c>
      <c r="P64" s="48">
        <f>Table1[[#This Row],[Profit]]/Table1[[#This Row],[Quantity]]</f>
        <v>137.24549999999999</v>
      </c>
    </row>
    <row r="65" spans="1:16" x14ac:dyDescent="0.3">
      <c r="A65" s="47" t="s">
        <v>250</v>
      </c>
      <c r="B65" s="14">
        <v>40550</v>
      </c>
      <c r="C65" s="14">
        <v>40554</v>
      </c>
      <c r="D65" s="46">
        <f>Table1[[#This Row],[Ship Date]]-Table1[[#This Row],[Order Date]]</f>
        <v>4</v>
      </c>
      <c r="E65" s="13" t="s">
        <v>251</v>
      </c>
      <c r="F65" s="13" t="s">
        <v>176</v>
      </c>
      <c r="G65" s="13" t="s">
        <v>177</v>
      </c>
      <c r="H65" s="13" t="s">
        <v>256</v>
      </c>
      <c r="I65" s="13" t="s">
        <v>51</v>
      </c>
      <c r="J65" s="13" t="s">
        <v>97</v>
      </c>
      <c r="K65" s="13" t="s">
        <v>257</v>
      </c>
      <c r="L65" s="65">
        <f>(Table1[[#This Row],[Sales]]-Table1[[#This Row],[Profit Per Unit]])/Table1[[#This Row],[Quantity]]</f>
        <v>167.57145000000003</v>
      </c>
      <c r="M65" s="16">
        <v>391.98</v>
      </c>
      <c r="N65" s="13">
        <v>2</v>
      </c>
      <c r="O65" s="48">
        <v>113.67419999999998</v>
      </c>
      <c r="P65" s="48">
        <f>Table1[[#This Row],[Profit]]/Table1[[#This Row],[Quantity]]</f>
        <v>56.837099999999992</v>
      </c>
    </row>
    <row r="66" spans="1:16" x14ac:dyDescent="0.3">
      <c r="A66" s="47" t="s">
        <v>250</v>
      </c>
      <c r="B66" s="14">
        <v>40550</v>
      </c>
      <c r="C66" s="14">
        <v>40554</v>
      </c>
      <c r="D66" s="46">
        <f>Table1[[#This Row],[Ship Date]]-Table1[[#This Row],[Order Date]]</f>
        <v>4</v>
      </c>
      <c r="E66" s="13" t="s">
        <v>251</v>
      </c>
      <c r="F66" s="13" t="s">
        <v>176</v>
      </c>
      <c r="G66" s="13" t="s">
        <v>177</v>
      </c>
      <c r="H66" s="13" t="s">
        <v>279</v>
      </c>
      <c r="I66" s="13" t="s">
        <v>51</v>
      </c>
      <c r="J66" s="13" t="s">
        <v>97</v>
      </c>
      <c r="K66" s="13" t="s">
        <v>280</v>
      </c>
      <c r="L66" s="65">
        <f>(Table1[[#This Row],[Sales]]-Table1[[#This Row],[Profit Per Unit]])/Table1[[#This Row],[Quantity]]</f>
        <v>176.23317500000002</v>
      </c>
      <c r="M66" s="16">
        <v>755.96</v>
      </c>
      <c r="N66" s="13">
        <v>4</v>
      </c>
      <c r="O66" s="48">
        <v>204.10919999999999</v>
      </c>
      <c r="P66" s="48">
        <f>Table1[[#This Row],[Profit]]/Table1[[#This Row],[Quantity]]</f>
        <v>51.027299999999997</v>
      </c>
    </row>
    <row r="67" spans="1:16" x14ac:dyDescent="0.3">
      <c r="A67" s="47" t="s">
        <v>250</v>
      </c>
      <c r="B67" s="14">
        <v>40550</v>
      </c>
      <c r="C67" s="14">
        <v>40554</v>
      </c>
      <c r="D67" s="46">
        <f>Table1[[#This Row],[Ship Date]]-Table1[[#This Row],[Order Date]]</f>
        <v>4</v>
      </c>
      <c r="E67" s="13" t="s">
        <v>251</v>
      </c>
      <c r="F67" s="13" t="s">
        <v>176</v>
      </c>
      <c r="G67" s="13" t="s">
        <v>177</v>
      </c>
      <c r="H67" s="13" t="s">
        <v>308</v>
      </c>
      <c r="I67" s="13" t="s">
        <v>18</v>
      </c>
      <c r="J67" s="13" t="s">
        <v>133</v>
      </c>
      <c r="K67" s="13" t="s">
        <v>309</v>
      </c>
      <c r="L67" s="65">
        <f>(Table1[[#This Row],[Sales]]-Table1[[#This Row],[Profit Per Unit]])/Table1[[#This Row],[Quantity]]</f>
        <v>7.7605500000000003</v>
      </c>
      <c r="M67" s="16">
        <v>31.12</v>
      </c>
      <c r="N67" s="13">
        <v>4</v>
      </c>
      <c r="O67" s="48">
        <v>0.31119999999999948</v>
      </c>
      <c r="P67" s="48">
        <f>Table1[[#This Row],[Profit]]/Table1[[#This Row],[Quantity]]</f>
        <v>7.7799999999999869E-2</v>
      </c>
    </row>
    <row r="68" spans="1:16" x14ac:dyDescent="0.3">
      <c r="A68" s="47" t="s">
        <v>250</v>
      </c>
      <c r="B68" s="14">
        <v>40550</v>
      </c>
      <c r="C68" s="14">
        <v>40554</v>
      </c>
      <c r="D68" s="46">
        <f>Table1[[#This Row],[Ship Date]]-Table1[[#This Row],[Order Date]]</f>
        <v>4</v>
      </c>
      <c r="E68" s="13" t="s">
        <v>251</v>
      </c>
      <c r="F68" s="13" t="s">
        <v>176</v>
      </c>
      <c r="G68" s="13" t="s">
        <v>177</v>
      </c>
      <c r="H68" s="13" t="s">
        <v>310</v>
      </c>
      <c r="I68" s="13" t="s">
        <v>18</v>
      </c>
      <c r="J68" s="13" t="s">
        <v>39</v>
      </c>
      <c r="K68" s="13" t="s">
        <v>311</v>
      </c>
      <c r="L68" s="65">
        <f>(Table1[[#This Row],[Sales]]-Table1[[#This Row],[Profit Per Unit]])/Table1[[#This Row],[Quantity]]</f>
        <v>3.5316000000000001</v>
      </c>
      <c r="M68" s="16">
        <v>6.54</v>
      </c>
      <c r="N68" s="13">
        <v>1</v>
      </c>
      <c r="O68" s="48">
        <v>3.0084</v>
      </c>
      <c r="P68" s="48">
        <f>Table1[[#This Row],[Profit]]/Table1[[#This Row],[Quantity]]</f>
        <v>3.0084</v>
      </c>
    </row>
    <row r="69" spans="1:16" x14ac:dyDescent="0.3">
      <c r="A69" s="47" t="s">
        <v>250</v>
      </c>
      <c r="B69" s="14">
        <v>40550</v>
      </c>
      <c r="C69" s="14">
        <v>40554</v>
      </c>
      <c r="D69" s="46">
        <f>Table1[[#This Row],[Ship Date]]-Table1[[#This Row],[Order Date]]</f>
        <v>4</v>
      </c>
      <c r="E69" s="13" t="s">
        <v>251</v>
      </c>
      <c r="F69" s="13" t="s">
        <v>176</v>
      </c>
      <c r="G69" s="13" t="s">
        <v>177</v>
      </c>
      <c r="H69" s="13" t="s">
        <v>317</v>
      </c>
      <c r="I69" s="13" t="s">
        <v>18</v>
      </c>
      <c r="J69" s="13" t="s">
        <v>120</v>
      </c>
      <c r="K69" s="13" t="s">
        <v>318</v>
      </c>
      <c r="L69" s="65">
        <f>(Table1[[#This Row],[Sales]]-Table1[[#This Row],[Profit Per Unit]])/Table1[[#This Row],[Quantity]]</f>
        <v>2.3700999999999999</v>
      </c>
      <c r="M69" s="16">
        <v>5.48</v>
      </c>
      <c r="N69" s="13">
        <v>2</v>
      </c>
      <c r="O69" s="48">
        <v>1.4796000000000005</v>
      </c>
      <c r="P69" s="48">
        <f>Table1[[#This Row],[Profit]]/Table1[[#This Row],[Quantity]]</f>
        <v>0.73980000000000024</v>
      </c>
    </row>
    <row r="70" spans="1:16" x14ac:dyDescent="0.3">
      <c r="A70" s="47" t="s">
        <v>268</v>
      </c>
      <c r="B70" s="14">
        <v>40550</v>
      </c>
      <c r="C70" s="14">
        <v>40551</v>
      </c>
      <c r="D70" s="46">
        <f>Table1[[#This Row],[Ship Date]]-Table1[[#This Row],[Order Date]]</f>
        <v>1</v>
      </c>
      <c r="E70" s="13" t="s">
        <v>269</v>
      </c>
      <c r="F70" s="13" t="s">
        <v>154</v>
      </c>
      <c r="G70" s="13" t="s">
        <v>37</v>
      </c>
      <c r="H70" s="13" t="s">
        <v>270</v>
      </c>
      <c r="I70" s="13" t="s">
        <v>18</v>
      </c>
      <c r="J70" s="13" t="s">
        <v>19</v>
      </c>
      <c r="K70" s="13" t="s">
        <v>271</v>
      </c>
      <c r="L70" s="65">
        <f>(Table1[[#This Row],[Sales]]-Table1[[#This Row],[Profit Per Unit]])/Table1[[#This Row],[Quantity]]</f>
        <v>170.0625</v>
      </c>
      <c r="M70" s="16">
        <v>716.04</v>
      </c>
      <c r="N70" s="13">
        <v>4</v>
      </c>
      <c r="O70" s="48">
        <v>143.15999999999997</v>
      </c>
      <c r="P70" s="48">
        <f>Table1[[#This Row],[Profit]]/Table1[[#This Row],[Quantity]]</f>
        <v>35.789999999999992</v>
      </c>
    </row>
    <row r="71" spans="1:16" x14ac:dyDescent="0.3">
      <c r="A71" s="47" t="s">
        <v>268</v>
      </c>
      <c r="B71" s="14">
        <v>40550</v>
      </c>
      <c r="C71" s="14">
        <v>40551</v>
      </c>
      <c r="D71" s="46">
        <f>Table1[[#This Row],[Ship Date]]-Table1[[#This Row],[Order Date]]</f>
        <v>1</v>
      </c>
      <c r="E71" s="13" t="s">
        <v>269</v>
      </c>
      <c r="F71" s="13" t="s">
        <v>154</v>
      </c>
      <c r="G71" s="13" t="s">
        <v>37</v>
      </c>
      <c r="H71" s="13" t="s">
        <v>283</v>
      </c>
      <c r="I71" s="13" t="s">
        <v>18</v>
      </c>
      <c r="J71" s="13" t="s">
        <v>133</v>
      </c>
      <c r="K71" s="13" t="s">
        <v>284</v>
      </c>
      <c r="L71" s="65">
        <f>(Table1[[#This Row],[Sales]]-Table1[[#This Row],[Profit Per Unit]])/Table1[[#This Row],[Quantity]]</f>
        <v>10.88</v>
      </c>
      <c r="M71" s="16">
        <v>33.39</v>
      </c>
      <c r="N71" s="13">
        <v>3</v>
      </c>
      <c r="O71" s="48">
        <v>2.25</v>
      </c>
      <c r="P71" s="48">
        <f>Table1[[#This Row],[Profit]]/Table1[[#This Row],[Quantity]]</f>
        <v>0.75</v>
      </c>
    </row>
    <row r="72" spans="1:16" x14ac:dyDescent="0.3">
      <c r="A72" s="47" t="s">
        <v>268</v>
      </c>
      <c r="B72" s="14">
        <v>40550</v>
      </c>
      <c r="C72" s="14">
        <v>40551</v>
      </c>
      <c r="D72" s="46">
        <f>Table1[[#This Row],[Ship Date]]-Table1[[#This Row],[Order Date]]</f>
        <v>1</v>
      </c>
      <c r="E72" s="13" t="s">
        <v>269</v>
      </c>
      <c r="F72" s="13" t="s">
        <v>154</v>
      </c>
      <c r="G72" s="13" t="s">
        <v>37</v>
      </c>
      <c r="H72" s="13" t="s">
        <v>285</v>
      </c>
      <c r="I72" s="13" t="s">
        <v>42</v>
      </c>
      <c r="J72" s="13" t="s">
        <v>83</v>
      </c>
      <c r="K72" s="13" t="s">
        <v>286</v>
      </c>
      <c r="L72" s="65">
        <f>(Table1[[#This Row],[Sales]]-Table1[[#This Row],[Profit Per Unit]])/Table1[[#This Row],[Quantity]]</f>
        <v>119.13000000000001</v>
      </c>
      <c r="M72" s="16">
        <v>155.358</v>
      </c>
      <c r="N72" s="13">
        <v>1</v>
      </c>
      <c r="O72" s="48">
        <v>36.227999999999994</v>
      </c>
      <c r="P72" s="48">
        <f>Table1[[#This Row],[Profit]]/Table1[[#This Row],[Quantity]]</f>
        <v>36.227999999999994</v>
      </c>
    </row>
    <row r="73" spans="1:16" x14ac:dyDescent="0.3">
      <c r="A73" s="47" t="s">
        <v>312</v>
      </c>
      <c r="B73" s="14">
        <v>40550</v>
      </c>
      <c r="C73" s="14">
        <v>40555</v>
      </c>
      <c r="D73" s="46">
        <f>Table1[[#This Row],[Ship Date]]-Table1[[#This Row],[Order Date]]</f>
        <v>5</v>
      </c>
      <c r="E73" s="13" t="s">
        <v>313</v>
      </c>
      <c r="F73" s="13" t="s">
        <v>314</v>
      </c>
      <c r="G73" s="13" t="s">
        <v>24</v>
      </c>
      <c r="H73" s="13" t="s">
        <v>315</v>
      </c>
      <c r="I73" s="13" t="s">
        <v>18</v>
      </c>
      <c r="J73" s="13" t="s">
        <v>115</v>
      </c>
      <c r="K73" s="13" t="s">
        <v>316</v>
      </c>
      <c r="L73" s="65">
        <f>(Table1[[#This Row],[Sales]]-Table1[[#This Row],[Profit Per Unit]])/Table1[[#This Row],[Quantity]]</f>
        <v>7.5149999999999988</v>
      </c>
      <c r="M73" s="16">
        <v>17.759999999999998</v>
      </c>
      <c r="N73" s="13">
        <v>2</v>
      </c>
      <c r="O73" s="48">
        <v>5.46</v>
      </c>
      <c r="P73" s="48">
        <f>Table1[[#This Row],[Profit]]/Table1[[#This Row],[Quantity]]</f>
        <v>2.73</v>
      </c>
    </row>
    <row r="74" spans="1:16" x14ac:dyDescent="0.3">
      <c r="A74" s="47" t="s">
        <v>262</v>
      </c>
      <c r="B74" s="14">
        <v>40550</v>
      </c>
      <c r="C74" s="14">
        <v>40554</v>
      </c>
      <c r="D74" s="46">
        <f>Table1[[#This Row],[Ship Date]]-Table1[[#This Row],[Order Date]]</f>
        <v>4</v>
      </c>
      <c r="E74" s="13" t="s">
        <v>263</v>
      </c>
      <c r="F74" s="13" t="s">
        <v>73</v>
      </c>
      <c r="G74" s="13" t="s">
        <v>24</v>
      </c>
      <c r="H74" s="13" t="s">
        <v>264</v>
      </c>
      <c r="I74" s="13" t="s">
        <v>51</v>
      </c>
      <c r="J74" s="13" t="s">
        <v>52</v>
      </c>
      <c r="K74" s="13" t="s">
        <v>265</v>
      </c>
      <c r="L74" s="65">
        <f>(Table1[[#This Row],[Sales]]-Table1[[#This Row],[Profit Per Unit]])/Table1[[#This Row],[Quantity]]</f>
        <v>66.42</v>
      </c>
      <c r="M74" s="16">
        <v>445.41</v>
      </c>
      <c r="N74" s="13">
        <v>7</v>
      </c>
      <c r="O74" s="48">
        <v>-136.71</v>
      </c>
      <c r="P74" s="48">
        <f>Table1[[#This Row],[Profit]]/Table1[[#This Row],[Quantity]]</f>
        <v>-19.53</v>
      </c>
    </row>
    <row r="75" spans="1:16" x14ac:dyDescent="0.3">
      <c r="A75" s="47" t="s">
        <v>262</v>
      </c>
      <c r="B75" s="14">
        <v>40550</v>
      </c>
      <c r="C75" s="14">
        <v>40554</v>
      </c>
      <c r="D75" s="46">
        <f>Table1[[#This Row],[Ship Date]]-Table1[[#This Row],[Order Date]]</f>
        <v>4</v>
      </c>
      <c r="E75" s="13" t="s">
        <v>263</v>
      </c>
      <c r="F75" s="13" t="s">
        <v>73</v>
      </c>
      <c r="G75" s="13" t="s">
        <v>24</v>
      </c>
      <c r="H75" s="13" t="s">
        <v>266</v>
      </c>
      <c r="I75" s="13" t="s">
        <v>51</v>
      </c>
      <c r="J75" s="13" t="s">
        <v>105</v>
      </c>
      <c r="K75" s="13" t="s">
        <v>267</v>
      </c>
      <c r="L75" s="65">
        <f>(Table1[[#This Row],[Sales]]-Table1[[#This Row],[Profit Per Unit]])/Table1[[#This Row],[Quantity]]</f>
        <v>148.06049999999999</v>
      </c>
      <c r="M75" s="16">
        <v>273.702</v>
      </c>
      <c r="N75" s="13">
        <v>2</v>
      </c>
      <c r="O75" s="48">
        <v>-44.837999999999965</v>
      </c>
      <c r="P75" s="48">
        <f>Table1[[#This Row],[Profit]]/Table1[[#This Row],[Quantity]]</f>
        <v>-22.418999999999983</v>
      </c>
    </row>
    <row r="76" spans="1:16" x14ac:dyDescent="0.3">
      <c r="A76" s="47" t="s">
        <v>262</v>
      </c>
      <c r="B76" s="14">
        <v>40550</v>
      </c>
      <c r="C76" s="14">
        <v>40554</v>
      </c>
      <c r="D76" s="46">
        <f>Table1[[#This Row],[Ship Date]]-Table1[[#This Row],[Order Date]]</f>
        <v>4</v>
      </c>
      <c r="E76" s="13" t="s">
        <v>263</v>
      </c>
      <c r="F76" s="13" t="s">
        <v>73</v>
      </c>
      <c r="G76" s="13" t="s">
        <v>24</v>
      </c>
      <c r="H76" s="13" t="s">
        <v>272</v>
      </c>
      <c r="I76" s="13" t="s">
        <v>51</v>
      </c>
      <c r="J76" s="13" t="s">
        <v>52</v>
      </c>
      <c r="K76" s="13" t="s">
        <v>273</v>
      </c>
      <c r="L76" s="65">
        <f>(Table1[[#This Row],[Sales]]-Table1[[#This Row],[Profit Per Unit]])/Table1[[#This Row],[Quantity]]</f>
        <v>126.30500000000002</v>
      </c>
      <c r="M76" s="16">
        <v>387.51750000000004</v>
      </c>
      <c r="N76" s="13">
        <v>3</v>
      </c>
      <c r="O76" s="48">
        <v>25.807499999999976</v>
      </c>
      <c r="P76" s="48">
        <f>Table1[[#This Row],[Profit]]/Table1[[#This Row],[Quantity]]</f>
        <v>8.602499999999992</v>
      </c>
    </row>
    <row r="77" spans="1:16" x14ac:dyDescent="0.3">
      <c r="A77" s="47" t="s">
        <v>262</v>
      </c>
      <c r="B77" s="14">
        <v>40550</v>
      </c>
      <c r="C77" s="14">
        <v>40554</v>
      </c>
      <c r="D77" s="46">
        <f>Table1[[#This Row],[Ship Date]]-Table1[[#This Row],[Order Date]]</f>
        <v>4</v>
      </c>
      <c r="E77" s="13" t="s">
        <v>263</v>
      </c>
      <c r="F77" s="13" t="s">
        <v>73</v>
      </c>
      <c r="G77" s="13" t="s">
        <v>24</v>
      </c>
      <c r="H77" s="13" t="s">
        <v>304</v>
      </c>
      <c r="I77" s="13" t="s">
        <v>18</v>
      </c>
      <c r="J77" s="13" t="s">
        <v>120</v>
      </c>
      <c r="K77" s="13" t="s">
        <v>305</v>
      </c>
      <c r="L77" s="65">
        <f>(Table1[[#This Row],[Sales]]-Table1[[#This Row],[Profit Per Unit]])/Table1[[#This Row],[Quantity]]</f>
        <v>31.950000000000006</v>
      </c>
      <c r="M77" s="16">
        <v>27.456000000000003</v>
      </c>
      <c r="N77" s="13">
        <v>1</v>
      </c>
      <c r="O77" s="48">
        <v>-4.4940000000000033</v>
      </c>
      <c r="P77" s="48">
        <f>Table1[[#This Row],[Profit]]/Table1[[#This Row],[Quantity]]</f>
        <v>-4.4940000000000033</v>
      </c>
    </row>
    <row r="78" spans="1:16" x14ac:dyDescent="0.3">
      <c r="A78" s="47" t="s">
        <v>319</v>
      </c>
      <c r="B78" s="14">
        <v>40550</v>
      </c>
      <c r="C78" s="14">
        <v>40553</v>
      </c>
      <c r="D78" s="46">
        <f>Table1[[#This Row],[Ship Date]]-Table1[[#This Row],[Order Date]]</f>
        <v>3</v>
      </c>
      <c r="E78" s="13" t="s">
        <v>320</v>
      </c>
      <c r="F78" s="13" t="s">
        <v>321</v>
      </c>
      <c r="G78" s="13" t="s">
        <v>37</v>
      </c>
      <c r="H78" s="13" t="s">
        <v>322</v>
      </c>
      <c r="I78" s="13" t="s">
        <v>18</v>
      </c>
      <c r="J78" s="13" t="s">
        <v>120</v>
      </c>
      <c r="K78" s="13" t="s">
        <v>323</v>
      </c>
      <c r="L78" s="65">
        <f>(Table1[[#This Row],[Sales]]-Table1[[#This Row],[Profit Per Unit]])/Table1[[#This Row],[Quantity]]</f>
        <v>5.1300000000000008</v>
      </c>
      <c r="M78" s="16">
        <v>5.0250000000000004</v>
      </c>
      <c r="N78" s="13">
        <v>1</v>
      </c>
      <c r="O78" s="48">
        <v>-0.10500000000000043</v>
      </c>
      <c r="P78" s="48">
        <f>Table1[[#This Row],[Profit]]/Table1[[#This Row],[Quantity]]</f>
        <v>-0.10500000000000043</v>
      </c>
    </row>
    <row r="79" spans="1:16" x14ac:dyDescent="0.3">
      <c r="A79" s="47" t="s">
        <v>274</v>
      </c>
      <c r="B79" s="14">
        <v>40550</v>
      </c>
      <c r="C79" s="14">
        <v>40554</v>
      </c>
      <c r="D79" s="46">
        <f>Table1[[#This Row],[Ship Date]]-Table1[[#This Row],[Order Date]]</f>
        <v>4</v>
      </c>
      <c r="E79" s="13" t="s">
        <v>275</v>
      </c>
      <c r="F79" s="13" t="s">
        <v>276</v>
      </c>
      <c r="G79" s="13" t="s">
        <v>31</v>
      </c>
      <c r="H79" s="13" t="s">
        <v>277</v>
      </c>
      <c r="I79" s="13" t="s">
        <v>51</v>
      </c>
      <c r="J79" s="13" t="s">
        <v>63</v>
      </c>
      <c r="K79" s="13" t="s">
        <v>278</v>
      </c>
      <c r="L79" s="65">
        <f>(Table1[[#This Row],[Sales]]-Table1[[#This Row],[Profit Per Unit]])/Table1[[#This Row],[Quantity]]</f>
        <v>102.86999999999998</v>
      </c>
      <c r="M79" s="16">
        <v>174.32999999999998</v>
      </c>
      <c r="N79" s="13">
        <v>1</v>
      </c>
      <c r="O79" s="48">
        <v>71.460000000000008</v>
      </c>
      <c r="P79" s="48">
        <f>Table1[[#This Row],[Profit]]/Table1[[#This Row],[Quantity]]</f>
        <v>71.460000000000008</v>
      </c>
    </row>
    <row r="80" spans="1:16" x14ac:dyDescent="0.3">
      <c r="A80" s="47" t="s">
        <v>274</v>
      </c>
      <c r="B80" s="14">
        <v>40550</v>
      </c>
      <c r="C80" s="14">
        <v>40554</v>
      </c>
      <c r="D80" s="46">
        <f>Table1[[#This Row],[Ship Date]]-Table1[[#This Row],[Order Date]]</f>
        <v>4</v>
      </c>
      <c r="E80" s="13" t="s">
        <v>275</v>
      </c>
      <c r="F80" s="13" t="s">
        <v>276</v>
      </c>
      <c r="G80" s="13" t="s">
        <v>31</v>
      </c>
      <c r="H80" s="13" t="s">
        <v>306</v>
      </c>
      <c r="I80" s="13" t="s">
        <v>42</v>
      </c>
      <c r="J80" s="13" t="s">
        <v>43</v>
      </c>
      <c r="K80" s="13" t="s">
        <v>307</v>
      </c>
      <c r="L80" s="65">
        <f>(Table1[[#This Row],[Sales]]-Table1[[#This Row],[Profit Per Unit]])/Table1[[#This Row],[Quantity]]</f>
        <v>19.05</v>
      </c>
      <c r="M80" s="16">
        <v>26.43</v>
      </c>
      <c r="N80" s="13">
        <v>1</v>
      </c>
      <c r="O80" s="48">
        <v>7.38</v>
      </c>
      <c r="P80" s="48">
        <f>Table1[[#This Row],[Profit]]/Table1[[#This Row],[Quantity]]</f>
        <v>7.38</v>
      </c>
    </row>
    <row r="81" spans="1:16" x14ac:dyDescent="0.3">
      <c r="A81" s="47" t="s">
        <v>295</v>
      </c>
      <c r="B81" s="14">
        <v>40550</v>
      </c>
      <c r="C81" s="14">
        <v>40550</v>
      </c>
      <c r="D81" s="46">
        <f>Table1[[#This Row],[Ship Date]]-Table1[[#This Row],[Order Date]]</f>
        <v>0</v>
      </c>
      <c r="E81" s="13" t="s">
        <v>80</v>
      </c>
      <c r="F81" s="13" t="s">
        <v>139</v>
      </c>
      <c r="G81" s="13" t="s">
        <v>95</v>
      </c>
      <c r="H81" s="13" t="s">
        <v>296</v>
      </c>
      <c r="I81" s="13" t="s">
        <v>18</v>
      </c>
      <c r="J81" s="13" t="s">
        <v>133</v>
      </c>
      <c r="K81" s="13" t="s">
        <v>297</v>
      </c>
      <c r="L81" s="65">
        <f>(Table1[[#This Row],[Sales]]-Table1[[#This Row],[Profit Per Unit]])/Table1[[#This Row],[Quantity]]</f>
        <v>10.385</v>
      </c>
      <c r="M81" s="16">
        <v>43.04</v>
      </c>
      <c r="N81" s="13">
        <v>4</v>
      </c>
      <c r="O81" s="48">
        <v>6</v>
      </c>
      <c r="P81" s="48">
        <f>Table1[[#This Row],[Profit]]/Table1[[#This Row],[Quantity]]</f>
        <v>1.5</v>
      </c>
    </row>
    <row r="82" spans="1:16" x14ac:dyDescent="0.3">
      <c r="A82" s="47" t="s">
        <v>295</v>
      </c>
      <c r="B82" s="14">
        <v>40550</v>
      </c>
      <c r="C82" s="14">
        <v>40550</v>
      </c>
      <c r="D82" s="46">
        <f>Table1[[#This Row],[Ship Date]]-Table1[[#This Row],[Order Date]]</f>
        <v>0</v>
      </c>
      <c r="E82" s="13" t="s">
        <v>80</v>
      </c>
      <c r="F82" s="13" t="s">
        <v>139</v>
      </c>
      <c r="G82" s="13" t="s">
        <v>95</v>
      </c>
      <c r="H82" s="13" t="s">
        <v>298</v>
      </c>
      <c r="I82" s="13" t="s">
        <v>18</v>
      </c>
      <c r="J82" s="13" t="s">
        <v>193</v>
      </c>
      <c r="K82" s="13" t="s">
        <v>299</v>
      </c>
      <c r="L82" s="65">
        <f>(Table1[[#This Row],[Sales]]-Table1[[#This Row],[Profit Per Unit]])/Table1[[#This Row],[Quantity]]</f>
        <v>5.9133333333333331</v>
      </c>
      <c r="M82" s="16">
        <v>18.54</v>
      </c>
      <c r="N82" s="13">
        <v>3</v>
      </c>
      <c r="O82" s="48">
        <v>2.4</v>
      </c>
      <c r="P82" s="48">
        <f>Table1[[#This Row],[Profit]]/Table1[[#This Row],[Quantity]]</f>
        <v>0.79999999999999993</v>
      </c>
    </row>
    <row r="83" spans="1:16" x14ac:dyDescent="0.3">
      <c r="A83" s="47" t="s">
        <v>258</v>
      </c>
      <c r="B83" s="14">
        <v>40550</v>
      </c>
      <c r="C83" s="14">
        <v>40553</v>
      </c>
      <c r="D83" s="46">
        <f>Table1[[#This Row],[Ship Date]]-Table1[[#This Row],[Order Date]]</f>
        <v>3</v>
      </c>
      <c r="E83" s="13" t="s">
        <v>93</v>
      </c>
      <c r="F83" s="13" t="s">
        <v>259</v>
      </c>
      <c r="G83" s="13" t="s">
        <v>16</v>
      </c>
      <c r="H83" s="13" t="s">
        <v>260</v>
      </c>
      <c r="I83" s="13" t="s">
        <v>18</v>
      </c>
      <c r="J83" s="13" t="s">
        <v>19</v>
      </c>
      <c r="K83" s="13" t="s">
        <v>261</v>
      </c>
      <c r="L83" s="65">
        <f>(Table1[[#This Row],[Sales]]-Table1[[#This Row],[Profit Per Unit]])/Table1[[#This Row],[Quantity]]</f>
        <v>116.41500000000001</v>
      </c>
      <c r="M83" s="16">
        <v>255.84</v>
      </c>
      <c r="N83" s="13">
        <v>2</v>
      </c>
      <c r="O83" s="48">
        <v>46.019999999999996</v>
      </c>
      <c r="P83" s="48">
        <f>Table1[[#This Row],[Profit]]/Table1[[#This Row],[Quantity]]</f>
        <v>23.009999999999998</v>
      </c>
    </row>
    <row r="84" spans="1:16" x14ac:dyDescent="0.3">
      <c r="A84" s="47" t="s">
        <v>258</v>
      </c>
      <c r="B84" s="14">
        <v>40550</v>
      </c>
      <c r="C84" s="14">
        <v>40553</v>
      </c>
      <c r="D84" s="46">
        <f>Table1[[#This Row],[Ship Date]]-Table1[[#This Row],[Order Date]]</f>
        <v>3</v>
      </c>
      <c r="E84" s="13" t="s">
        <v>93</v>
      </c>
      <c r="F84" s="13" t="s">
        <v>259</v>
      </c>
      <c r="G84" s="13" t="s">
        <v>16</v>
      </c>
      <c r="H84" s="13" t="s">
        <v>281</v>
      </c>
      <c r="I84" s="13" t="s">
        <v>18</v>
      </c>
      <c r="J84" s="13" t="s">
        <v>120</v>
      </c>
      <c r="K84" s="13" t="s">
        <v>282</v>
      </c>
      <c r="L84" s="65">
        <f>(Table1[[#This Row],[Sales]]-Table1[[#This Row],[Profit Per Unit]])/Table1[[#This Row],[Quantity]]</f>
        <v>36.21</v>
      </c>
      <c r="M84" s="16">
        <v>44.7</v>
      </c>
      <c r="N84" s="13">
        <v>1</v>
      </c>
      <c r="O84" s="48">
        <v>8.49</v>
      </c>
      <c r="P84" s="48">
        <f>Table1[[#This Row],[Profit]]/Table1[[#This Row],[Quantity]]</f>
        <v>8.49</v>
      </c>
    </row>
    <row r="85" spans="1:16" x14ac:dyDescent="0.3">
      <c r="A85" s="47" t="s">
        <v>324</v>
      </c>
      <c r="B85" s="14">
        <v>40551</v>
      </c>
      <c r="C85" s="14">
        <v>40556</v>
      </c>
      <c r="D85" s="46">
        <f>Table1[[#This Row],[Ship Date]]-Table1[[#This Row],[Order Date]]</f>
        <v>5</v>
      </c>
      <c r="E85" s="13" t="s">
        <v>325</v>
      </c>
      <c r="F85" s="13" t="s">
        <v>238</v>
      </c>
      <c r="G85" s="13" t="s">
        <v>16</v>
      </c>
      <c r="H85" s="13" t="s">
        <v>326</v>
      </c>
      <c r="I85" s="13" t="s">
        <v>42</v>
      </c>
      <c r="J85" s="13" t="s">
        <v>83</v>
      </c>
      <c r="K85" s="13" t="s">
        <v>327</v>
      </c>
      <c r="L85" s="65">
        <f>(Table1[[#This Row],[Sales]]-Table1[[#This Row],[Profit Per Unit]])/Table1[[#This Row],[Quantity]]</f>
        <v>411.72499999999997</v>
      </c>
      <c r="M85" s="16">
        <v>2478.6</v>
      </c>
      <c r="N85" s="13">
        <v>6</v>
      </c>
      <c r="O85" s="48">
        <v>49.5</v>
      </c>
      <c r="P85" s="48">
        <f>Table1[[#This Row],[Profit]]/Table1[[#This Row],[Quantity]]</f>
        <v>8.25</v>
      </c>
    </row>
    <row r="86" spans="1:16" x14ac:dyDescent="0.3">
      <c r="A86" s="47" t="s">
        <v>339</v>
      </c>
      <c r="B86" s="14">
        <v>40551</v>
      </c>
      <c r="C86" s="14">
        <v>40556</v>
      </c>
      <c r="D86" s="46">
        <f>Table1[[#This Row],[Ship Date]]-Table1[[#This Row],[Order Date]]</f>
        <v>5</v>
      </c>
      <c r="E86" s="13" t="s">
        <v>340</v>
      </c>
      <c r="F86" s="13" t="s">
        <v>176</v>
      </c>
      <c r="G86" s="13" t="s">
        <v>177</v>
      </c>
      <c r="H86" s="13" t="s">
        <v>341</v>
      </c>
      <c r="I86" s="13" t="s">
        <v>42</v>
      </c>
      <c r="J86" s="13" t="s">
        <v>43</v>
      </c>
      <c r="K86" s="13" t="s">
        <v>342</v>
      </c>
      <c r="L86" s="65">
        <f>(Table1[[#This Row],[Sales]]-Table1[[#This Row],[Profit Per Unit]])/Table1[[#This Row],[Quantity]]</f>
        <v>31.543733333333336</v>
      </c>
      <c r="M86" s="16">
        <v>76.728000000000009</v>
      </c>
      <c r="N86" s="13">
        <v>3</v>
      </c>
      <c r="O86" s="48">
        <v>-53.709599999999988</v>
      </c>
      <c r="P86" s="48">
        <f>Table1[[#This Row],[Profit]]/Table1[[#This Row],[Quantity]]</f>
        <v>-17.903199999999995</v>
      </c>
    </row>
    <row r="87" spans="1:16" x14ac:dyDescent="0.3">
      <c r="A87" s="47" t="s">
        <v>339</v>
      </c>
      <c r="B87" s="14">
        <v>40551</v>
      </c>
      <c r="C87" s="14">
        <v>40556</v>
      </c>
      <c r="D87" s="46">
        <f>Table1[[#This Row],[Ship Date]]-Table1[[#This Row],[Order Date]]</f>
        <v>5</v>
      </c>
      <c r="E87" s="13" t="s">
        <v>340</v>
      </c>
      <c r="F87" s="13" t="s">
        <v>176</v>
      </c>
      <c r="G87" s="13" t="s">
        <v>177</v>
      </c>
      <c r="H87" s="13" t="s">
        <v>352</v>
      </c>
      <c r="I87" s="13" t="s">
        <v>18</v>
      </c>
      <c r="J87" s="13" t="s">
        <v>193</v>
      </c>
      <c r="K87" s="13" t="s">
        <v>353</v>
      </c>
      <c r="L87" s="65">
        <f>(Table1[[#This Row],[Sales]]-Table1[[#This Row],[Profit Per Unit]])/Table1[[#This Row],[Quantity]]</f>
        <v>1.8624999999999996</v>
      </c>
      <c r="M87" s="16">
        <v>10.429999999999998</v>
      </c>
      <c r="N87" s="13">
        <v>7</v>
      </c>
      <c r="O87" s="48">
        <v>-18.252500000000005</v>
      </c>
      <c r="P87" s="48">
        <f>Table1[[#This Row],[Profit]]/Table1[[#This Row],[Quantity]]</f>
        <v>-2.6075000000000008</v>
      </c>
    </row>
    <row r="88" spans="1:16" x14ac:dyDescent="0.3">
      <c r="A88" s="47" t="s">
        <v>328</v>
      </c>
      <c r="B88" s="14">
        <v>40551</v>
      </c>
      <c r="C88" s="14">
        <v>40555</v>
      </c>
      <c r="D88" s="46">
        <f>Table1[[#This Row],[Ship Date]]-Table1[[#This Row],[Order Date]]</f>
        <v>4</v>
      </c>
      <c r="E88" s="13" t="s">
        <v>329</v>
      </c>
      <c r="F88" s="13" t="s">
        <v>243</v>
      </c>
      <c r="G88" s="13" t="s">
        <v>24</v>
      </c>
      <c r="H88" s="13" t="s">
        <v>330</v>
      </c>
      <c r="I88" s="13" t="s">
        <v>51</v>
      </c>
      <c r="J88" s="13" t="s">
        <v>52</v>
      </c>
      <c r="K88" s="13" t="s">
        <v>331</v>
      </c>
      <c r="L88" s="65">
        <f>(Table1[[#This Row],[Sales]]-Table1[[#This Row],[Profit Per Unit]])/Table1[[#This Row],[Quantity]]</f>
        <v>305.17714285714288</v>
      </c>
      <c r="M88" s="16">
        <v>2173.5000000000005</v>
      </c>
      <c r="N88" s="13">
        <v>7</v>
      </c>
      <c r="O88" s="48">
        <v>260.82</v>
      </c>
      <c r="P88" s="48">
        <f>Table1[[#This Row],[Profit]]/Table1[[#This Row],[Quantity]]</f>
        <v>37.26</v>
      </c>
    </row>
    <row r="89" spans="1:16" x14ac:dyDescent="0.3">
      <c r="A89" s="47" t="s">
        <v>332</v>
      </c>
      <c r="B89" s="14">
        <v>40551</v>
      </c>
      <c r="C89" s="14">
        <v>40557</v>
      </c>
      <c r="D89" s="46">
        <f>Table1[[#This Row],[Ship Date]]-Table1[[#This Row],[Order Date]]</f>
        <v>6</v>
      </c>
      <c r="E89" s="13" t="s">
        <v>175</v>
      </c>
      <c r="F89" s="13" t="s">
        <v>154</v>
      </c>
      <c r="G89" s="13" t="s">
        <v>37</v>
      </c>
      <c r="H89" s="13" t="s">
        <v>333</v>
      </c>
      <c r="I89" s="13" t="s">
        <v>42</v>
      </c>
      <c r="J89" s="13" t="s">
        <v>83</v>
      </c>
      <c r="K89" s="13" t="s">
        <v>334</v>
      </c>
      <c r="L89" s="65">
        <f>(Table1[[#This Row],[Sales]]-Table1[[#This Row],[Profit Per Unit]])/Table1[[#This Row],[Quantity]]</f>
        <v>192.58500000000001</v>
      </c>
      <c r="M89" s="16">
        <v>986.904</v>
      </c>
      <c r="N89" s="13">
        <v>6</v>
      </c>
      <c r="O89" s="48">
        <v>-1011.6359999999997</v>
      </c>
      <c r="P89" s="48">
        <f>Table1[[#This Row],[Profit]]/Table1[[#This Row],[Quantity]]</f>
        <v>-168.60599999999997</v>
      </c>
    </row>
    <row r="90" spans="1:16" x14ac:dyDescent="0.3">
      <c r="A90" s="47" t="s">
        <v>332</v>
      </c>
      <c r="B90" s="14">
        <v>40551</v>
      </c>
      <c r="C90" s="14">
        <v>40557</v>
      </c>
      <c r="D90" s="46">
        <f>Table1[[#This Row],[Ship Date]]-Table1[[#This Row],[Order Date]]</f>
        <v>6</v>
      </c>
      <c r="E90" s="13" t="s">
        <v>175</v>
      </c>
      <c r="F90" s="13" t="s">
        <v>154</v>
      </c>
      <c r="G90" s="13" t="s">
        <v>37</v>
      </c>
      <c r="H90" s="13" t="s">
        <v>345</v>
      </c>
      <c r="I90" s="13" t="s">
        <v>18</v>
      </c>
      <c r="J90" s="13" t="s">
        <v>120</v>
      </c>
      <c r="K90" s="13" t="s">
        <v>346</v>
      </c>
      <c r="L90" s="65">
        <f>(Table1[[#This Row],[Sales]]-Table1[[#This Row],[Profit Per Unit]])/Table1[[#This Row],[Quantity]]</f>
        <v>25.385999999999999</v>
      </c>
      <c r="M90" s="16">
        <v>115.8</v>
      </c>
      <c r="N90" s="13">
        <v>5</v>
      </c>
      <c r="O90" s="48">
        <v>-55.65</v>
      </c>
      <c r="P90" s="48">
        <f>Table1[[#This Row],[Profit]]/Table1[[#This Row],[Quantity]]</f>
        <v>-11.129999999999999</v>
      </c>
    </row>
    <row r="91" spans="1:16" x14ac:dyDescent="0.3">
      <c r="A91" s="47" t="s">
        <v>335</v>
      </c>
      <c r="B91" s="14">
        <v>40551</v>
      </c>
      <c r="C91" s="14">
        <v>40556</v>
      </c>
      <c r="D91" s="46">
        <f>Table1[[#This Row],[Ship Date]]-Table1[[#This Row],[Order Date]]</f>
        <v>5</v>
      </c>
      <c r="E91" s="13" t="s">
        <v>336</v>
      </c>
      <c r="F91" s="13" t="s">
        <v>94</v>
      </c>
      <c r="G91" s="13" t="s">
        <v>95</v>
      </c>
      <c r="H91" s="13" t="s">
        <v>337</v>
      </c>
      <c r="I91" s="13" t="s">
        <v>18</v>
      </c>
      <c r="J91" s="13" t="s">
        <v>19</v>
      </c>
      <c r="K91" s="13" t="s">
        <v>338</v>
      </c>
      <c r="L91" s="65">
        <f>(Table1[[#This Row],[Sales]]-Table1[[#This Row],[Profit Per Unit]])/Table1[[#This Row],[Quantity]]</f>
        <v>112.01999999999998</v>
      </c>
      <c r="M91" s="16">
        <v>396.89999999999992</v>
      </c>
      <c r="N91" s="13">
        <v>3</v>
      </c>
      <c r="O91" s="48">
        <v>182.51999999999998</v>
      </c>
      <c r="P91" s="48">
        <f>Table1[[#This Row],[Profit]]/Table1[[#This Row],[Quantity]]</f>
        <v>60.839999999999996</v>
      </c>
    </row>
    <row r="92" spans="1:16" x14ac:dyDescent="0.3">
      <c r="A92" s="47" t="s">
        <v>335</v>
      </c>
      <c r="B92" s="14">
        <v>40551</v>
      </c>
      <c r="C92" s="14">
        <v>40556</v>
      </c>
      <c r="D92" s="46">
        <f>Table1[[#This Row],[Ship Date]]-Table1[[#This Row],[Order Date]]</f>
        <v>5</v>
      </c>
      <c r="E92" s="13" t="s">
        <v>336</v>
      </c>
      <c r="F92" s="13" t="s">
        <v>94</v>
      </c>
      <c r="G92" s="13" t="s">
        <v>95</v>
      </c>
      <c r="H92" s="13" t="s">
        <v>343</v>
      </c>
      <c r="I92" s="13" t="s">
        <v>18</v>
      </c>
      <c r="J92" s="13" t="s">
        <v>193</v>
      </c>
      <c r="K92" s="13" t="s">
        <v>344</v>
      </c>
      <c r="L92" s="65">
        <f>(Table1[[#This Row],[Sales]]-Table1[[#This Row],[Profit Per Unit]])/Table1[[#This Row],[Quantity]]</f>
        <v>6.6857142857142859</v>
      </c>
      <c r="M92" s="16">
        <v>49.7</v>
      </c>
      <c r="N92" s="13">
        <v>7</v>
      </c>
      <c r="O92" s="48">
        <v>20.3</v>
      </c>
      <c r="P92" s="48">
        <f>Table1[[#This Row],[Profit]]/Table1[[#This Row],[Quantity]]</f>
        <v>2.9</v>
      </c>
    </row>
    <row r="93" spans="1:16" x14ac:dyDescent="0.3">
      <c r="A93" s="47" t="s">
        <v>347</v>
      </c>
      <c r="B93" s="14">
        <v>40551</v>
      </c>
      <c r="C93" s="14">
        <v>40554</v>
      </c>
      <c r="D93" s="46">
        <f>Table1[[#This Row],[Ship Date]]-Table1[[#This Row],[Order Date]]</f>
        <v>3</v>
      </c>
      <c r="E93" s="13" t="s">
        <v>348</v>
      </c>
      <c r="F93" s="13" t="s">
        <v>349</v>
      </c>
      <c r="G93" s="13" t="s">
        <v>16</v>
      </c>
      <c r="H93" s="13" t="s">
        <v>350</v>
      </c>
      <c r="I93" s="13" t="s">
        <v>18</v>
      </c>
      <c r="J93" s="13" t="s">
        <v>193</v>
      </c>
      <c r="K93" s="13" t="s">
        <v>351</v>
      </c>
      <c r="L93" s="65">
        <f>(Table1[[#This Row],[Sales]]-Table1[[#This Row],[Profit Per Unit]])/Table1[[#This Row],[Quantity]]</f>
        <v>3.4845000000000002</v>
      </c>
      <c r="M93" s="16">
        <v>4.6980000000000004</v>
      </c>
      <c r="N93" s="13">
        <v>2</v>
      </c>
      <c r="O93" s="48">
        <v>-4.5419999999999998</v>
      </c>
      <c r="P93" s="48">
        <f>Table1[[#This Row],[Profit]]/Table1[[#This Row],[Quantity]]</f>
        <v>-2.2709999999999999</v>
      </c>
    </row>
    <row r="94" spans="1:16" x14ac:dyDescent="0.3">
      <c r="A94" s="47" t="s">
        <v>354</v>
      </c>
      <c r="B94" s="14">
        <v>40552</v>
      </c>
      <c r="C94" s="14">
        <v>40556</v>
      </c>
      <c r="D94" s="46">
        <f>Table1[[#This Row],[Ship Date]]-Table1[[#This Row],[Order Date]]</f>
        <v>4</v>
      </c>
      <c r="E94" s="13" t="s">
        <v>355</v>
      </c>
      <c r="F94" s="13" t="s">
        <v>224</v>
      </c>
      <c r="G94" s="13" t="s">
        <v>24</v>
      </c>
      <c r="H94" s="13" t="s">
        <v>356</v>
      </c>
      <c r="I94" s="13" t="s">
        <v>51</v>
      </c>
      <c r="J94" s="13" t="s">
        <v>97</v>
      </c>
      <c r="K94" s="13" t="s">
        <v>357</v>
      </c>
      <c r="L94" s="65">
        <f>(Table1[[#This Row],[Sales]]-Table1[[#This Row],[Profit Per Unit]])/Table1[[#This Row],[Quantity]]</f>
        <v>122.7693</v>
      </c>
      <c r="M94" s="16">
        <v>239.7372</v>
      </c>
      <c r="N94" s="13">
        <v>2</v>
      </c>
      <c r="O94" s="48">
        <v>-11.602800000000009</v>
      </c>
      <c r="P94" s="48">
        <f>Table1[[#This Row],[Profit]]/Table1[[#This Row],[Quantity]]</f>
        <v>-5.8014000000000046</v>
      </c>
    </row>
    <row r="95" spans="1:16" x14ac:dyDescent="0.3">
      <c r="A95" s="47" t="s">
        <v>362</v>
      </c>
      <c r="B95" s="14">
        <v>40552</v>
      </c>
      <c r="C95" s="14">
        <v>40556</v>
      </c>
      <c r="D95" s="46">
        <f>Table1[[#This Row],[Ship Date]]-Table1[[#This Row],[Order Date]]</f>
        <v>4</v>
      </c>
      <c r="E95" s="13" t="s">
        <v>363</v>
      </c>
      <c r="F95" s="13" t="s">
        <v>73</v>
      </c>
      <c r="G95" s="13" t="s">
        <v>24</v>
      </c>
      <c r="H95" s="13" t="s">
        <v>364</v>
      </c>
      <c r="I95" s="13" t="s">
        <v>18</v>
      </c>
      <c r="J95" s="13" t="s">
        <v>19</v>
      </c>
      <c r="K95" s="13" t="s">
        <v>365</v>
      </c>
      <c r="L95" s="65">
        <f>(Table1[[#This Row],[Sales]]-Table1[[#This Row],[Profit Per Unit]])/Table1[[#This Row],[Quantity]]</f>
        <v>31.683600000000002</v>
      </c>
      <c r="M95" s="16">
        <v>157.82250000000002</v>
      </c>
      <c r="N95" s="13">
        <v>5</v>
      </c>
      <c r="O95" s="48">
        <v>-2.977499999999992</v>
      </c>
      <c r="P95" s="48">
        <f>Table1[[#This Row],[Profit]]/Table1[[#This Row],[Quantity]]</f>
        <v>-0.59549999999999836</v>
      </c>
    </row>
    <row r="96" spans="1:16" x14ac:dyDescent="0.3">
      <c r="A96" s="47" t="s">
        <v>362</v>
      </c>
      <c r="B96" s="14">
        <v>40552</v>
      </c>
      <c r="C96" s="14">
        <v>40556</v>
      </c>
      <c r="D96" s="46">
        <f>Table1[[#This Row],[Ship Date]]-Table1[[#This Row],[Order Date]]</f>
        <v>4</v>
      </c>
      <c r="E96" s="13" t="s">
        <v>363</v>
      </c>
      <c r="F96" s="13" t="s">
        <v>73</v>
      </c>
      <c r="G96" s="13" t="s">
        <v>24</v>
      </c>
      <c r="H96" s="13" t="s">
        <v>368</v>
      </c>
      <c r="I96" s="13" t="s">
        <v>18</v>
      </c>
      <c r="J96" s="13" t="s">
        <v>133</v>
      </c>
      <c r="K96" s="13" t="s">
        <v>369</v>
      </c>
      <c r="L96" s="65">
        <f>(Table1[[#This Row],[Sales]]-Table1[[#This Row],[Profit Per Unit]])/Table1[[#This Row],[Quantity]]</f>
        <v>7.2818571428571435</v>
      </c>
      <c r="M96" s="16">
        <v>51.628500000000003</v>
      </c>
      <c r="N96" s="13">
        <v>7</v>
      </c>
      <c r="O96" s="48">
        <v>4.5884999999999962</v>
      </c>
      <c r="P96" s="48">
        <f>Table1[[#This Row],[Profit]]/Table1[[#This Row],[Quantity]]</f>
        <v>0.65549999999999942</v>
      </c>
    </row>
    <row r="97" spans="1:16" x14ac:dyDescent="0.3">
      <c r="A97" s="47" t="s">
        <v>362</v>
      </c>
      <c r="B97" s="14">
        <v>40552</v>
      </c>
      <c r="C97" s="14">
        <v>40556</v>
      </c>
      <c r="D97" s="46">
        <f>Table1[[#This Row],[Ship Date]]-Table1[[#This Row],[Order Date]]</f>
        <v>4</v>
      </c>
      <c r="E97" s="13" t="s">
        <v>363</v>
      </c>
      <c r="F97" s="13" t="s">
        <v>73</v>
      </c>
      <c r="G97" s="13" t="s">
        <v>24</v>
      </c>
      <c r="H97" s="13" t="s">
        <v>372</v>
      </c>
      <c r="I97" s="13" t="s">
        <v>18</v>
      </c>
      <c r="J97" s="13" t="s">
        <v>39</v>
      </c>
      <c r="K97" s="13" t="s">
        <v>373</v>
      </c>
      <c r="L97" s="65">
        <f>(Table1[[#This Row],[Sales]]-Table1[[#This Row],[Profit Per Unit]])/Table1[[#This Row],[Quantity]]</f>
        <v>11.040000000000003</v>
      </c>
      <c r="M97" s="16">
        <v>9.3225000000000016</v>
      </c>
      <c r="N97" s="13">
        <v>1</v>
      </c>
      <c r="O97" s="48">
        <v>-1.7175000000000011</v>
      </c>
      <c r="P97" s="48">
        <f>Table1[[#This Row],[Profit]]/Table1[[#This Row],[Quantity]]</f>
        <v>-1.7175000000000011</v>
      </c>
    </row>
    <row r="98" spans="1:16" x14ac:dyDescent="0.3">
      <c r="A98" s="47" t="s">
        <v>358</v>
      </c>
      <c r="B98" s="14">
        <v>40552</v>
      </c>
      <c r="C98" s="14">
        <v>40557</v>
      </c>
      <c r="D98" s="46">
        <f>Table1[[#This Row],[Ship Date]]-Table1[[#This Row],[Order Date]]</f>
        <v>5</v>
      </c>
      <c r="E98" s="13" t="s">
        <v>359</v>
      </c>
      <c r="F98" s="13" t="s">
        <v>229</v>
      </c>
      <c r="G98" s="13" t="s">
        <v>24</v>
      </c>
      <c r="H98" s="13" t="s">
        <v>360</v>
      </c>
      <c r="I98" s="13" t="s">
        <v>51</v>
      </c>
      <c r="J98" s="13" t="s">
        <v>105</v>
      </c>
      <c r="K98" s="13" t="s">
        <v>361</v>
      </c>
      <c r="L98" s="65">
        <f>(Table1[[#This Row],[Sales]]-Table1[[#This Row],[Profit Per Unit]])/Table1[[#This Row],[Quantity]]</f>
        <v>33.799000000000007</v>
      </c>
      <c r="M98" s="16">
        <v>176.68080000000003</v>
      </c>
      <c r="N98" s="13">
        <v>6</v>
      </c>
      <c r="O98" s="48">
        <v>-156.67920000000001</v>
      </c>
      <c r="P98" s="48">
        <f>Table1[[#This Row],[Profit]]/Table1[[#This Row],[Quantity]]</f>
        <v>-26.113200000000003</v>
      </c>
    </row>
    <row r="99" spans="1:16" x14ac:dyDescent="0.3">
      <c r="A99" s="47" t="s">
        <v>358</v>
      </c>
      <c r="B99" s="14">
        <v>40552</v>
      </c>
      <c r="C99" s="14">
        <v>40557</v>
      </c>
      <c r="D99" s="46">
        <f>Table1[[#This Row],[Ship Date]]-Table1[[#This Row],[Order Date]]</f>
        <v>5</v>
      </c>
      <c r="E99" s="13" t="s">
        <v>359</v>
      </c>
      <c r="F99" s="13" t="s">
        <v>229</v>
      </c>
      <c r="G99" s="13" t="s">
        <v>24</v>
      </c>
      <c r="H99" s="13" t="s">
        <v>366</v>
      </c>
      <c r="I99" s="13" t="s">
        <v>51</v>
      </c>
      <c r="J99" s="13" t="s">
        <v>97</v>
      </c>
      <c r="K99" s="13" t="s">
        <v>367</v>
      </c>
      <c r="L99" s="65">
        <f>(Table1[[#This Row],[Sales]]-Table1[[#This Row],[Profit Per Unit]])/Table1[[#This Row],[Quantity]]</f>
        <v>53.678249999999991</v>
      </c>
      <c r="M99" s="16">
        <v>123.75299999999999</v>
      </c>
      <c r="N99" s="13">
        <v>2</v>
      </c>
      <c r="O99" s="48">
        <v>32.792999999999999</v>
      </c>
      <c r="P99" s="48">
        <f>Table1[[#This Row],[Profit]]/Table1[[#This Row],[Quantity]]</f>
        <v>16.3965</v>
      </c>
    </row>
    <row r="100" spans="1:16" x14ac:dyDescent="0.3">
      <c r="A100" s="47" t="s">
        <v>358</v>
      </c>
      <c r="B100" s="14">
        <v>40552</v>
      </c>
      <c r="C100" s="14">
        <v>40557</v>
      </c>
      <c r="D100" s="46">
        <f>Table1[[#This Row],[Ship Date]]-Table1[[#This Row],[Order Date]]</f>
        <v>5</v>
      </c>
      <c r="E100" s="13" t="s">
        <v>359</v>
      </c>
      <c r="F100" s="13" t="s">
        <v>229</v>
      </c>
      <c r="G100" s="13" t="s">
        <v>24</v>
      </c>
      <c r="H100" s="13" t="s">
        <v>370</v>
      </c>
      <c r="I100" s="13" t="s">
        <v>18</v>
      </c>
      <c r="J100" s="13" t="s">
        <v>115</v>
      </c>
      <c r="K100" s="13" t="s">
        <v>371</v>
      </c>
      <c r="L100" s="65">
        <f>(Table1[[#This Row],[Sales]]-Table1[[#This Row],[Profit Per Unit]])/Table1[[#This Row],[Quantity]]</f>
        <v>8.3229600000000001</v>
      </c>
      <c r="M100" s="16">
        <v>45.1935</v>
      </c>
      <c r="N100" s="13">
        <v>5</v>
      </c>
      <c r="O100" s="48">
        <v>17.893499999999996</v>
      </c>
      <c r="P100" s="48">
        <f>Table1[[#This Row],[Profit]]/Table1[[#This Row],[Quantity]]</f>
        <v>3.5786999999999991</v>
      </c>
    </row>
    <row r="101" spans="1:16" x14ac:dyDescent="0.3">
      <c r="A101" s="47" t="s">
        <v>358</v>
      </c>
      <c r="B101" s="14">
        <v>40552</v>
      </c>
      <c r="C101" s="14">
        <v>40557</v>
      </c>
      <c r="D101" s="46">
        <f>Table1[[#This Row],[Ship Date]]-Table1[[#This Row],[Order Date]]</f>
        <v>5</v>
      </c>
      <c r="E101" s="13" t="s">
        <v>359</v>
      </c>
      <c r="F101" s="13" t="s">
        <v>229</v>
      </c>
      <c r="G101" s="13" t="s">
        <v>24</v>
      </c>
      <c r="H101" s="13" t="s">
        <v>374</v>
      </c>
      <c r="I101" s="13" t="s">
        <v>18</v>
      </c>
      <c r="J101" s="13" t="s">
        <v>193</v>
      </c>
      <c r="K101" s="13" t="s">
        <v>375</v>
      </c>
      <c r="L101" s="65">
        <f>(Table1[[#This Row],[Sales]]-Table1[[#This Row],[Profit Per Unit]])/Table1[[#This Row],[Quantity]]</f>
        <v>4.7878499999999997</v>
      </c>
      <c r="M101" s="16">
        <v>9.6113999999999997</v>
      </c>
      <c r="N101" s="13">
        <v>2</v>
      </c>
      <c r="O101" s="48">
        <v>7.1399999999999908E-2</v>
      </c>
      <c r="P101" s="48">
        <f>Table1[[#This Row],[Profit]]/Table1[[#This Row],[Quantity]]</f>
        <v>3.5699999999999954E-2</v>
      </c>
    </row>
    <row r="102" spans="1:16" x14ac:dyDescent="0.3">
      <c r="A102" s="47" t="s">
        <v>397</v>
      </c>
      <c r="B102" s="14">
        <v>40553</v>
      </c>
      <c r="C102" s="14">
        <v>40558</v>
      </c>
      <c r="D102" s="46">
        <f>Table1[[#This Row],[Ship Date]]-Table1[[#This Row],[Order Date]]</f>
        <v>5</v>
      </c>
      <c r="E102" s="13" t="s">
        <v>398</v>
      </c>
      <c r="F102" s="13" t="s">
        <v>15</v>
      </c>
      <c r="G102" s="13" t="s">
        <v>16</v>
      </c>
      <c r="H102" s="13" t="s">
        <v>399</v>
      </c>
      <c r="I102" s="13" t="s">
        <v>18</v>
      </c>
      <c r="J102" s="13" t="s">
        <v>57</v>
      </c>
      <c r="K102" s="13" t="s">
        <v>400</v>
      </c>
      <c r="L102" s="65">
        <f>(Table1[[#This Row],[Sales]]-Table1[[#This Row],[Profit Per Unit]])/Table1[[#This Row],[Quantity]]</f>
        <v>246.92999999999998</v>
      </c>
      <c r="M102" s="16">
        <v>308.64</v>
      </c>
      <c r="N102" s="13">
        <v>1</v>
      </c>
      <c r="O102" s="48">
        <v>61.71</v>
      </c>
      <c r="P102" s="48">
        <f>Table1[[#This Row],[Profit]]/Table1[[#This Row],[Quantity]]</f>
        <v>61.71</v>
      </c>
    </row>
    <row r="103" spans="1:16" x14ac:dyDescent="0.3">
      <c r="A103" s="47" t="s">
        <v>438</v>
      </c>
      <c r="B103" s="14">
        <v>40553</v>
      </c>
      <c r="C103" s="14">
        <v>40557</v>
      </c>
      <c r="D103" s="46">
        <f>Table1[[#This Row],[Ship Date]]-Table1[[#This Row],[Order Date]]</f>
        <v>4</v>
      </c>
      <c r="E103" s="13" t="s">
        <v>439</v>
      </c>
      <c r="F103" s="13" t="s">
        <v>176</v>
      </c>
      <c r="G103" s="13" t="s">
        <v>177</v>
      </c>
      <c r="H103" s="13" t="s">
        <v>440</v>
      </c>
      <c r="I103" s="13" t="s">
        <v>51</v>
      </c>
      <c r="J103" s="13" t="s">
        <v>105</v>
      </c>
      <c r="K103" s="13" t="s">
        <v>441</v>
      </c>
      <c r="L103" s="65">
        <f>(Table1[[#This Row],[Sales]]-Table1[[#This Row],[Profit Per Unit]])/Table1[[#This Row],[Quantity]]</f>
        <v>9.3166666666666682</v>
      </c>
      <c r="M103" s="16">
        <v>31.200000000000003</v>
      </c>
      <c r="N103" s="13">
        <v>3</v>
      </c>
      <c r="O103" s="48">
        <v>9.7499999999999964</v>
      </c>
      <c r="P103" s="48">
        <f>Table1[[#This Row],[Profit]]/Table1[[#This Row],[Quantity]]</f>
        <v>3.2499999999999987</v>
      </c>
    </row>
    <row r="104" spans="1:16" x14ac:dyDescent="0.3">
      <c r="A104" s="47" t="s">
        <v>438</v>
      </c>
      <c r="B104" s="14">
        <v>40553</v>
      </c>
      <c r="C104" s="14">
        <v>40557</v>
      </c>
      <c r="D104" s="46">
        <f>Table1[[#This Row],[Ship Date]]-Table1[[#This Row],[Order Date]]</f>
        <v>4</v>
      </c>
      <c r="E104" s="13" t="s">
        <v>439</v>
      </c>
      <c r="F104" s="13" t="s">
        <v>176</v>
      </c>
      <c r="G104" s="13" t="s">
        <v>177</v>
      </c>
      <c r="H104" s="13" t="s">
        <v>448</v>
      </c>
      <c r="I104" s="13" t="s">
        <v>18</v>
      </c>
      <c r="J104" s="13" t="s">
        <v>120</v>
      </c>
      <c r="K104" s="13" t="s">
        <v>449</v>
      </c>
      <c r="L104" s="65">
        <f>(Table1[[#This Row],[Sales]]-Table1[[#This Row],[Profit Per Unit]])/Table1[[#This Row],[Quantity]]</f>
        <v>4.38</v>
      </c>
      <c r="M104" s="16">
        <v>9.3439999999999994</v>
      </c>
      <c r="N104" s="13">
        <v>2</v>
      </c>
      <c r="O104" s="48">
        <v>1.1679999999999997</v>
      </c>
      <c r="P104" s="48">
        <f>Table1[[#This Row],[Profit]]/Table1[[#This Row],[Quantity]]</f>
        <v>0.58399999999999985</v>
      </c>
    </row>
    <row r="105" spans="1:16" x14ac:dyDescent="0.3">
      <c r="A105" s="47" t="s">
        <v>386</v>
      </c>
      <c r="B105" s="14">
        <v>40553</v>
      </c>
      <c r="C105" s="14">
        <v>40555</v>
      </c>
      <c r="D105" s="46">
        <f>Table1[[#This Row],[Ship Date]]-Table1[[#This Row],[Order Date]]</f>
        <v>2</v>
      </c>
      <c r="E105" s="13" t="s">
        <v>387</v>
      </c>
      <c r="F105" s="13" t="s">
        <v>388</v>
      </c>
      <c r="G105" s="13" t="s">
        <v>16</v>
      </c>
      <c r="H105" s="13" t="s">
        <v>389</v>
      </c>
      <c r="I105" s="13" t="s">
        <v>42</v>
      </c>
      <c r="J105" s="13" t="s">
        <v>77</v>
      </c>
      <c r="K105" s="13" t="s">
        <v>390</v>
      </c>
      <c r="L105" s="65">
        <f>(Table1[[#This Row],[Sales]]-Table1[[#This Row],[Profit Per Unit]])/Table1[[#This Row],[Quantity]]</f>
        <v>372.67500000000001</v>
      </c>
      <c r="M105" s="16">
        <v>967.98</v>
      </c>
      <c r="N105" s="13">
        <v>2</v>
      </c>
      <c r="O105" s="48">
        <v>445.26</v>
      </c>
      <c r="P105" s="48">
        <f>Table1[[#This Row],[Profit]]/Table1[[#This Row],[Quantity]]</f>
        <v>222.63</v>
      </c>
    </row>
    <row r="106" spans="1:16" x14ac:dyDescent="0.3">
      <c r="A106" s="47" t="s">
        <v>380</v>
      </c>
      <c r="B106" s="14">
        <v>40553</v>
      </c>
      <c r="C106" s="14">
        <v>40553</v>
      </c>
      <c r="D106" s="46">
        <f>Table1[[#This Row],[Ship Date]]-Table1[[#This Row],[Order Date]]</f>
        <v>0</v>
      </c>
      <c r="E106" s="13" t="s">
        <v>381</v>
      </c>
      <c r="F106" s="13" t="s">
        <v>30</v>
      </c>
      <c r="G106" s="13" t="s">
        <v>31</v>
      </c>
      <c r="H106" s="13" t="s">
        <v>382</v>
      </c>
      <c r="I106" s="13" t="s">
        <v>42</v>
      </c>
      <c r="J106" s="13" t="s">
        <v>83</v>
      </c>
      <c r="K106" s="13" t="s">
        <v>383</v>
      </c>
      <c r="L106" s="65">
        <f>(Table1[[#This Row],[Sales]]-Table1[[#This Row],[Profit Per Unit]])/Table1[[#This Row],[Quantity]]</f>
        <v>203.51999999999998</v>
      </c>
      <c r="M106" s="16">
        <v>363.39</v>
      </c>
      <c r="N106" s="13">
        <v>1</v>
      </c>
      <c r="O106" s="48">
        <v>159.87</v>
      </c>
      <c r="P106" s="48">
        <f>Table1[[#This Row],[Profit]]/Table1[[#This Row],[Quantity]]</f>
        <v>159.87</v>
      </c>
    </row>
    <row r="107" spans="1:16" x14ac:dyDescent="0.3">
      <c r="A107" s="47" t="s">
        <v>380</v>
      </c>
      <c r="B107" s="14">
        <v>40553</v>
      </c>
      <c r="C107" s="14">
        <v>40553</v>
      </c>
      <c r="D107" s="46">
        <f>Table1[[#This Row],[Ship Date]]-Table1[[#This Row],[Order Date]]</f>
        <v>0</v>
      </c>
      <c r="E107" s="13" t="s">
        <v>381</v>
      </c>
      <c r="F107" s="13" t="s">
        <v>30</v>
      </c>
      <c r="G107" s="13" t="s">
        <v>31</v>
      </c>
      <c r="H107" s="13" t="s">
        <v>384</v>
      </c>
      <c r="I107" s="13" t="s">
        <v>51</v>
      </c>
      <c r="J107" s="13" t="s">
        <v>63</v>
      </c>
      <c r="K107" s="13" t="s">
        <v>385</v>
      </c>
      <c r="L107" s="65">
        <f>(Table1[[#This Row],[Sales]]-Table1[[#This Row],[Profit Per Unit]])/Table1[[#This Row],[Quantity]]</f>
        <v>129.86249999999998</v>
      </c>
      <c r="M107" s="16">
        <v>588.59999999999991</v>
      </c>
      <c r="N107" s="13">
        <v>4</v>
      </c>
      <c r="O107" s="48">
        <v>276.60000000000002</v>
      </c>
      <c r="P107" s="48">
        <f>Table1[[#This Row],[Profit]]/Table1[[#This Row],[Quantity]]</f>
        <v>69.150000000000006</v>
      </c>
    </row>
    <row r="108" spans="1:16" x14ac:dyDescent="0.3">
      <c r="A108" s="47" t="s">
        <v>380</v>
      </c>
      <c r="B108" s="14">
        <v>40553</v>
      </c>
      <c r="C108" s="14">
        <v>40553</v>
      </c>
      <c r="D108" s="46">
        <f>Table1[[#This Row],[Ship Date]]-Table1[[#This Row],[Order Date]]</f>
        <v>0</v>
      </c>
      <c r="E108" s="13" t="s">
        <v>381</v>
      </c>
      <c r="F108" s="13" t="s">
        <v>30</v>
      </c>
      <c r="G108" s="13" t="s">
        <v>31</v>
      </c>
      <c r="H108" s="13" t="s">
        <v>391</v>
      </c>
      <c r="I108" s="13" t="s">
        <v>18</v>
      </c>
      <c r="J108" s="13" t="s">
        <v>39</v>
      </c>
      <c r="K108" s="13" t="s">
        <v>392</v>
      </c>
      <c r="L108" s="65">
        <f>(Table1[[#This Row],[Sales]]-Table1[[#This Row],[Profit Per Unit]])/Table1[[#This Row],[Quantity]]</f>
        <v>21.954999999999998</v>
      </c>
      <c r="M108" s="16">
        <v>142.38</v>
      </c>
      <c r="N108" s="13">
        <v>6</v>
      </c>
      <c r="O108" s="48">
        <v>63.899999999999991</v>
      </c>
      <c r="P108" s="48">
        <f>Table1[[#This Row],[Profit]]/Table1[[#This Row],[Quantity]]</f>
        <v>10.649999999999999</v>
      </c>
    </row>
    <row r="109" spans="1:16" x14ac:dyDescent="0.3">
      <c r="A109" s="47" t="s">
        <v>380</v>
      </c>
      <c r="B109" s="14">
        <v>40553</v>
      </c>
      <c r="C109" s="14">
        <v>40553</v>
      </c>
      <c r="D109" s="46">
        <f>Table1[[#This Row],[Ship Date]]-Table1[[#This Row],[Order Date]]</f>
        <v>0</v>
      </c>
      <c r="E109" s="13" t="s">
        <v>381</v>
      </c>
      <c r="F109" s="13" t="s">
        <v>30</v>
      </c>
      <c r="G109" s="13" t="s">
        <v>31</v>
      </c>
      <c r="H109" s="13" t="s">
        <v>393</v>
      </c>
      <c r="I109" s="13" t="s">
        <v>18</v>
      </c>
      <c r="J109" s="13" t="s">
        <v>120</v>
      </c>
      <c r="K109" s="13" t="s">
        <v>394</v>
      </c>
      <c r="L109" s="65">
        <f>(Table1[[#This Row],[Sales]]-Table1[[#This Row],[Profit Per Unit]])/Table1[[#This Row],[Quantity]]</f>
        <v>24.324999999999999</v>
      </c>
      <c r="M109" s="16">
        <v>154.97999999999999</v>
      </c>
      <c r="N109" s="13">
        <v>6</v>
      </c>
      <c r="O109" s="48">
        <v>54.179999999999993</v>
      </c>
      <c r="P109" s="48">
        <f>Table1[[#This Row],[Profit]]/Table1[[#This Row],[Quantity]]</f>
        <v>9.0299999999999994</v>
      </c>
    </row>
    <row r="110" spans="1:16" x14ac:dyDescent="0.3">
      <c r="A110" s="47" t="s">
        <v>380</v>
      </c>
      <c r="B110" s="14">
        <v>40553</v>
      </c>
      <c r="C110" s="14">
        <v>40553</v>
      </c>
      <c r="D110" s="46">
        <f>Table1[[#This Row],[Ship Date]]-Table1[[#This Row],[Order Date]]</f>
        <v>0</v>
      </c>
      <c r="E110" s="13" t="s">
        <v>381</v>
      </c>
      <c r="F110" s="13" t="s">
        <v>30</v>
      </c>
      <c r="G110" s="13" t="s">
        <v>31</v>
      </c>
      <c r="H110" s="13" t="s">
        <v>395</v>
      </c>
      <c r="I110" s="13" t="s">
        <v>51</v>
      </c>
      <c r="J110" s="13" t="s">
        <v>52</v>
      </c>
      <c r="K110" s="13" t="s">
        <v>396</v>
      </c>
      <c r="L110" s="65">
        <f>(Table1[[#This Row],[Sales]]-Table1[[#This Row],[Profit Per Unit]])/Table1[[#This Row],[Quantity]]</f>
        <v>72.27000000000001</v>
      </c>
      <c r="M110" s="16">
        <v>156.24</v>
      </c>
      <c r="N110" s="13">
        <v>2</v>
      </c>
      <c r="O110" s="48">
        <v>23.4</v>
      </c>
      <c r="P110" s="48">
        <f>Table1[[#This Row],[Profit]]/Table1[[#This Row],[Quantity]]</f>
        <v>11.7</v>
      </c>
    </row>
    <row r="111" spans="1:16" x14ac:dyDescent="0.3">
      <c r="A111" s="47" t="s">
        <v>380</v>
      </c>
      <c r="B111" s="14">
        <v>40553</v>
      </c>
      <c r="C111" s="14">
        <v>40553</v>
      </c>
      <c r="D111" s="46">
        <f>Table1[[#This Row],[Ship Date]]-Table1[[#This Row],[Order Date]]</f>
        <v>0</v>
      </c>
      <c r="E111" s="13" t="s">
        <v>381</v>
      </c>
      <c r="F111" s="13" t="s">
        <v>30</v>
      </c>
      <c r="G111" s="13" t="s">
        <v>31</v>
      </c>
      <c r="H111" s="13" t="s">
        <v>406</v>
      </c>
      <c r="I111" s="13" t="s">
        <v>18</v>
      </c>
      <c r="J111" s="13" t="s">
        <v>39</v>
      </c>
      <c r="K111" s="13" t="s">
        <v>407</v>
      </c>
      <c r="L111" s="65">
        <f>(Table1[[#This Row],[Sales]]-Table1[[#This Row],[Profit Per Unit]])/Table1[[#This Row],[Quantity]]</f>
        <v>26.58</v>
      </c>
      <c r="M111" s="16">
        <v>53.16</v>
      </c>
      <c r="N111" s="13">
        <v>2</v>
      </c>
      <c r="O111" s="48">
        <v>0</v>
      </c>
      <c r="P111" s="48">
        <f>Table1[[#This Row],[Profit]]/Table1[[#This Row],[Quantity]]</f>
        <v>0</v>
      </c>
    </row>
    <row r="112" spans="1:16" x14ac:dyDescent="0.3">
      <c r="A112" s="47" t="s">
        <v>380</v>
      </c>
      <c r="B112" s="14">
        <v>40553</v>
      </c>
      <c r="C112" s="14">
        <v>40553</v>
      </c>
      <c r="D112" s="46">
        <f>Table1[[#This Row],[Ship Date]]-Table1[[#This Row],[Order Date]]</f>
        <v>0</v>
      </c>
      <c r="E112" s="13" t="s">
        <v>381</v>
      </c>
      <c r="F112" s="13" t="s">
        <v>30</v>
      </c>
      <c r="G112" s="13" t="s">
        <v>31</v>
      </c>
      <c r="H112" s="13" t="s">
        <v>412</v>
      </c>
      <c r="I112" s="13" t="s">
        <v>18</v>
      </c>
      <c r="J112" s="13" t="s">
        <v>130</v>
      </c>
      <c r="K112" s="13" t="s">
        <v>413</v>
      </c>
      <c r="L112" s="65">
        <f>(Table1[[#This Row],[Sales]]-Table1[[#This Row],[Profit Per Unit]])/Table1[[#This Row],[Quantity]]</f>
        <v>40.050000000000004</v>
      </c>
      <c r="M112" s="16">
        <v>41.7</v>
      </c>
      <c r="N112" s="13">
        <v>1</v>
      </c>
      <c r="O112" s="48">
        <v>1.6500000000000001</v>
      </c>
      <c r="P112" s="48">
        <f>Table1[[#This Row],[Profit]]/Table1[[#This Row],[Quantity]]</f>
        <v>1.6500000000000001</v>
      </c>
    </row>
    <row r="113" spans="1:16" x14ac:dyDescent="0.3">
      <c r="A113" s="47" t="s">
        <v>380</v>
      </c>
      <c r="B113" s="14">
        <v>40553</v>
      </c>
      <c r="C113" s="14">
        <v>40553</v>
      </c>
      <c r="D113" s="46">
        <f>Table1[[#This Row],[Ship Date]]-Table1[[#This Row],[Order Date]]</f>
        <v>0</v>
      </c>
      <c r="E113" s="13" t="s">
        <v>381</v>
      </c>
      <c r="F113" s="13" t="s">
        <v>30</v>
      </c>
      <c r="G113" s="13" t="s">
        <v>31</v>
      </c>
      <c r="H113" s="13" t="s">
        <v>426</v>
      </c>
      <c r="I113" s="13" t="s">
        <v>51</v>
      </c>
      <c r="J113" s="13" t="s">
        <v>52</v>
      </c>
      <c r="K113" s="13" t="s">
        <v>427</v>
      </c>
      <c r="L113" s="65">
        <f>(Table1[[#This Row],[Sales]]-Table1[[#This Row],[Profit Per Unit]])/Table1[[#This Row],[Quantity]]</f>
        <v>31.56</v>
      </c>
      <c r="M113" s="16">
        <v>37.11</v>
      </c>
      <c r="N113" s="13">
        <v>1</v>
      </c>
      <c r="O113" s="48">
        <v>5.5500000000000007</v>
      </c>
      <c r="P113" s="48">
        <f>Table1[[#This Row],[Profit]]/Table1[[#This Row],[Quantity]]</f>
        <v>5.5500000000000007</v>
      </c>
    </row>
    <row r="114" spans="1:16" x14ac:dyDescent="0.3">
      <c r="A114" s="47" t="s">
        <v>380</v>
      </c>
      <c r="B114" s="14">
        <v>40553</v>
      </c>
      <c r="C114" s="14">
        <v>40553</v>
      </c>
      <c r="D114" s="46">
        <f>Table1[[#This Row],[Ship Date]]-Table1[[#This Row],[Order Date]]</f>
        <v>0</v>
      </c>
      <c r="E114" s="13" t="s">
        <v>381</v>
      </c>
      <c r="F114" s="13" t="s">
        <v>30</v>
      </c>
      <c r="G114" s="13" t="s">
        <v>31</v>
      </c>
      <c r="H114" s="13" t="s">
        <v>429</v>
      </c>
      <c r="I114" s="13" t="s">
        <v>18</v>
      </c>
      <c r="J114" s="13" t="s">
        <v>120</v>
      </c>
      <c r="K114" s="13" t="s">
        <v>430</v>
      </c>
      <c r="L114" s="65">
        <f>(Table1[[#This Row],[Sales]]-Table1[[#This Row],[Profit Per Unit]])/Table1[[#This Row],[Quantity]]</f>
        <v>8.7600000000000016</v>
      </c>
      <c r="M114" s="16">
        <v>11.370000000000001</v>
      </c>
      <c r="N114" s="13">
        <v>1</v>
      </c>
      <c r="O114" s="48">
        <v>2.61</v>
      </c>
      <c r="P114" s="48">
        <f>Table1[[#This Row],[Profit]]/Table1[[#This Row],[Quantity]]</f>
        <v>2.61</v>
      </c>
    </row>
    <row r="115" spans="1:16" x14ac:dyDescent="0.3">
      <c r="A115" s="47" t="s">
        <v>380</v>
      </c>
      <c r="B115" s="14">
        <v>40553</v>
      </c>
      <c r="C115" s="14">
        <v>40553</v>
      </c>
      <c r="D115" s="46">
        <f>Table1[[#This Row],[Ship Date]]-Table1[[#This Row],[Order Date]]</f>
        <v>0</v>
      </c>
      <c r="E115" s="13" t="s">
        <v>381</v>
      </c>
      <c r="F115" s="13" t="s">
        <v>30</v>
      </c>
      <c r="G115" s="13" t="s">
        <v>31</v>
      </c>
      <c r="H115" s="13" t="s">
        <v>431</v>
      </c>
      <c r="I115" s="13" t="s">
        <v>18</v>
      </c>
      <c r="J115" s="13" t="s">
        <v>193</v>
      </c>
      <c r="K115" s="13" t="s">
        <v>432</v>
      </c>
      <c r="L115" s="65">
        <f>(Table1[[#This Row],[Sales]]-Table1[[#This Row],[Profit Per Unit]])/Table1[[#This Row],[Quantity]]</f>
        <v>8.129999999999999</v>
      </c>
      <c r="M115" s="16">
        <v>10.53</v>
      </c>
      <c r="N115" s="13">
        <v>1</v>
      </c>
      <c r="O115" s="48">
        <v>2.4000000000000004</v>
      </c>
      <c r="P115" s="48">
        <f>Table1[[#This Row],[Profit]]/Table1[[#This Row],[Quantity]]</f>
        <v>2.4000000000000004</v>
      </c>
    </row>
    <row r="116" spans="1:16" x14ac:dyDescent="0.3">
      <c r="A116" s="47" t="s">
        <v>442</v>
      </c>
      <c r="B116" s="14">
        <v>40553</v>
      </c>
      <c r="C116" s="14">
        <v>40558</v>
      </c>
      <c r="D116" s="46">
        <f>Table1[[#This Row],[Ship Date]]-Table1[[#This Row],[Order Date]]</f>
        <v>5</v>
      </c>
      <c r="E116" s="13" t="s">
        <v>443</v>
      </c>
      <c r="F116" s="13" t="s">
        <v>111</v>
      </c>
      <c r="G116" s="13" t="s">
        <v>24</v>
      </c>
      <c r="H116" s="13" t="s">
        <v>444</v>
      </c>
      <c r="I116" s="13" t="s">
        <v>18</v>
      </c>
      <c r="J116" s="13" t="s">
        <v>133</v>
      </c>
      <c r="K116" s="13" t="s">
        <v>445</v>
      </c>
      <c r="L116" s="65">
        <f>(Table1[[#This Row],[Sales]]-Table1[[#This Row],[Profit Per Unit]])/Table1[[#This Row],[Quantity]]</f>
        <v>4.7972000000000001</v>
      </c>
      <c r="M116" s="16">
        <v>12.497399999999999</v>
      </c>
      <c r="N116" s="13">
        <v>3</v>
      </c>
      <c r="O116" s="48">
        <v>-5.6826000000000016</v>
      </c>
      <c r="P116" s="48">
        <f>Table1[[#This Row],[Profit]]/Table1[[#This Row],[Quantity]]</f>
        <v>-1.8942000000000005</v>
      </c>
    </row>
    <row r="117" spans="1:16" x14ac:dyDescent="0.3">
      <c r="A117" s="47" t="s">
        <v>418</v>
      </c>
      <c r="B117" s="14">
        <v>40553</v>
      </c>
      <c r="C117" s="14">
        <v>40554</v>
      </c>
      <c r="D117" s="46">
        <f>Table1[[#This Row],[Ship Date]]-Table1[[#This Row],[Order Date]]</f>
        <v>1</v>
      </c>
      <c r="E117" s="13" t="s">
        <v>419</v>
      </c>
      <c r="F117" s="13" t="s">
        <v>243</v>
      </c>
      <c r="G117" s="13" t="s">
        <v>24</v>
      </c>
      <c r="H117" s="13" t="s">
        <v>420</v>
      </c>
      <c r="I117" s="13" t="s">
        <v>18</v>
      </c>
      <c r="J117" s="13" t="s">
        <v>26</v>
      </c>
      <c r="K117" s="13" t="s">
        <v>421</v>
      </c>
      <c r="L117" s="65">
        <f>(Table1[[#This Row],[Sales]]-Table1[[#This Row],[Profit Per Unit]])/Table1[[#This Row],[Quantity]]</f>
        <v>11.610000000000001</v>
      </c>
      <c r="M117" s="16">
        <v>25.92</v>
      </c>
      <c r="N117" s="13">
        <v>2</v>
      </c>
      <c r="O117" s="48">
        <v>5.4</v>
      </c>
      <c r="P117" s="48">
        <f>Table1[[#This Row],[Profit]]/Table1[[#This Row],[Quantity]]</f>
        <v>2.7</v>
      </c>
    </row>
    <row r="118" spans="1:16" x14ac:dyDescent="0.3">
      <c r="A118" s="47" t="s">
        <v>418</v>
      </c>
      <c r="B118" s="14">
        <v>40553</v>
      </c>
      <c r="C118" s="14">
        <v>40554</v>
      </c>
      <c r="D118" s="46">
        <f>Table1[[#This Row],[Ship Date]]-Table1[[#This Row],[Order Date]]</f>
        <v>1</v>
      </c>
      <c r="E118" s="13" t="s">
        <v>419</v>
      </c>
      <c r="F118" s="13" t="s">
        <v>243</v>
      </c>
      <c r="G118" s="13" t="s">
        <v>24</v>
      </c>
      <c r="H118" s="13" t="s">
        <v>424</v>
      </c>
      <c r="I118" s="13" t="s">
        <v>18</v>
      </c>
      <c r="J118" s="13" t="s">
        <v>193</v>
      </c>
      <c r="K118" s="13" t="s">
        <v>425</v>
      </c>
      <c r="L118" s="65">
        <f>(Table1[[#This Row],[Sales]]-Table1[[#This Row],[Profit Per Unit]])/Table1[[#This Row],[Quantity]]</f>
        <v>9.6399999999999988</v>
      </c>
      <c r="M118" s="16">
        <v>34.29</v>
      </c>
      <c r="N118" s="13">
        <v>3</v>
      </c>
      <c r="O118" s="48">
        <v>16.11</v>
      </c>
      <c r="P118" s="48">
        <f>Table1[[#This Row],[Profit]]/Table1[[#This Row],[Quantity]]</f>
        <v>5.37</v>
      </c>
    </row>
    <row r="119" spans="1:16" x14ac:dyDescent="0.3">
      <c r="A119" s="47" t="s">
        <v>376</v>
      </c>
      <c r="B119" s="14">
        <v>40553</v>
      </c>
      <c r="C119" s="14">
        <v>40554</v>
      </c>
      <c r="D119" s="46">
        <f>Table1[[#This Row],[Ship Date]]-Table1[[#This Row],[Order Date]]</f>
        <v>1</v>
      </c>
      <c r="E119" s="13" t="s">
        <v>377</v>
      </c>
      <c r="F119" s="13" t="s">
        <v>23</v>
      </c>
      <c r="G119" s="13" t="s">
        <v>24</v>
      </c>
      <c r="H119" s="13" t="s">
        <v>378</v>
      </c>
      <c r="I119" s="13" t="s">
        <v>51</v>
      </c>
      <c r="J119" s="13" t="s">
        <v>97</v>
      </c>
      <c r="K119" s="13" t="s">
        <v>379</v>
      </c>
      <c r="L119" s="65">
        <f>(Table1[[#This Row],[Sales]]-Table1[[#This Row],[Profit Per Unit]])/Table1[[#This Row],[Quantity]]</f>
        <v>554.57520000000011</v>
      </c>
      <c r="M119" s="16">
        <v>2875.0950000000007</v>
      </c>
      <c r="N119" s="13">
        <v>5</v>
      </c>
      <c r="O119" s="48">
        <v>511.09499999999991</v>
      </c>
      <c r="P119" s="48">
        <f>Table1[[#This Row],[Profit]]/Table1[[#This Row],[Quantity]]</f>
        <v>102.21899999999998</v>
      </c>
    </row>
    <row r="120" spans="1:16" x14ac:dyDescent="0.3">
      <c r="A120" s="47" t="s">
        <v>376</v>
      </c>
      <c r="B120" s="14">
        <v>40553</v>
      </c>
      <c r="C120" s="14">
        <v>40554</v>
      </c>
      <c r="D120" s="46">
        <f>Table1[[#This Row],[Ship Date]]-Table1[[#This Row],[Order Date]]</f>
        <v>1</v>
      </c>
      <c r="E120" s="13" t="s">
        <v>377</v>
      </c>
      <c r="F120" s="13" t="s">
        <v>23</v>
      </c>
      <c r="G120" s="13" t="s">
        <v>24</v>
      </c>
      <c r="H120" s="13" t="s">
        <v>422</v>
      </c>
      <c r="I120" s="13" t="s">
        <v>18</v>
      </c>
      <c r="J120" s="13" t="s">
        <v>115</v>
      </c>
      <c r="K120" s="13" t="s">
        <v>423</v>
      </c>
      <c r="L120" s="65">
        <f>(Table1[[#This Row],[Sales]]-Table1[[#This Row],[Profit Per Unit]])/Table1[[#This Row],[Quantity]]</f>
        <v>6.8579999999999988</v>
      </c>
      <c r="M120" s="16">
        <v>30.455999999999996</v>
      </c>
      <c r="N120" s="13">
        <v>4</v>
      </c>
      <c r="O120" s="48">
        <v>12.096</v>
      </c>
      <c r="P120" s="48">
        <f>Table1[[#This Row],[Profit]]/Table1[[#This Row],[Quantity]]</f>
        <v>3.024</v>
      </c>
    </row>
    <row r="121" spans="1:16" x14ac:dyDescent="0.3">
      <c r="A121" s="47" t="s">
        <v>376</v>
      </c>
      <c r="B121" s="14">
        <v>40553</v>
      </c>
      <c r="C121" s="14">
        <v>40554</v>
      </c>
      <c r="D121" s="46">
        <f>Table1[[#This Row],[Ship Date]]-Table1[[#This Row],[Order Date]]</f>
        <v>1</v>
      </c>
      <c r="E121" s="13" t="s">
        <v>377</v>
      </c>
      <c r="F121" s="13" t="s">
        <v>23</v>
      </c>
      <c r="G121" s="13" t="s">
        <v>24</v>
      </c>
      <c r="H121" s="13" t="s">
        <v>428</v>
      </c>
      <c r="I121" s="13" t="s">
        <v>18</v>
      </c>
      <c r="J121" s="13" t="s">
        <v>39</v>
      </c>
      <c r="K121" s="13" t="s">
        <v>40</v>
      </c>
      <c r="L121" s="65">
        <f>(Table1[[#This Row],[Sales]]-Table1[[#This Row],[Profit Per Unit]])/Table1[[#This Row],[Quantity]]</f>
        <v>25.427499999999998</v>
      </c>
      <c r="M121" s="16">
        <v>161.51400000000001</v>
      </c>
      <c r="N121" s="13">
        <v>6</v>
      </c>
      <c r="O121" s="48">
        <v>53.693999999999996</v>
      </c>
      <c r="P121" s="48">
        <f>Table1[[#This Row],[Profit]]/Table1[[#This Row],[Quantity]]</f>
        <v>8.9489999999999998</v>
      </c>
    </row>
    <row r="122" spans="1:16" x14ac:dyDescent="0.3">
      <c r="A122" s="47" t="s">
        <v>408</v>
      </c>
      <c r="B122" s="14">
        <v>40553</v>
      </c>
      <c r="C122" s="14">
        <v>40557</v>
      </c>
      <c r="D122" s="46">
        <f>Table1[[#This Row],[Ship Date]]-Table1[[#This Row],[Order Date]]</f>
        <v>4</v>
      </c>
      <c r="E122" s="13" t="s">
        <v>409</v>
      </c>
      <c r="F122" s="13" t="s">
        <v>81</v>
      </c>
      <c r="G122" s="13" t="s">
        <v>37</v>
      </c>
      <c r="H122" s="13" t="s">
        <v>410</v>
      </c>
      <c r="I122" s="13" t="s">
        <v>18</v>
      </c>
      <c r="J122" s="13" t="s">
        <v>19</v>
      </c>
      <c r="K122" s="13" t="s">
        <v>411</v>
      </c>
      <c r="L122" s="65">
        <f>(Table1[[#This Row],[Sales]]-Table1[[#This Row],[Profit Per Unit]])/Table1[[#This Row],[Quantity]]</f>
        <v>73.239999999999995</v>
      </c>
      <c r="M122" s="16">
        <v>205.965</v>
      </c>
      <c r="N122" s="13">
        <v>3</v>
      </c>
      <c r="O122" s="48">
        <v>-41.264999999999986</v>
      </c>
      <c r="P122" s="48">
        <f>Table1[[#This Row],[Profit]]/Table1[[#This Row],[Quantity]]</f>
        <v>-13.754999999999995</v>
      </c>
    </row>
    <row r="123" spans="1:16" x14ac:dyDescent="0.3">
      <c r="A123" s="47" t="s">
        <v>414</v>
      </c>
      <c r="B123" s="14">
        <v>40553</v>
      </c>
      <c r="C123" s="14">
        <v>40558</v>
      </c>
      <c r="D123" s="46">
        <f>Table1[[#This Row],[Ship Date]]-Table1[[#This Row],[Order Date]]</f>
        <v>5</v>
      </c>
      <c r="E123" s="13" t="s">
        <v>415</v>
      </c>
      <c r="F123" s="13" t="s">
        <v>144</v>
      </c>
      <c r="G123" s="13" t="s">
        <v>95</v>
      </c>
      <c r="H123" s="13" t="s">
        <v>416</v>
      </c>
      <c r="I123" s="13" t="s">
        <v>18</v>
      </c>
      <c r="J123" s="13" t="s">
        <v>19</v>
      </c>
      <c r="K123" s="13" t="s">
        <v>417</v>
      </c>
      <c r="L123" s="65">
        <f>(Table1[[#This Row],[Sales]]-Table1[[#This Row],[Profit Per Unit]])/Table1[[#This Row],[Quantity]]</f>
        <v>31.61999999999999</v>
      </c>
      <c r="M123" s="16">
        <v>113.81999999999998</v>
      </c>
      <c r="N123" s="13">
        <v>3</v>
      </c>
      <c r="O123" s="48">
        <v>56.88000000000001</v>
      </c>
      <c r="P123" s="48">
        <f>Table1[[#This Row],[Profit]]/Table1[[#This Row],[Quantity]]</f>
        <v>18.960000000000004</v>
      </c>
    </row>
    <row r="124" spans="1:16" x14ac:dyDescent="0.3">
      <c r="A124" s="47" t="s">
        <v>414</v>
      </c>
      <c r="B124" s="14">
        <v>40553</v>
      </c>
      <c r="C124" s="14">
        <v>40558</v>
      </c>
      <c r="D124" s="46">
        <f>Table1[[#This Row],[Ship Date]]-Table1[[#This Row],[Order Date]]</f>
        <v>5</v>
      </c>
      <c r="E124" s="13" t="s">
        <v>415</v>
      </c>
      <c r="F124" s="13" t="s">
        <v>144</v>
      </c>
      <c r="G124" s="13" t="s">
        <v>95</v>
      </c>
      <c r="H124" s="13" t="s">
        <v>446</v>
      </c>
      <c r="I124" s="13" t="s">
        <v>18</v>
      </c>
      <c r="J124" s="13" t="s">
        <v>26</v>
      </c>
      <c r="K124" s="13" t="s">
        <v>447</v>
      </c>
      <c r="L124" s="65">
        <f>(Table1[[#This Row],[Sales]]-Table1[[#This Row],[Profit Per Unit]])/Table1[[#This Row],[Quantity]]</f>
        <v>14.339999999999998</v>
      </c>
      <c r="M124" s="16">
        <v>16.099999999999998</v>
      </c>
      <c r="N124" s="13">
        <v>1</v>
      </c>
      <c r="O124" s="48">
        <v>1.7600000000000002</v>
      </c>
      <c r="P124" s="48">
        <f>Table1[[#This Row],[Profit]]/Table1[[#This Row],[Quantity]]</f>
        <v>1.7600000000000002</v>
      </c>
    </row>
    <row r="125" spans="1:16" x14ac:dyDescent="0.3">
      <c r="A125" s="47" t="s">
        <v>433</v>
      </c>
      <c r="B125" s="14">
        <v>40553</v>
      </c>
      <c r="C125" s="14">
        <v>40557</v>
      </c>
      <c r="D125" s="46">
        <f>Table1[[#This Row],[Ship Date]]-Table1[[#This Row],[Order Date]]</f>
        <v>4</v>
      </c>
      <c r="E125" s="13" t="s">
        <v>434</v>
      </c>
      <c r="F125" s="13" t="s">
        <v>435</v>
      </c>
      <c r="G125" s="13" t="s">
        <v>16</v>
      </c>
      <c r="H125" s="13" t="s">
        <v>436</v>
      </c>
      <c r="I125" s="13" t="s">
        <v>18</v>
      </c>
      <c r="J125" s="13" t="s">
        <v>193</v>
      </c>
      <c r="K125" s="13" t="s">
        <v>437</v>
      </c>
      <c r="L125" s="65">
        <f>(Table1[[#This Row],[Sales]]-Table1[[#This Row],[Profit Per Unit]])/Table1[[#This Row],[Quantity]]</f>
        <v>11.999999999999998</v>
      </c>
      <c r="M125" s="16">
        <v>16.649999999999999</v>
      </c>
      <c r="N125" s="13">
        <v>1</v>
      </c>
      <c r="O125" s="48">
        <v>4.6500000000000004</v>
      </c>
      <c r="P125" s="48">
        <f>Table1[[#This Row],[Profit]]/Table1[[#This Row],[Quantity]]</f>
        <v>4.6500000000000004</v>
      </c>
    </row>
    <row r="126" spans="1:16" x14ac:dyDescent="0.3">
      <c r="A126" s="49" t="s">
        <v>401</v>
      </c>
      <c r="B126" s="50">
        <v>40553</v>
      </c>
      <c r="C126" s="50">
        <v>40559</v>
      </c>
      <c r="D126" s="46">
        <f>Table1[[#This Row],[Ship Date]]-Table1[[#This Row],[Order Date]]</f>
        <v>6</v>
      </c>
      <c r="E126" s="51" t="s">
        <v>402</v>
      </c>
      <c r="F126" s="51" t="s">
        <v>403</v>
      </c>
      <c r="G126" s="51" t="s">
        <v>95</v>
      </c>
      <c r="H126" s="51" t="s">
        <v>404</v>
      </c>
      <c r="I126" s="51" t="s">
        <v>51</v>
      </c>
      <c r="J126" s="51" t="s">
        <v>63</v>
      </c>
      <c r="K126" s="51" t="s">
        <v>405</v>
      </c>
      <c r="L126" s="65">
        <f>(Table1[[#This Row],[Sales]]-Table1[[#This Row],[Profit Per Unit]])/Table1[[#This Row],[Quantity]]</f>
        <v>172.72661333333335</v>
      </c>
      <c r="M126" s="52">
        <v>425.24975999999998</v>
      </c>
      <c r="N126" s="51">
        <v>3</v>
      </c>
      <c r="O126" s="53">
        <v>-278.79023999999998</v>
      </c>
      <c r="P126" s="48">
        <f>Table1[[#This Row],[Profit]]/Table1[[#This Row],[Quantity]]</f>
        <v>-92.93007999999999</v>
      </c>
    </row>
  </sheetData>
  <sortState xmlns:xlrd2="http://schemas.microsoft.com/office/spreadsheetml/2017/richdata2" ref="A2:P126">
    <sortCondition ref="B2:B126"/>
  </sortState>
  <conditionalFormatting sqref="B2:C10">
    <cfRule type="timePeriod" dxfId="11" priority="2" timePeriod="lastMonth">
      <formula>AND(MONTH(B2)=MONTH(EDATE(TODAY(),0-1)),YEAR(B2)=YEAR(EDATE(TODAY(),0-1)))</formula>
    </cfRule>
  </conditionalFormatting>
  <conditionalFormatting sqref="D2:D126">
    <cfRule type="timePeriod" dxfId="10" priority="1" timePeriod="lastMonth">
      <formula>AND(MONTH(D2)=MONTH(EDATE(TODAY(),0-1)),YEAR(D2)=YEAR(EDATE(TODAY(),0-1)))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A636-F150-FF48-A7D9-8561C1FA87FC}">
  <sheetPr>
    <tabColor theme="5" tint="0.59999389629810485"/>
  </sheetPr>
  <dimension ref="A1:P163"/>
  <sheetViews>
    <sheetView workbookViewId="0">
      <selection activeCell="M1" sqref="M1"/>
    </sheetView>
  </sheetViews>
  <sheetFormatPr defaultColWidth="10.796875" defaultRowHeight="15.6" x14ac:dyDescent="0.3"/>
  <cols>
    <col min="1" max="1" width="20.19921875" style="5" customWidth="1"/>
    <col min="2" max="2" width="9.796875" style="5" customWidth="1"/>
    <col min="3" max="3" width="9" style="5" bestFit="1" customWidth="1"/>
    <col min="4" max="4" width="14.296875" style="5" bestFit="1" customWidth="1"/>
    <col min="5" max="5" width="8" style="5" bestFit="1" customWidth="1"/>
    <col min="6" max="6" width="10.796875" style="5"/>
    <col min="7" max="7" width="11.69921875" style="5" customWidth="1"/>
    <col min="8" max="8" width="8" style="5" bestFit="1" customWidth="1"/>
    <col min="9" max="9" width="10.796875" style="5"/>
    <col min="10" max="10" width="13.5" style="5" bestFit="1" customWidth="1"/>
    <col min="11" max="11" width="8" style="5" bestFit="1" customWidth="1"/>
    <col min="12" max="12" width="10.796875" style="5"/>
    <col min="13" max="13" width="12.19921875" style="5" bestFit="1" customWidth="1"/>
    <col min="14" max="14" width="8.5" style="5" bestFit="1" customWidth="1"/>
    <col min="15" max="15" width="10.796875" style="5"/>
    <col min="16" max="16" width="8" style="5" bestFit="1" customWidth="1"/>
    <col min="17" max="16384" width="10.796875" style="5"/>
  </cols>
  <sheetData>
    <row r="1" spans="1:16" s="10" customFormat="1" ht="31.2" x14ac:dyDescent="0.3">
      <c r="A1" s="10" t="s">
        <v>3</v>
      </c>
      <c r="D1" s="10" t="s">
        <v>4</v>
      </c>
      <c r="G1" s="10" t="s">
        <v>5</v>
      </c>
      <c r="J1" s="10" t="s">
        <v>484</v>
      </c>
      <c r="M1" s="10" t="s">
        <v>485</v>
      </c>
    </row>
    <row r="3" spans="1:16" ht="46.8" x14ac:dyDescent="0.3">
      <c r="A3" s="6" t="s">
        <v>454</v>
      </c>
      <c r="B3" s="7" t="s">
        <v>453</v>
      </c>
      <c r="C3"/>
      <c r="D3" s="6" t="s">
        <v>454</v>
      </c>
      <c r="E3" s="7" t="s">
        <v>456</v>
      </c>
      <c r="F3"/>
      <c r="G3" s="6" t="s">
        <v>454</v>
      </c>
      <c r="H3" s="7" t="s">
        <v>457</v>
      </c>
      <c r="I3"/>
      <c r="J3" s="6" t="s">
        <v>454</v>
      </c>
      <c r="K3" s="7" t="s">
        <v>456</v>
      </c>
      <c r="M3" s="6" t="s">
        <v>454</v>
      </c>
      <c r="N3" s="7" t="s">
        <v>458</v>
      </c>
      <c r="O3"/>
      <c r="P3"/>
    </row>
    <row r="4" spans="1:16" x14ac:dyDescent="0.3">
      <c r="A4" s="8" t="s">
        <v>313</v>
      </c>
      <c r="B4" s="9">
        <v>1</v>
      </c>
      <c r="C4"/>
      <c r="D4" s="8" t="s">
        <v>15</v>
      </c>
      <c r="E4" s="9">
        <v>3</v>
      </c>
      <c r="F4"/>
      <c r="G4" s="8" t="s">
        <v>16</v>
      </c>
      <c r="H4" s="9">
        <v>13</v>
      </c>
      <c r="I4"/>
      <c r="J4" s="8" t="s">
        <v>42</v>
      </c>
      <c r="K4" s="9">
        <v>18</v>
      </c>
      <c r="M4" s="8" t="s">
        <v>105</v>
      </c>
      <c r="N4" s="9">
        <v>7</v>
      </c>
      <c r="O4"/>
      <c r="P4"/>
    </row>
    <row r="5" spans="1:16" x14ac:dyDescent="0.3">
      <c r="A5" s="8" t="s">
        <v>359</v>
      </c>
      <c r="B5" s="9">
        <v>4</v>
      </c>
      <c r="C5"/>
      <c r="D5" s="8" t="s">
        <v>238</v>
      </c>
      <c r="E5" s="9">
        <v>2</v>
      </c>
      <c r="F5"/>
      <c r="G5" s="8" t="s">
        <v>24</v>
      </c>
      <c r="H5" s="9">
        <v>41</v>
      </c>
      <c r="I5"/>
      <c r="J5" s="8" t="s">
        <v>18</v>
      </c>
      <c r="K5" s="9">
        <v>82</v>
      </c>
      <c r="M5" s="8" t="s">
        <v>57</v>
      </c>
      <c r="N5" s="9">
        <v>4</v>
      </c>
      <c r="O5"/>
      <c r="P5"/>
    </row>
    <row r="6" spans="1:16" x14ac:dyDescent="0.3">
      <c r="A6" s="8" t="s">
        <v>292</v>
      </c>
      <c r="B6" s="9">
        <v>1</v>
      </c>
      <c r="C6"/>
      <c r="D6" s="8" t="s">
        <v>23</v>
      </c>
      <c r="E6" s="9">
        <v>8</v>
      </c>
      <c r="F6"/>
      <c r="G6" s="8" t="s">
        <v>49</v>
      </c>
      <c r="H6" s="9">
        <v>1</v>
      </c>
      <c r="I6"/>
      <c r="J6" s="8" t="s">
        <v>51</v>
      </c>
      <c r="K6" s="9">
        <v>25</v>
      </c>
      <c r="M6" s="8" t="s">
        <v>120</v>
      </c>
      <c r="N6" s="9">
        <v>17</v>
      </c>
      <c r="O6"/>
      <c r="P6"/>
    </row>
    <row r="7" spans="1:16" x14ac:dyDescent="0.3">
      <c r="A7" s="8" t="s">
        <v>29</v>
      </c>
      <c r="B7" s="9">
        <v>1</v>
      </c>
      <c r="C7"/>
      <c r="D7" s="8" t="s">
        <v>139</v>
      </c>
      <c r="E7" s="9">
        <v>5</v>
      </c>
      <c r="F7"/>
      <c r="G7" s="8" t="s">
        <v>31</v>
      </c>
      <c r="H7" s="9">
        <v>19</v>
      </c>
      <c r="I7"/>
      <c r="J7" s="8" t="s">
        <v>455</v>
      </c>
      <c r="K7" s="9">
        <v>125</v>
      </c>
      <c r="M7" s="8" t="s">
        <v>193</v>
      </c>
      <c r="N7" s="9">
        <v>11</v>
      </c>
      <c r="O7"/>
      <c r="P7"/>
    </row>
    <row r="8" spans="1:16" x14ac:dyDescent="0.3">
      <c r="A8" s="8" t="s">
        <v>153</v>
      </c>
      <c r="B8" s="9">
        <v>1</v>
      </c>
      <c r="C8"/>
      <c r="D8" s="8" t="s">
        <v>49</v>
      </c>
      <c r="E8" s="9">
        <v>1</v>
      </c>
      <c r="F8"/>
      <c r="G8" s="8" t="s">
        <v>37</v>
      </c>
      <c r="H8" s="9">
        <v>15</v>
      </c>
      <c r="I8"/>
      <c r="J8"/>
      <c r="K8"/>
      <c r="M8" s="8" t="s">
        <v>83</v>
      </c>
      <c r="N8" s="9">
        <v>6</v>
      </c>
      <c r="O8"/>
      <c r="P8"/>
    </row>
    <row r="9" spans="1:16" x14ac:dyDescent="0.3">
      <c r="A9" s="8" t="s">
        <v>164</v>
      </c>
      <c r="B9" s="9">
        <v>3</v>
      </c>
      <c r="C9"/>
      <c r="D9" s="8" t="s">
        <v>243</v>
      </c>
      <c r="E9" s="9">
        <v>4</v>
      </c>
      <c r="F9"/>
      <c r="G9" s="8" t="s">
        <v>95</v>
      </c>
      <c r="H9" s="9">
        <v>18</v>
      </c>
      <c r="I9"/>
      <c r="J9"/>
      <c r="K9"/>
      <c r="M9" s="8" t="s">
        <v>69</v>
      </c>
      <c r="N9" s="9">
        <v>5</v>
      </c>
      <c r="O9"/>
      <c r="P9"/>
    </row>
    <row r="10" spans="1:16" x14ac:dyDescent="0.3">
      <c r="A10" s="8" t="s">
        <v>148</v>
      </c>
      <c r="B10" s="9">
        <v>2</v>
      </c>
      <c r="C10"/>
      <c r="D10" s="8" t="s">
        <v>149</v>
      </c>
      <c r="E10" s="9">
        <v>4</v>
      </c>
      <c r="F10"/>
      <c r="G10" s="8" t="s">
        <v>177</v>
      </c>
      <c r="H10" s="9">
        <v>18</v>
      </c>
      <c r="I10"/>
      <c r="J10"/>
      <c r="K10"/>
      <c r="M10" s="8" t="s">
        <v>63</v>
      </c>
      <c r="N10" s="9">
        <v>6</v>
      </c>
      <c r="O10"/>
      <c r="P10"/>
    </row>
    <row r="11" spans="1:16" x14ac:dyDescent="0.3">
      <c r="A11" s="8" t="s">
        <v>181</v>
      </c>
      <c r="B11" s="9">
        <v>1</v>
      </c>
      <c r="C11"/>
      <c r="D11" s="8" t="s">
        <v>388</v>
      </c>
      <c r="E11" s="9">
        <v>1</v>
      </c>
      <c r="F11"/>
      <c r="G11" s="8" t="s">
        <v>455</v>
      </c>
      <c r="H11" s="9">
        <v>125</v>
      </c>
      <c r="I11"/>
      <c r="J11"/>
      <c r="K11"/>
      <c r="M11" s="8" t="s">
        <v>130</v>
      </c>
      <c r="N11" s="9">
        <v>6</v>
      </c>
      <c r="O11"/>
      <c r="P11"/>
    </row>
    <row r="12" spans="1:16" x14ac:dyDescent="0.3">
      <c r="A12" s="8" t="s">
        <v>443</v>
      </c>
      <c r="B12" s="9">
        <v>1</v>
      </c>
      <c r="C12"/>
      <c r="D12" s="8" t="s">
        <v>154</v>
      </c>
      <c r="E12" s="9">
        <v>9</v>
      </c>
      <c r="F12"/>
      <c r="G12"/>
      <c r="H12"/>
      <c r="I12"/>
      <c r="J12"/>
      <c r="K12"/>
      <c r="M12" s="8" t="s">
        <v>133</v>
      </c>
      <c r="N12" s="9">
        <v>8</v>
      </c>
      <c r="O12"/>
      <c r="P12"/>
    </row>
    <row r="13" spans="1:16" x14ac:dyDescent="0.3">
      <c r="A13" s="8" t="s">
        <v>223</v>
      </c>
      <c r="B13" s="9">
        <v>2</v>
      </c>
      <c r="C13"/>
      <c r="D13" s="8" t="s">
        <v>94</v>
      </c>
      <c r="E13" s="9">
        <v>3</v>
      </c>
      <c r="F13"/>
      <c r="G13"/>
      <c r="H13"/>
      <c r="I13"/>
      <c r="J13"/>
      <c r="K13"/>
      <c r="M13" s="8" t="s">
        <v>43</v>
      </c>
      <c r="N13" s="9">
        <v>5</v>
      </c>
      <c r="O13"/>
      <c r="P13"/>
    </row>
    <row r="14" spans="1:16" x14ac:dyDescent="0.3">
      <c r="A14" s="8" t="s">
        <v>110</v>
      </c>
      <c r="B14" s="9">
        <v>1</v>
      </c>
      <c r="C14"/>
      <c r="D14" s="8" t="s">
        <v>30</v>
      </c>
      <c r="E14" s="9">
        <v>11</v>
      </c>
      <c r="F14"/>
      <c r="G14"/>
      <c r="H14"/>
      <c r="I14"/>
      <c r="J14"/>
      <c r="K14"/>
      <c r="M14" s="8" t="s">
        <v>115</v>
      </c>
      <c r="N14" s="9">
        <v>6</v>
      </c>
      <c r="O14"/>
      <c r="P14"/>
    </row>
    <row r="15" spans="1:16" x14ac:dyDescent="0.3">
      <c r="A15" s="8" t="s">
        <v>336</v>
      </c>
      <c r="B15" s="9">
        <v>2</v>
      </c>
      <c r="C15"/>
      <c r="D15" s="8" t="s">
        <v>224</v>
      </c>
      <c r="E15" s="9">
        <v>3</v>
      </c>
      <c r="F15"/>
      <c r="G15"/>
      <c r="H15"/>
      <c r="I15"/>
      <c r="J15"/>
      <c r="K15"/>
      <c r="M15" s="8" t="s">
        <v>52</v>
      </c>
      <c r="N15" s="9">
        <v>6</v>
      </c>
      <c r="O15"/>
      <c r="P15"/>
    </row>
    <row r="16" spans="1:16" x14ac:dyDescent="0.3">
      <c r="A16" s="8" t="s">
        <v>377</v>
      </c>
      <c r="B16" s="9">
        <v>3</v>
      </c>
      <c r="C16"/>
      <c r="D16" s="8" t="s">
        <v>101</v>
      </c>
      <c r="E16" s="9">
        <v>4</v>
      </c>
      <c r="F16"/>
      <c r="G16"/>
      <c r="H16"/>
      <c r="I16"/>
      <c r="J16"/>
      <c r="K16"/>
      <c r="M16" s="8" t="s">
        <v>39</v>
      </c>
      <c r="N16" s="9">
        <v>10</v>
      </c>
      <c r="O16"/>
      <c r="P16"/>
    </row>
    <row r="17" spans="1:16" x14ac:dyDescent="0.3">
      <c r="A17" s="8" t="s">
        <v>175</v>
      </c>
      <c r="B17" s="9">
        <v>3</v>
      </c>
      <c r="C17"/>
      <c r="D17" s="8" t="s">
        <v>67</v>
      </c>
      <c r="E17" s="9">
        <v>2</v>
      </c>
      <c r="F17"/>
      <c r="G17"/>
      <c r="H17"/>
      <c r="I17"/>
      <c r="J17"/>
      <c r="K17"/>
      <c r="M17" s="8" t="s">
        <v>97</v>
      </c>
      <c r="N17" s="9">
        <v>6</v>
      </c>
      <c r="O17"/>
      <c r="P17"/>
    </row>
    <row r="18" spans="1:16" x14ac:dyDescent="0.3">
      <c r="A18" s="8" t="s">
        <v>269</v>
      </c>
      <c r="B18" s="9">
        <v>3</v>
      </c>
      <c r="C18"/>
      <c r="D18" s="8" t="s">
        <v>182</v>
      </c>
      <c r="E18" s="9">
        <v>1</v>
      </c>
      <c r="F18"/>
      <c r="G18"/>
      <c r="H18"/>
      <c r="I18"/>
      <c r="J18"/>
      <c r="K18"/>
      <c r="M18" s="8" t="s">
        <v>19</v>
      </c>
      <c r="N18" s="9">
        <v>15</v>
      </c>
      <c r="O18"/>
      <c r="P18"/>
    </row>
    <row r="19" spans="1:16" x14ac:dyDescent="0.3">
      <c r="A19" s="8" t="s">
        <v>86</v>
      </c>
      <c r="B19" s="9">
        <v>1</v>
      </c>
      <c r="C19"/>
      <c r="D19" s="8" t="s">
        <v>276</v>
      </c>
      <c r="E19" s="9">
        <v>2</v>
      </c>
      <c r="F19"/>
      <c r="G19"/>
      <c r="H19"/>
      <c r="I19"/>
      <c r="J19"/>
      <c r="K19"/>
      <c r="M19" s="8" t="s">
        <v>26</v>
      </c>
      <c r="N19" s="9">
        <v>5</v>
      </c>
      <c r="O19"/>
      <c r="P19"/>
    </row>
    <row r="20" spans="1:16" x14ac:dyDescent="0.3">
      <c r="A20" s="8" t="s">
        <v>80</v>
      </c>
      <c r="B20" s="9">
        <v>3</v>
      </c>
      <c r="C20"/>
      <c r="D20" s="8" t="s">
        <v>87</v>
      </c>
      <c r="E20" s="9">
        <v>1</v>
      </c>
      <c r="F20"/>
      <c r="G20"/>
      <c r="H20"/>
      <c r="I20"/>
      <c r="J20"/>
      <c r="K20"/>
      <c r="M20" s="8" t="s">
        <v>77</v>
      </c>
      <c r="N20" s="9">
        <v>2</v>
      </c>
      <c r="O20"/>
      <c r="P20"/>
    </row>
    <row r="21" spans="1:16" x14ac:dyDescent="0.3">
      <c r="A21" s="8" t="s">
        <v>355</v>
      </c>
      <c r="B21" s="9">
        <v>1</v>
      </c>
      <c r="C21"/>
      <c r="D21" s="8" t="s">
        <v>144</v>
      </c>
      <c r="E21" s="9">
        <v>5</v>
      </c>
      <c r="G21"/>
      <c r="H21"/>
      <c r="J21"/>
      <c r="K21"/>
      <c r="M21" s="8" t="s">
        <v>455</v>
      </c>
      <c r="N21" s="9">
        <v>125</v>
      </c>
      <c r="P21"/>
    </row>
    <row r="22" spans="1:16" x14ac:dyDescent="0.3">
      <c r="A22" s="8" t="s">
        <v>381</v>
      </c>
      <c r="B22" s="9">
        <v>10</v>
      </c>
      <c r="C22"/>
      <c r="D22" s="8" t="s">
        <v>259</v>
      </c>
      <c r="E22" s="9">
        <v>2</v>
      </c>
      <c r="G22"/>
      <c r="H22"/>
      <c r="J22"/>
      <c r="K22"/>
      <c r="M22"/>
      <c r="N22"/>
      <c r="P22"/>
    </row>
    <row r="23" spans="1:16" x14ac:dyDescent="0.3">
      <c r="A23" s="8" t="s">
        <v>35</v>
      </c>
      <c r="B23" s="9">
        <v>1</v>
      </c>
      <c r="C23"/>
      <c r="D23" s="8" t="s">
        <v>321</v>
      </c>
      <c r="E23" s="9">
        <v>1</v>
      </c>
      <c r="G23"/>
      <c r="H23"/>
      <c r="J23"/>
      <c r="K23"/>
      <c r="M23"/>
      <c r="N23"/>
      <c r="P23"/>
    </row>
    <row r="24" spans="1:16" x14ac:dyDescent="0.3">
      <c r="A24" s="8" t="s">
        <v>237</v>
      </c>
      <c r="B24" s="9">
        <v>1</v>
      </c>
      <c r="C24"/>
      <c r="D24" s="8" t="s">
        <v>61</v>
      </c>
      <c r="E24" s="9">
        <v>4</v>
      </c>
      <c r="G24"/>
      <c r="H24"/>
      <c r="J24"/>
      <c r="K24"/>
      <c r="M24"/>
      <c r="N24"/>
      <c r="P24"/>
    </row>
    <row r="25" spans="1:16" x14ac:dyDescent="0.3">
      <c r="A25" s="8" t="s">
        <v>171</v>
      </c>
      <c r="B25" s="9">
        <v>2</v>
      </c>
      <c r="C25"/>
      <c r="D25" s="8" t="s">
        <v>349</v>
      </c>
      <c r="E25" s="9">
        <v>1</v>
      </c>
      <c r="G25"/>
      <c r="H25"/>
      <c r="J25"/>
      <c r="K25"/>
      <c r="M25"/>
      <c r="N25"/>
      <c r="P25"/>
    </row>
    <row r="26" spans="1:16" x14ac:dyDescent="0.3">
      <c r="A26" s="8" t="s">
        <v>409</v>
      </c>
      <c r="B26" s="9">
        <v>1</v>
      </c>
      <c r="C26"/>
      <c r="D26" s="8" t="s">
        <v>73</v>
      </c>
      <c r="E26" s="9">
        <v>10</v>
      </c>
      <c r="G26"/>
      <c r="H26"/>
      <c r="J26"/>
      <c r="K26"/>
      <c r="M26"/>
      <c r="N26"/>
      <c r="P26"/>
    </row>
    <row r="27" spans="1:16" x14ac:dyDescent="0.3">
      <c r="A27" s="8" t="s">
        <v>275</v>
      </c>
      <c r="B27" s="9">
        <v>2</v>
      </c>
      <c r="C27"/>
      <c r="D27" s="8" t="s">
        <v>314</v>
      </c>
      <c r="E27" s="9">
        <v>1</v>
      </c>
      <c r="G27"/>
      <c r="H27"/>
      <c r="J27"/>
      <c r="K27"/>
      <c r="M27"/>
      <c r="N27"/>
      <c r="P27"/>
    </row>
    <row r="28" spans="1:16" x14ac:dyDescent="0.3">
      <c r="A28" s="8" t="s">
        <v>325</v>
      </c>
      <c r="B28" s="9">
        <v>1</v>
      </c>
      <c r="C28"/>
      <c r="D28" s="8" t="s">
        <v>435</v>
      </c>
      <c r="E28" s="9">
        <v>1</v>
      </c>
      <c r="G28"/>
      <c r="H28"/>
      <c r="J28"/>
      <c r="K28"/>
      <c r="M28"/>
      <c r="N28"/>
      <c r="P28"/>
    </row>
    <row r="29" spans="1:16" x14ac:dyDescent="0.3">
      <c r="A29" s="8" t="s">
        <v>125</v>
      </c>
      <c r="B29" s="9">
        <v>1</v>
      </c>
      <c r="C29"/>
      <c r="D29" s="8" t="s">
        <v>189</v>
      </c>
      <c r="E29" s="9">
        <v>2</v>
      </c>
      <c r="G29"/>
      <c r="H29"/>
      <c r="J29"/>
      <c r="K29"/>
      <c r="M29"/>
      <c r="N29"/>
      <c r="P29"/>
    </row>
    <row r="30" spans="1:16" x14ac:dyDescent="0.3">
      <c r="A30" s="8" t="s">
        <v>301</v>
      </c>
      <c r="B30" s="9">
        <v>1</v>
      </c>
      <c r="C30"/>
      <c r="D30" s="8" t="s">
        <v>36</v>
      </c>
      <c r="E30" s="9">
        <v>1</v>
      </c>
      <c r="G30"/>
      <c r="H30"/>
      <c r="J30"/>
      <c r="K30"/>
      <c r="M30"/>
      <c r="N30"/>
      <c r="P30"/>
    </row>
    <row r="31" spans="1:16" x14ac:dyDescent="0.3">
      <c r="A31" s="8" t="s">
        <v>100</v>
      </c>
      <c r="B31" s="9">
        <v>3</v>
      </c>
      <c r="C31"/>
      <c r="D31" s="8" t="s">
        <v>211</v>
      </c>
      <c r="E31" s="9">
        <v>1</v>
      </c>
      <c r="G31"/>
      <c r="H31"/>
      <c r="J31"/>
      <c r="K31"/>
      <c r="M31"/>
      <c r="N31"/>
      <c r="P31"/>
    </row>
    <row r="32" spans="1:16" x14ac:dyDescent="0.3">
      <c r="A32" s="8" t="s">
        <v>188</v>
      </c>
      <c r="B32" s="9">
        <v>2</v>
      </c>
      <c r="C32"/>
      <c r="D32" s="8" t="s">
        <v>126</v>
      </c>
      <c r="E32" s="9">
        <v>1</v>
      </c>
      <c r="G32"/>
      <c r="H32"/>
      <c r="J32"/>
      <c r="K32"/>
      <c r="M32"/>
      <c r="N32"/>
      <c r="P32"/>
    </row>
    <row r="33" spans="1:16" x14ac:dyDescent="0.3">
      <c r="A33" s="8" t="s">
        <v>196</v>
      </c>
      <c r="B33" s="9">
        <v>1</v>
      </c>
      <c r="C33"/>
      <c r="D33" s="8" t="s">
        <v>111</v>
      </c>
      <c r="E33" s="9">
        <v>2</v>
      </c>
      <c r="G33"/>
      <c r="H33"/>
      <c r="J33"/>
      <c r="K33"/>
      <c r="M33"/>
      <c r="N33"/>
      <c r="P33"/>
    </row>
    <row r="34" spans="1:16" ht="31.2" x14ac:dyDescent="0.3">
      <c r="A34" s="8" t="s">
        <v>402</v>
      </c>
      <c r="B34" s="9">
        <v>1</v>
      </c>
      <c r="C34"/>
      <c r="D34" s="8" t="s">
        <v>81</v>
      </c>
      <c r="E34" s="9">
        <v>4</v>
      </c>
      <c r="G34"/>
      <c r="H34"/>
      <c r="J34"/>
      <c r="K34"/>
      <c r="M34"/>
      <c r="N34"/>
      <c r="P34"/>
    </row>
    <row r="35" spans="1:16" x14ac:dyDescent="0.3">
      <c r="A35" s="8" t="s">
        <v>348</v>
      </c>
      <c r="B35" s="9">
        <v>1</v>
      </c>
      <c r="C35"/>
      <c r="D35" s="8" t="s">
        <v>176</v>
      </c>
      <c r="E35" s="9">
        <v>18</v>
      </c>
      <c r="G35"/>
      <c r="H35"/>
      <c r="J35"/>
      <c r="K35"/>
      <c r="M35"/>
      <c r="N35"/>
      <c r="P35"/>
    </row>
    <row r="36" spans="1:16" x14ac:dyDescent="0.3">
      <c r="A36" s="8" t="s">
        <v>22</v>
      </c>
      <c r="B36" s="9">
        <v>3</v>
      </c>
      <c r="C36"/>
      <c r="D36" s="8" t="s">
        <v>403</v>
      </c>
      <c r="E36" s="9">
        <v>1</v>
      </c>
      <c r="G36"/>
      <c r="H36"/>
      <c r="J36"/>
      <c r="K36"/>
      <c r="M36"/>
      <c r="N36"/>
      <c r="P36"/>
    </row>
    <row r="37" spans="1:16" x14ac:dyDescent="0.3">
      <c r="A37" s="8" t="s">
        <v>320</v>
      </c>
      <c r="B37" s="9">
        <v>1</v>
      </c>
      <c r="C37"/>
      <c r="D37" s="8" t="s">
        <v>229</v>
      </c>
      <c r="E37" s="9">
        <v>6</v>
      </c>
      <c r="G37"/>
      <c r="H37"/>
      <c r="J37"/>
      <c r="K37"/>
      <c r="M37"/>
      <c r="N37"/>
      <c r="P37"/>
    </row>
    <row r="38" spans="1:16" x14ac:dyDescent="0.3">
      <c r="A38" s="8" t="s">
        <v>55</v>
      </c>
      <c r="B38" s="9">
        <v>2</v>
      </c>
      <c r="C38"/>
      <c r="D38" s="8" t="s">
        <v>455</v>
      </c>
      <c r="E38" s="9">
        <v>125</v>
      </c>
      <c r="G38"/>
      <c r="H38"/>
      <c r="J38"/>
      <c r="K38"/>
      <c r="M38"/>
      <c r="N38"/>
      <c r="P38"/>
    </row>
    <row r="39" spans="1:16" x14ac:dyDescent="0.3">
      <c r="A39" s="8" t="s">
        <v>60</v>
      </c>
      <c r="B39" s="9">
        <v>4</v>
      </c>
      <c r="D39"/>
      <c r="E39"/>
      <c r="J39"/>
      <c r="K39"/>
      <c r="P39"/>
    </row>
    <row r="40" spans="1:16" x14ac:dyDescent="0.3">
      <c r="A40" s="8" t="s">
        <v>242</v>
      </c>
      <c r="B40" s="9">
        <v>1</v>
      </c>
      <c r="D40"/>
      <c r="E40"/>
      <c r="J40"/>
      <c r="K40"/>
      <c r="P40"/>
    </row>
    <row r="41" spans="1:16" x14ac:dyDescent="0.3">
      <c r="A41" s="8" t="s">
        <v>72</v>
      </c>
      <c r="B41" s="9">
        <v>3</v>
      </c>
      <c r="D41"/>
      <c r="E41"/>
      <c r="J41"/>
      <c r="K41"/>
      <c r="P41"/>
    </row>
    <row r="42" spans="1:16" x14ac:dyDescent="0.3">
      <c r="A42" s="8" t="s">
        <v>66</v>
      </c>
      <c r="B42" s="9">
        <v>2</v>
      </c>
      <c r="D42"/>
      <c r="E42"/>
      <c r="J42"/>
      <c r="K42"/>
      <c r="P42"/>
    </row>
    <row r="43" spans="1:16" x14ac:dyDescent="0.3">
      <c r="A43" s="8" t="s">
        <v>288</v>
      </c>
      <c r="B43" s="9">
        <v>1</v>
      </c>
      <c r="D43"/>
      <c r="E43"/>
      <c r="J43"/>
      <c r="K43"/>
      <c r="P43"/>
    </row>
    <row r="44" spans="1:16" x14ac:dyDescent="0.3">
      <c r="A44" s="8" t="s">
        <v>48</v>
      </c>
      <c r="B44" s="9">
        <v>1</v>
      </c>
      <c r="D44"/>
      <c r="E44"/>
      <c r="J44"/>
      <c r="K44"/>
      <c r="P44"/>
    </row>
    <row r="45" spans="1:16" x14ac:dyDescent="0.3">
      <c r="A45" s="8" t="s">
        <v>251</v>
      </c>
      <c r="B45" s="9">
        <v>7</v>
      </c>
      <c r="D45"/>
      <c r="E45"/>
      <c r="J45"/>
      <c r="K45"/>
      <c r="P45"/>
    </row>
    <row r="46" spans="1:16" x14ac:dyDescent="0.3">
      <c r="A46" s="8" t="s">
        <v>263</v>
      </c>
      <c r="B46" s="9">
        <v>4</v>
      </c>
      <c r="D46"/>
      <c r="E46"/>
      <c r="J46"/>
      <c r="K46"/>
      <c r="P46"/>
    </row>
    <row r="47" spans="1:16" x14ac:dyDescent="0.3">
      <c r="A47" s="8" t="s">
        <v>143</v>
      </c>
      <c r="B47" s="9">
        <v>2</v>
      </c>
      <c r="D47"/>
      <c r="E47"/>
      <c r="J47"/>
      <c r="K47"/>
      <c r="P47"/>
    </row>
    <row r="48" spans="1:16" x14ac:dyDescent="0.3">
      <c r="A48" s="8" t="s">
        <v>439</v>
      </c>
      <c r="B48" s="9">
        <v>2</v>
      </c>
      <c r="D48"/>
      <c r="E48"/>
      <c r="J48"/>
      <c r="K48"/>
      <c r="P48"/>
    </row>
    <row r="49" spans="1:16" x14ac:dyDescent="0.3">
      <c r="A49" s="8" t="s">
        <v>200</v>
      </c>
      <c r="B49" s="9">
        <v>2</v>
      </c>
      <c r="D49"/>
      <c r="E49"/>
      <c r="J49"/>
      <c r="K49"/>
      <c r="P49"/>
    </row>
    <row r="50" spans="1:16" x14ac:dyDescent="0.3">
      <c r="A50" s="8" t="s">
        <v>247</v>
      </c>
      <c r="B50" s="9">
        <v>1</v>
      </c>
      <c r="D50"/>
      <c r="E50"/>
      <c r="J50"/>
      <c r="K50"/>
      <c r="P50"/>
    </row>
    <row r="51" spans="1:16" x14ac:dyDescent="0.3">
      <c r="A51" s="8" t="s">
        <v>118</v>
      </c>
      <c r="B51" s="9">
        <v>1</v>
      </c>
      <c r="D51"/>
      <c r="E51"/>
      <c r="J51"/>
      <c r="K51"/>
      <c r="P51"/>
    </row>
    <row r="52" spans="1:16" x14ac:dyDescent="0.3">
      <c r="A52" s="8" t="s">
        <v>329</v>
      </c>
      <c r="B52" s="9">
        <v>1</v>
      </c>
      <c r="D52"/>
      <c r="E52"/>
      <c r="J52"/>
      <c r="K52"/>
      <c r="P52"/>
    </row>
    <row r="53" spans="1:16" x14ac:dyDescent="0.3">
      <c r="A53" s="8" t="s">
        <v>419</v>
      </c>
      <c r="B53" s="9">
        <v>2</v>
      </c>
      <c r="D53"/>
      <c r="E53"/>
      <c r="J53"/>
      <c r="K53"/>
      <c r="P53"/>
    </row>
    <row r="54" spans="1:16" x14ac:dyDescent="0.3">
      <c r="A54" s="8" t="s">
        <v>415</v>
      </c>
      <c r="B54" s="9">
        <v>2</v>
      </c>
      <c r="D54"/>
      <c r="E54"/>
      <c r="J54"/>
      <c r="K54"/>
      <c r="P54"/>
    </row>
    <row r="55" spans="1:16" x14ac:dyDescent="0.3">
      <c r="A55" s="8" t="s">
        <v>206</v>
      </c>
      <c r="B55" s="9">
        <v>3</v>
      </c>
      <c r="D55"/>
      <c r="E55"/>
      <c r="J55"/>
      <c r="K55"/>
      <c r="P55"/>
    </row>
    <row r="56" spans="1:16" x14ac:dyDescent="0.3">
      <c r="A56" s="8" t="s">
        <v>434</v>
      </c>
      <c r="B56" s="9">
        <v>1</v>
      </c>
      <c r="D56"/>
      <c r="E56"/>
      <c r="J56"/>
      <c r="K56"/>
      <c r="P56"/>
    </row>
    <row r="57" spans="1:16" x14ac:dyDescent="0.3">
      <c r="A57" s="8" t="s">
        <v>228</v>
      </c>
      <c r="B57" s="9">
        <v>2</v>
      </c>
      <c r="D57"/>
      <c r="E57"/>
      <c r="J57"/>
      <c r="K57"/>
      <c r="P57"/>
    </row>
    <row r="58" spans="1:16" x14ac:dyDescent="0.3">
      <c r="A58" s="8" t="s">
        <v>138</v>
      </c>
      <c r="B58" s="9">
        <v>2</v>
      </c>
      <c r="D58"/>
      <c r="E58"/>
      <c r="J58"/>
      <c r="K58"/>
      <c r="P58"/>
    </row>
    <row r="59" spans="1:16" x14ac:dyDescent="0.3">
      <c r="A59" s="8" t="s">
        <v>363</v>
      </c>
      <c r="B59" s="9">
        <v>3</v>
      </c>
      <c r="D59"/>
      <c r="E59"/>
      <c r="J59"/>
      <c r="K59"/>
      <c r="P59"/>
    </row>
    <row r="60" spans="1:16" x14ac:dyDescent="0.3">
      <c r="A60" s="8" t="s">
        <v>387</v>
      </c>
      <c r="B60" s="9">
        <v>1</v>
      </c>
      <c r="D60"/>
      <c r="E60"/>
      <c r="J60"/>
      <c r="K60"/>
      <c r="P60"/>
    </row>
    <row r="61" spans="1:16" x14ac:dyDescent="0.3">
      <c r="A61" s="8" t="s">
        <v>219</v>
      </c>
      <c r="B61" s="9">
        <v>1</v>
      </c>
      <c r="D61"/>
      <c r="E61"/>
      <c r="J61"/>
      <c r="K61"/>
      <c r="P61"/>
    </row>
    <row r="62" spans="1:16" x14ac:dyDescent="0.3">
      <c r="A62" s="8" t="s">
        <v>210</v>
      </c>
      <c r="B62" s="9">
        <v>1</v>
      </c>
      <c r="D62"/>
      <c r="E62"/>
      <c r="J62"/>
      <c r="K62"/>
      <c r="P62"/>
    </row>
    <row r="63" spans="1:16" x14ac:dyDescent="0.3">
      <c r="A63" s="8" t="s">
        <v>93</v>
      </c>
      <c r="B63" s="9">
        <v>3</v>
      </c>
      <c r="D63"/>
      <c r="E63"/>
      <c r="J63"/>
      <c r="K63"/>
      <c r="P63"/>
    </row>
    <row r="64" spans="1:16" x14ac:dyDescent="0.3">
      <c r="A64" s="8" t="s">
        <v>398</v>
      </c>
      <c r="B64" s="9">
        <v>1</v>
      </c>
      <c r="D64"/>
      <c r="E64"/>
      <c r="J64"/>
      <c r="K64"/>
      <c r="P64"/>
    </row>
    <row r="65" spans="1:16" x14ac:dyDescent="0.3">
      <c r="A65" s="8" t="s">
        <v>14</v>
      </c>
      <c r="B65" s="9">
        <v>1</v>
      </c>
      <c r="D65"/>
      <c r="E65"/>
      <c r="J65"/>
      <c r="K65"/>
      <c r="P65"/>
    </row>
    <row r="66" spans="1:16" x14ac:dyDescent="0.3">
      <c r="A66" s="8" t="s">
        <v>340</v>
      </c>
      <c r="B66" s="9">
        <v>2</v>
      </c>
      <c r="D66"/>
      <c r="E66"/>
      <c r="J66"/>
      <c r="K66"/>
      <c r="P66"/>
    </row>
    <row r="67" spans="1:16" x14ac:dyDescent="0.3">
      <c r="A67" s="8" t="s">
        <v>455</v>
      </c>
      <c r="B67" s="9">
        <v>125</v>
      </c>
      <c r="D67"/>
      <c r="E67"/>
      <c r="J67"/>
      <c r="K67"/>
      <c r="P67"/>
    </row>
    <row r="68" spans="1:16" x14ac:dyDescent="0.3">
      <c r="A68"/>
      <c r="B68"/>
      <c r="J68"/>
      <c r="K68"/>
      <c r="P68"/>
    </row>
    <row r="69" spans="1:16" x14ac:dyDescent="0.3">
      <c r="J69"/>
      <c r="K69"/>
      <c r="P69"/>
    </row>
    <row r="70" spans="1:16" x14ac:dyDescent="0.3">
      <c r="J70"/>
      <c r="K70"/>
      <c r="P70"/>
    </row>
    <row r="71" spans="1:16" x14ac:dyDescent="0.3">
      <c r="J71"/>
      <c r="K71"/>
      <c r="P71"/>
    </row>
    <row r="72" spans="1:16" x14ac:dyDescent="0.3">
      <c r="J72"/>
      <c r="K72"/>
      <c r="P72"/>
    </row>
    <row r="73" spans="1:16" x14ac:dyDescent="0.3">
      <c r="J73"/>
      <c r="K73"/>
      <c r="P73"/>
    </row>
    <row r="74" spans="1:16" x14ac:dyDescent="0.3">
      <c r="J74"/>
      <c r="K74"/>
      <c r="P74"/>
    </row>
    <row r="75" spans="1:16" x14ac:dyDescent="0.3">
      <c r="J75"/>
      <c r="K75"/>
      <c r="P75"/>
    </row>
    <row r="76" spans="1:16" x14ac:dyDescent="0.3">
      <c r="J76"/>
      <c r="K76"/>
      <c r="P76"/>
    </row>
    <row r="77" spans="1:16" x14ac:dyDescent="0.3">
      <c r="J77"/>
      <c r="K77"/>
      <c r="P77"/>
    </row>
    <row r="78" spans="1:16" x14ac:dyDescent="0.3">
      <c r="J78"/>
      <c r="K78"/>
      <c r="P78"/>
    </row>
    <row r="79" spans="1:16" x14ac:dyDescent="0.3">
      <c r="J79"/>
      <c r="K79"/>
      <c r="P79"/>
    </row>
    <row r="80" spans="1:16" x14ac:dyDescent="0.3">
      <c r="J80"/>
      <c r="K80"/>
      <c r="P80"/>
    </row>
    <row r="81" spans="10:16" x14ac:dyDescent="0.3">
      <c r="J81"/>
      <c r="K81"/>
      <c r="P81"/>
    </row>
    <row r="82" spans="10:16" x14ac:dyDescent="0.3">
      <c r="J82"/>
      <c r="K82"/>
      <c r="P82"/>
    </row>
    <row r="83" spans="10:16" x14ac:dyDescent="0.3">
      <c r="J83"/>
      <c r="K83"/>
      <c r="P83"/>
    </row>
    <row r="84" spans="10:16" x14ac:dyDescent="0.3">
      <c r="J84"/>
      <c r="K84"/>
      <c r="P84"/>
    </row>
    <row r="85" spans="10:16" x14ac:dyDescent="0.3">
      <c r="J85"/>
      <c r="K85"/>
      <c r="P85"/>
    </row>
    <row r="86" spans="10:16" x14ac:dyDescent="0.3">
      <c r="J86"/>
      <c r="K86"/>
      <c r="P86"/>
    </row>
    <row r="87" spans="10:16" x14ac:dyDescent="0.3">
      <c r="J87"/>
      <c r="K87"/>
      <c r="P87"/>
    </row>
    <row r="88" spans="10:16" x14ac:dyDescent="0.3">
      <c r="J88"/>
      <c r="K88"/>
      <c r="P88"/>
    </row>
    <row r="89" spans="10:16" x14ac:dyDescent="0.3">
      <c r="J89"/>
      <c r="K89"/>
      <c r="P89"/>
    </row>
    <row r="90" spans="10:16" x14ac:dyDescent="0.3">
      <c r="J90"/>
      <c r="K90"/>
      <c r="P90"/>
    </row>
    <row r="91" spans="10:16" x14ac:dyDescent="0.3">
      <c r="J91"/>
      <c r="K91"/>
      <c r="P91"/>
    </row>
    <row r="92" spans="10:16" x14ac:dyDescent="0.3">
      <c r="J92"/>
      <c r="K92"/>
      <c r="P92"/>
    </row>
    <row r="93" spans="10:16" x14ac:dyDescent="0.3">
      <c r="J93"/>
      <c r="K93"/>
      <c r="P93"/>
    </row>
    <row r="94" spans="10:16" x14ac:dyDescent="0.3">
      <c r="J94"/>
      <c r="K94"/>
      <c r="P94"/>
    </row>
    <row r="95" spans="10:16" x14ac:dyDescent="0.3">
      <c r="P95"/>
    </row>
    <row r="96" spans="10:16" x14ac:dyDescent="0.3">
      <c r="P96"/>
    </row>
    <row r="97" spans="16:16" x14ac:dyDescent="0.3">
      <c r="P97"/>
    </row>
    <row r="98" spans="16:16" x14ac:dyDescent="0.3">
      <c r="P98"/>
    </row>
    <row r="99" spans="16:16" x14ac:dyDescent="0.3">
      <c r="P99"/>
    </row>
    <row r="100" spans="16:16" x14ac:dyDescent="0.3">
      <c r="P100"/>
    </row>
    <row r="101" spans="16:16" x14ac:dyDescent="0.3">
      <c r="P101"/>
    </row>
    <row r="102" spans="16:16" x14ac:dyDescent="0.3">
      <c r="P102"/>
    </row>
    <row r="103" spans="16:16" x14ac:dyDescent="0.3">
      <c r="P103"/>
    </row>
    <row r="104" spans="16:16" x14ac:dyDescent="0.3">
      <c r="P104"/>
    </row>
    <row r="105" spans="16:16" x14ac:dyDescent="0.3">
      <c r="P105"/>
    </row>
    <row r="106" spans="16:16" x14ac:dyDescent="0.3">
      <c r="P106"/>
    </row>
    <row r="107" spans="16:16" x14ac:dyDescent="0.3">
      <c r="P107"/>
    </row>
    <row r="108" spans="16:16" x14ac:dyDescent="0.3">
      <c r="P108"/>
    </row>
    <row r="109" spans="16:16" x14ac:dyDescent="0.3">
      <c r="P109"/>
    </row>
    <row r="110" spans="16:16" x14ac:dyDescent="0.3">
      <c r="P110"/>
    </row>
    <row r="111" spans="16:16" x14ac:dyDescent="0.3">
      <c r="P111"/>
    </row>
    <row r="112" spans="16:16" x14ac:dyDescent="0.3">
      <c r="P112"/>
    </row>
    <row r="113" spans="16:16" x14ac:dyDescent="0.3">
      <c r="P113"/>
    </row>
    <row r="114" spans="16:16" x14ac:dyDescent="0.3">
      <c r="P114"/>
    </row>
    <row r="115" spans="16:16" x14ac:dyDescent="0.3">
      <c r="P115"/>
    </row>
    <row r="116" spans="16:16" x14ac:dyDescent="0.3">
      <c r="P116"/>
    </row>
    <row r="117" spans="16:16" x14ac:dyDescent="0.3">
      <c r="P117"/>
    </row>
    <row r="118" spans="16:16" x14ac:dyDescent="0.3">
      <c r="P118"/>
    </row>
    <row r="119" spans="16:16" x14ac:dyDescent="0.3">
      <c r="P119"/>
    </row>
    <row r="120" spans="16:16" x14ac:dyDescent="0.3">
      <c r="P120"/>
    </row>
    <row r="121" spans="16:16" x14ac:dyDescent="0.3">
      <c r="P121"/>
    </row>
    <row r="122" spans="16:16" x14ac:dyDescent="0.3">
      <c r="P122"/>
    </row>
    <row r="123" spans="16:16" x14ac:dyDescent="0.3">
      <c r="P123"/>
    </row>
    <row r="124" spans="16:16" x14ac:dyDescent="0.3">
      <c r="P124"/>
    </row>
    <row r="125" spans="16:16" x14ac:dyDescent="0.3">
      <c r="P125"/>
    </row>
    <row r="126" spans="16:16" x14ac:dyDescent="0.3">
      <c r="P126"/>
    </row>
    <row r="127" spans="16:16" x14ac:dyDescent="0.3">
      <c r="P127"/>
    </row>
    <row r="128" spans="16:16" x14ac:dyDescent="0.3">
      <c r="P128"/>
    </row>
    <row r="129" spans="16:16" x14ac:dyDescent="0.3">
      <c r="P129"/>
    </row>
    <row r="130" spans="16:16" x14ac:dyDescent="0.3">
      <c r="P130"/>
    </row>
    <row r="131" spans="16:16" x14ac:dyDescent="0.3">
      <c r="P131"/>
    </row>
    <row r="132" spans="16:16" x14ac:dyDescent="0.3">
      <c r="P132"/>
    </row>
    <row r="133" spans="16:16" x14ac:dyDescent="0.3">
      <c r="P133"/>
    </row>
    <row r="134" spans="16:16" x14ac:dyDescent="0.3">
      <c r="P134"/>
    </row>
    <row r="135" spans="16:16" x14ac:dyDescent="0.3">
      <c r="P135"/>
    </row>
    <row r="136" spans="16:16" x14ac:dyDescent="0.3">
      <c r="P136"/>
    </row>
    <row r="137" spans="16:16" x14ac:dyDescent="0.3">
      <c r="P137"/>
    </row>
    <row r="138" spans="16:16" x14ac:dyDescent="0.3">
      <c r="P138"/>
    </row>
    <row r="139" spans="16:16" x14ac:dyDescent="0.3">
      <c r="P139"/>
    </row>
    <row r="140" spans="16:16" x14ac:dyDescent="0.3">
      <c r="P140"/>
    </row>
    <row r="141" spans="16:16" x14ac:dyDescent="0.3">
      <c r="P141"/>
    </row>
    <row r="142" spans="16:16" x14ac:dyDescent="0.3">
      <c r="P142"/>
    </row>
    <row r="143" spans="16:16" x14ac:dyDescent="0.3">
      <c r="P143"/>
    </row>
    <row r="144" spans="16:16" x14ac:dyDescent="0.3">
      <c r="P144"/>
    </row>
    <row r="145" spans="16:16" x14ac:dyDescent="0.3">
      <c r="P145"/>
    </row>
    <row r="146" spans="16:16" x14ac:dyDescent="0.3">
      <c r="P146"/>
    </row>
    <row r="147" spans="16:16" x14ac:dyDescent="0.3">
      <c r="P147"/>
    </row>
    <row r="148" spans="16:16" x14ac:dyDescent="0.3">
      <c r="P148"/>
    </row>
    <row r="149" spans="16:16" x14ac:dyDescent="0.3">
      <c r="P149"/>
    </row>
    <row r="150" spans="16:16" x14ac:dyDescent="0.3">
      <c r="P150"/>
    </row>
    <row r="151" spans="16:16" x14ac:dyDescent="0.3">
      <c r="P151"/>
    </row>
    <row r="152" spans="16:16" x14ac:dyDescent="0.3">
      <c r="P152"/>
    </row>
    <row r="153" spans="16:16" x14ac:dyDescent="0.3">
      <c r="P153"/>
    </row>
    <row r="154" spans="16:16" x14ac:dyDescent="0.3">
      <c r="P154"/>
    </row>
    <row r="155" spans="16:16" x14ac:dyDescent="0.3">
      <c r="P155"/>
    </row>
    <row r="156" spans="16:16" x14ac:dyDescent="0.3">
      <c r="P156"/>
    </row>
    <row r="157" spans="16:16" x14ac:dyDescent="0.3">
      <c r="P157"/>
    </row>
    <row r="158" spans="16:16" x14ac:dyDescent="0.3">
      <c r="P158"/>
    </row>
    <row r="159" spans="16:16" x14ac:dyDescent="0.3">
      <c r="P159"/>
    </row>
    <row r="160" spans="16:16" x14ac:dyDescent="0.3">
      <c r="P160"/>
    </row>
    <row r="161" spans="16:16" x14ac:dyDescent="0.3">
      <c r="P161"/>
    </row>
    <row r="162" spans="16:16" x14ac:dyDescent="0.3">
      <c r="P162"/>
    </row>
    <row r="163" spans="16:16" x14ac:dyDescent="0.3">
      <c r="P163"/>
    </row>
  </sheetData>
  <conditionalFormatting pivot="1" sqref="E4:E37">
    <cfRule type="cellIs" dxfId="9" priority="6" operator="greaterThan">
      <formula>1</formula>
    </cfRule>
  </conditionalFormatting>
  <conditionalFormatting pivot="1" sqref="H4:H10">
    <cfRule type="cellIs" dxfId="8" priority="5" operator="greaterThan">
      <formula>1</formula>
    </cfRule>
  </conditionalFormatting>
  <conditionalFormatting pivot="1" sqref="K4:K6">
    <cfRule type="cellIs" dxfId="7" priority="4" operator="greaterThan">
      <formula>10</formula>
    </cfRule>
  </conditionalFormatting>
  <conditionalFormatting pivot="1" sqref="N4:N20">
    <cfRule type="cellIs" dxfId="6" priority="3" operator="greaterThanOrEqual">
      <formula>5</formula>
    </cfRule>
  </conditionalFormatting>
  <conditionalFormatting pivot="1" sqref="B4:B66">
    <cfRule type="cellIs" dxfId="5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DDD4-4B98-A442-8179-085A53A38E49}">
  <sheetPr>
    <tabColor theme="5" tint="0.59999389629810485"/>
  </sheetPr>
  <dimension ref="A1:AW136"/>
  <sheetViews>
    <sheetView topLeftCell="AO1" zoomScale="99" workbookViewId="0">
      <selection activeCell="AK7" sqref="AK7"/>
    </sheetView>
  </sheetViews>
  <sheetFormatPr defaultColWidth="10.796875" defaultRowHeight="15.6" x14ac:dyDescent="0.3"/>
  <cols>
    <col min="1" max="1" width="15.5" style="11" bestFit="1" customWidth="1"/>
    <col min="2" max="2" width="8.796875" style="11" customWidth="1"/>
    <col min="3" max="3" width="7" style="11" customWidth="1"/>
    <col min="4" max="4" width="10.296875" style="11" bestFit="1" customWidth="1"/>
    <col min="5" max="5" width="15.5" style="11" customWidth="1"/>
    <col min="6" max="6" width="7" style="11" customWidth="1"/>
    <col min="7" max="7" width="9.19921875" style="11" bestFit="1" customWidth="1"/>
    <col min="8" max="8" width="15.5" style="11" customWidth="1"/>
    <col min="9" max="9" width="7" style="11" customWidth="1"/>
    <col min="10" max="10" width="18.5" style="11" bestFit="1" customWidth="1"/>
    <col min="11" max="11" width="15.5" style="11" customWidth="1"/>
    <col min="12" max="12" width="7" style="11" customWidth="1"/>
    <col min="13" max="13" width="16.19921875" style="11" customWidth="1"/>
    <col min="14" max="15" width="15.5" style="11" customWidth="1"/>
    <col min="16" max="16" width="7" style="11" customWidth="1"/>
    <col min="17" max="17" width="14.296875" style="11" bestFit="1" customWidth="1"/>
    <col min="18" max="18" width="15.5" style="11" customWidth="1"/>
    <col min="19" max="19" width="7" style="11" customWidth="1"/>
    <col min="20" max="20" width="7.19921875" style="11" bestFit="1" customWidth="1"/>
    <col min="21" max="21" width="15.5" style="11" customWidth="1"/>
    <col min="22" max="22" width="7" style="11" customWidth="1"/>
    <col min="23" max="23" width="18" style="11" bestFit="1" customWidth="1"/>
    <col min="24" max="24" width="18" style="11" customWidth="1"/>
    <col min="25" max="25" width="7" style="11" customWidth="1"/>
    <col min="26" max="26" width="13.5" style="11" bestFit="1" customWidth="1"/>
    <col min="27" max="27" width="18" style="11" customWidth="1"/>
    <col min="28" max="28" width="7" style="11" customWidth="1"/>
    <col min="29" max="29" width="12.19921875" style="11" bestFit="1" customWidth="1"/>
    <col min="30" max="30" width="18" style="11" customWidth="1"/>
    <col min="31" max="31" width="7" style="11" customWidth="1"/>
    <col min="32" max="32" width="44.5" style="11" customWidth="1"/>
    <col min="33" max="33" width="17.296875" style="11" customWidth="1"/>
    <col min="34" max="34" width="7" style="11" customWidth="1"/>
    <col min="35" max="35" width="9.796875" style="11" bestFit="1" customWidth="1"/>
    <col min="36" max="36" width="16.796875" style="11" customWidth="1"/>
    <col min="37" max="37" width="14.296875" style="11" customWidth="1"/>
    <col min="38" max="38" width="7" style="11" customWidth="1"/>
    <col min="39" max="39" width="7.69921875" style="11" bestFit="1" customWidth="1"/>
    <col min="40" max="40" width="16.796875" style="11" customWidth="1"/>
    <col min="41" max="41" width="14.296875" style="11" customWidth="1"/>
    <col min="42" max="42" width="7" style="11" customWidth="1"/>
    <col min="43" max="43" width="8.296875" style="11" bestFit="1" customWidth="1"/>
    <col min="44" max="45" width="18" style="11" customWidth="1"/>
    <col min="46" max="46" width="7" style="11" customWidth="1"/>
    <col min="47" max="47" width="8.296875" style="11" bestFit="1" customWidth="1"/>
    <col min="48" max="48" width="17" style="11" bestFit="1" customWidth="1"/>
    <col min="49" max="49" width="15.5" style="11" customWidth="1"/>
    <col min="50" max="16384" width="10.796875" style="11"/>
  </cols>
  <sheetData>
    <row r="1" spans="1:49" s="23" customFormat="1" ht="34.049999999999997" customHeight="1" x14ac:dyDescent="0.3">
      <c r="A1" s="21" t="s">
        <v>0</v>
      </c>
      <c r="B1" s="21" t="str">
        <f>CONCATENATE("Recoded ",A1)</f>
        <v>Recoded Order ID</v>
      </c>
      <c r="C1" s="22"/>
      <c r="D1" s="26" t="s">
        <v>1</v>
      </c>
      <c r="E1" s="26" t="str">
        <f>CONCATENATE("Recoded ",D1)</f>
        <v>Recoded Order Date</v>
      </c>
      <c r="F1" s="22"/>
      <c r="G1" s="27" t="s">
        <v>2</v>
      </c>
      <c r="H1" s="27" t="str">
        <f>CONCATENATE("Recoded ",G1)</f>
        <v>Recoded Ship Date</v>
      </c>
      <c r="I1" s="22"/>
      <c r="J1" s="28" t="s">
        <v>3</v>
      </c>
      <c r="K1" s="28" t="str">
        <f>CONCATENATE("Recoded ",J1)</f>
        <v>Recoded Customer Name</v>
      </c>
      <c r="L1" s="22"/>
      <c r="M1" s="61" t="s">
        <v>483</v>
      </c>
      <c r="N1" s="93" t="s">
        <v>472</v>
      </c>
      <c r="O1" s="94"/>
      <c r="P1" s="22"/>
      <c r="Q1" s="29" t="s">
        <v>4</v>
      </c>
      <c r="R1" s="29" t="str">
        <f>CONCATENATE("Recoded ",Q1)</f>
        <v>Recoded Country</v>
      </c>
      <c r="S1" s="22"/>
      <c r="T1" s="30" t="s">
        <v>5</v>
      </c>
      <c r="U1" s="30" t="str">
        <f>CONCATENATE("Recoded ",T1)</f>
        <v>Recoded Market</v>
      </c>
      <c r="V1" s="22"/>
      <c r="W1" s="21" t="s">
        <v>6</v>
      </c>
      <c r="X1" s="21" t="str">
        <f>CONCATENATE("Recoded ",W1)</f>
        <v>Recoded Product ID</v>
      </c>
      <c r="Y1" s="22"/>
      <c r="Z1" s="31" t="s">
        <v>7</v>
      </c>
      <c r="AA1" s="31" t="str">
        <f>CONCATENATE("Recoded ",Z1)</f>
        <v>Recoded Category</v>
      </c>
      <c r="AB1" s="22"/>
      <c r="AC1" s="32" t="s">
        <v>8</v>
      </c>
      <c r="AD1" s="32" t="str">
        <f>CONCATENATE("Recoded ",AC1)</f>
        <v>Recoded Sub-Category</v>
      </c>
      <c r="AE1" s="22"/>
      <c r="AF1" s="33" t="s">
        <v>9</v>
      </c>
      <c r="AG1" s="33" t="str">
        <f>CONCATENATE("Recoded ",AF1)</f>
        <v>Recoded Product Name</v>
      </c>
      <c r="AH1" s="22"/>
      <c r="AI1" s="59" t="s">
        <v>488</v>
      </c>
      <c r="AJ1" s="91" t="s">
        <v>472</v>
      </c>
      <c r="AK1" s="92"/>
      <c r="AL1" s="22"/>
      <c r="AM1" s="37" t="s">
        <v>10</v>
      </c>
      <c r="AN1" s="85" t="s">
        <v>472</v>
      </c>
      <c r="AO1" s="86"/>
      <c r="AP1" s="22"/>
      <c r="AQ1" s="38" t="s">
        <v>11</v>
      </c>
      <c r="AR1" s="89" t="s">
        <v>472</v>
      </c>
      <c r="AS1" s="90"/>
      <c r="AT1" s="22"/>
      <c r="AU1" s="39" t="s">
        <v>12</v>
      </c>
      <c r="AV1" s="79" t="s">
        <v>472</v>
      </c>
      <c r="AW1" s="80"/>
    </row>
    <row r="2" spans="1:49" x14ac:dyDescent="0.3">
      <c r="A2" s="13" t="s">
        <v>397</v>
      </c>
      <c r="B2" s="13">
        <v>0</v>
      </c>
      <c r="C2" s="18"/>
      <c r="D2" s="14">
        <v>40544</v>
      </c>
      <c r="E2" s="13">
        <v>0</v>
      </c>
      <c r="F2" s="18"/>
      <c r="G2" s="14">
        <v>40546</v>
      </c>
      <c r="H2" s="13">
        <v>0</v>
      </c>
      <c r="I2" s="18"/>
      <c r="J2" s="13" t="s">
        <v>313</v>
      </c>
      <c r="K2" s="13">
        <v>0</v>
      </c>
      <c r="L2" s="18"/>
      <c r="M2" s="58">
        <v>0</v>
      </c>
      <c r="N2" s="82" t="s">
        <v>473</v>
      </c>
      <c r="O2" s="87"/>
      <c r="P2" s="18"/>
      <c r="Q2" s="13" t="s">
        <v>15</v>
      </c>
      <c r="R2" s="13">
        <v>0</v>
      </c>
      <c r="S2" s="18"/>
      <c r="T2" s="13" t="s">
        <v>16</v>
      </c>
      <c r="U2" s="13">
        <v>0</v>
      </c>
      <c r="V2" s="18"/>
      <c r="W2" s="13" t="s">
        <v>306</v>
      </c>
      <c r="X2" s="13">
        <v>0</v>
      </c>
      <c r="Y2" s="18"/>
      <c r="Z2" s="13" t="s">
        <v>42</v>
      </c>
      <c r="AA2" s="13">
        <v>0</v>
      </c>
      <c r="AB2" s="18"/>
      <c r="AC2" s="13" t="s">
        <v>105</v>
      </c>
      <c r="AD2" s="13">
        <v>0</v>
      </c>
      <c r="AE2" s="18"/>
      <c r="AF2" s="13" t="s">
        <v>437</v>
      </c>
      <c r="AG2" s="13">
        <v>0</v>
      </c>
      <c r="AH2" s="19"/>
      <c r="AI2" s="60">
        <v>2.0002</v>
      </c>
      <c r="AJ2" s="82" t="s">
        <v>473</v>
      </c>
      <c r="AK2" s="87"/>
      <c r="AL2" s="25"/>
      <c r="AM2" s="16">
        <v>3.5399999999999991</v>
      </c>
      <c r="AN2" s="82" t="s">
        <v>473</v>
      </c>
      <c r="AO2" s="87"/>
      <c r="AP2" s="25"/>
      <c r="AQ2" s="13">
        <v>1</v>
      </c>
      <c r="AR2" s="87" t="s">
        <v>473</v>
      </c>
      <c r="AS2" s="87"/>
      <c r="AT2" s="18"/>
      <c r="AU2" s="16">
        <v>-1011.6359999999997</v>
      </c>
      <c r="AV2" s="81" t="s">
        <v>473</v>
      </c>
      <c r="AW2" s="82"/>
    </row>
    <row r="3" spans="1:49" x14ac:dyDescent="0.3">
      <c r="A3" s="13" t="s">
        <v>13</v>
      </c>
      <c r="B3" s="13">
        <v>1</v>
      </c>
      <c r="C3" s="18"/>
      <c r="D3" s="14">
        <v>40545</v>
      </c>
      <c r="E3" s="13">
        <v>1</v>
      </c>
      <c r="F3" s="18"/>
      <c r="G3" s="14">
        <v>40548</v>
      </c>
      <c r="H3" s="13">
        <v>1</v>
      </c>
      <c r="I3" s="18"/>
      <c r="J3" s="13" t="s">
        <v>359</v>
      </c>
      <c r="K3" s="13">
        <v>1</v>
      </c>
      <c r="L3" s="18"/>
      <c r="M3" s="58">
        <v>1</v>
      </c>
      <c r="N3" s="83" t="s">
        <v>483</v>
      </c>
      <c r="O3" s="88"/>
      <c r="P3" s="18"/>
      <c r="Q3" s="13" t="s">
        <v>238</v>
      </c>
      <c r="R3" s="13">
        <v>1</v>
      </c>
      <c r="S3" s="18"/>
      <c r="T3" s="13" t="s">
        <v>24</v>
      </c>
      <c r="U3" s="13">
        <v>1</v>
      </c>
      <c r="V3" s="18"/>
      <c r="W3" s="13" t="s">
        <v>285</v>
      </c>
      <c r="X3" s="13">
        <v>1</v>
      </c>
      <c r="Y3" s="18"/>
      <c r="Z3" s="13" t="s">
        <v>18</v>
      </c>
      <c r="AA3" s="13">
        <v>1</v>
      </c>
      <c r="AB3" s="18"/>
      <c r="AC3" s="13" t="s">
        <v>57</v>
      </c>
      <c r="AD3" s="13">
        <v>1</v>
      </c>
      <c r="AE3" s="18"/>
      <c r="AF3" s="13" t="s">
        <v>353</v>
      </c>
      <c r="AG3" s="13">
        <v>1</v>
      </c>
      <c r="AH3" s="18"/>
      <c r="AI3" s="60">
        <v>2.5041000000000007</v>
      </c>
      <c r="AJ3" s="83" t="s">
        <v>488</v>
      </c>
      <c r="AK3" s="88"/>
      <c r="AL3" s="24"/>
      <c r="AM3" s="16">
        <v>4.6980000000000004</v>
      </c>
      <c r="AN3" s="83" t="s">
        <v>10</v>
      </c>
      <c r="AO3" s="88"/>
      <c r="AP3" s="24"/>
      <c r="AQ3" s="13">
        <v>1</v>
      </c>
      <c r="AR3" s="88" t="s">
        <v>11</v>
      </c>
      <c r="AS3" s="88"/>
      <c r="AT3" s="18"/>
      <c r="AU3" s="16">
        <v>-319.46399999999994</v>
      </c>
      <c r="AV3" s="83" t="s">
        <v>12</v>
      </c>
      <c r="AW3" s="84"/>
    </row>
    <row r="4" spans="1:49" x14ac:dyDescent="0.3">
      <c r="A4" s="13" t="s">
        <v>291</v>
      </c>
      <c r="B4" s="13">
        <v>2</v>
      </c>
      <c r="C4" s="18"/>
      <c r="D4" s="14">
        <v>40546</v>
      </c>
      <c r="E4" s="13">
        <v>2</v>
      </c>
      <c r="F4" s="18"/>
      <c r="G4" s="14">
        <v>40549</v>
      </c>
      <c r="H4" s="13">
        <v>2</v>
      </c>
      <c r="I4" s="18"/>
      <c r="J4" s="13" t="s">
        <v>292</v>
      </c>
      <c r="K4" s="13">
        <v>2</v>
      </c>
      <c r="L4" s="18"/>
      <c r="M4" s="62">
        <v>2</v>
      </c>
      <c r="N4" s="34" t="s">
        <v>459</v>
      </c>
      <c r="O4" s="35">
        <v>3.5</v>
      </c>
      <c r="P4" s="18"/>
      <c r="Q4" s="13" t="s">
        <v>23</v>
      </c>
      <c r="R4" s="13">
        <v>2</v>
      </c>
      <c r="S4" s="18"/>
      <c r="T4" s="13" t="s">
        <v>49</v>
      </c>
      <c r="U4" s="13">
        <v>2</v>
      </c>
      <c r="V4" s="18"/>
      <c r="W4" s="13" t="s">
        <v>82</v>
      </c>
      <c r="X4" s="13">
        <v>2</v>
      </c>
      <c r="Y4" s="18"/>
      <c r="Z4" s="13" t="s">
        <v>51</v>
      </c>
      <c r="AA4" s="13">
        <v>2</v>
      </c>
      <c r="AB4" s="18"/>
      <c r="AC4" s="13" t="s">
        <v>120</v>
      </c>
      <c r="AD4" s="13">
        <v>2</v>
      </c>
      <c r="AE4" s="18"/>
      <c r="AF4" s="13" t="s">
        <v>284</v>
      </c>
      <c r="AG4" s="13">
        <v>2</v>
      </c>
      <c r="AH4" s="19"/>
      <c r="AI4" s="60">
        <v>2.5133999999999999</v>
      </c>
      <c r="AJ4" s="36" t="s">
        <v>459</v>
      </c>
      <c r="AK4" s="35">
        <v>67.991129600000008</v>
      </c>
      <c r="AL4" s="24"/>
      <c r="AM4" s="16">
        <v>5.0250000000000004</v>
      </c>
      <c r="AN4" s="36" t="s">
        <v>459</v>
      </c>
      <c r="AO4" s="35">
        <v>269.95398079999995</v>
      </c>
      <c r="AP4" s="24"/>
      <c r="AQ4" s="13">
        <v>1</v>
      </c>
      <c r="AR4" s="34" t="s">
        <v>459</v>
      </c>
      <c r="AS4" s="35">
        <v>3.024</v>
      </c>
      <c r="AT4" s="18"/>
      <c r="AU4" s="16">
        <v>-278.79023999999998</v>
      </c>
      <c r="AV4" s="34" t="s">
        <v>459</v>
      </c>
      <c r="AW4" s="35">
        <v>35.184519999999999</v>
      </c>
    </row>
    <row r="5" spans="1:49" x14ac:dyDescent="0.3">
      <c r="A5" s="13" t="s">
        <v>324</v>
      </c>
      <c r="B5" s="13">
        <v>3</v>
      </c>
      <c r="C5" s="18"/>
      <c r="D5" s="14">
        <v>40547</v>
      </c>
      <c r="E5" s="13">
        <v>3</v>
      </c>
      <c r="F5" s="18"/>
      <c r="G5" s="14">
        <v>40550</v>
      </c>
      <c r="H5" s="13">
        <v>3</v>
      </c>
      <c r="I5" s="18"/>
      <c r="J5" s="13" t="s">
        <v>29</v>
      </c>
      <c r="K5" s="13">
        <v>3</v>
      </c>
      <c r="L5" s="18"/>
      <c r="M5" s="62">
        <v>3</v>
      </c>
      <c r="N5" s="34" t="s">
        <v>460</v>
      </c>
      <c r="O5" s="35">
        <v>0.86602540378443849</v>
      </c>
      <c r="P5" s="18"/>
      <c r="Q5" s="13" t="s">
        <v>139</v>
      </c>
      <c r="R5" s="13">
        <v>3</v>
      </c>
      <c r="S5" s="18"/>
      <c r="T5" s="13" t="s">
        <v>31</v>
      </c>
      <c r="U5" s="13">
        <v>3</v>
      </c>
      <c r="V5" s="18"/>
      <c r="W5" s="13" t="s">
        <v>140</v>
      </c>
      <c r="X5" s="13">
        <v>3</v>
      </c>
      <c r="Y5" s="18"/>
      <c r="AA5" s="18"/>
      <c r="AB5" s="18"/>
      <c r="AC5" s="13" t="s">
        <v>193</v>
      </c>
      <c r="AD5" s="13">
        <v>3</v>
      </c>
      <c r="AE5" s="18"/>
      <c r="AF5" s="15" t="s">
        <v>27</v>
      </c>
      <c r="AG5" s="13">
        <v>3</v>
      </c>
      <c r="AH5" s="18"/>
      <c r="AI5" s="60">
        <v>3.3696000000000002</v>
      </c>
      <c r="AJ5" s="36" t="s">
        <v>460</v>
      </c>
      <c r="AK5" s="35">
        <v>8.1954276839046649</v>
      </c>
      <c r="AL5" s="24"/>
      <c r="AM5" s="16">
        <v>5.48</v>
      </c>
      <c r="AN5" s="36" t="s">
        <v>460</v>
      </c>
      <c r="AO5" s="35">
        <v>48.837721310013286</v>
      </c>
      <c r="AP5" s="24"/>
      <c r="AQ5" s="13">
        <v>1</v>
      </c>
      <c r="AR5" s="34" t="s">
        <v>460</v>
      </c>
      <c r="AS5" s="35">
        <v>0.17281875644919206</v>
      </c>
      <c r="AT5" s="18"/>
      <c r="AU5" s="16">
        <v>-156.67920000000001</v>
      </c>
      <c r="AV5" s="34" t="s">
        <v>460</v>
      </c>
      <c r="AW5" s="35">
        <v>16.307372506205606</v>
      </c>
    </row>
    <row r="6" spans="1:49" x14ac:dyDescent="0.3">
      <c r="A6" s="13" t="s">
        <v>236</v>
      </c>
      <c r="B6" s="13">
        <v>4</v>
      </c>
      <c r="C6" s="18"/>
      <c r="D6" s="14">
        <v>40548</v>
      </c>
      <c r="E6" s="13">
        <v>4</v>
      </c>
      <c r="F6" s="18"/>
      <c r="G6" s="14">
        <v>40551</v>
      </c>
      <c r="H6" s="13">
        <v>4</v>
      </c>
      <c r="I6" s="18"/>
      <c r="J6" s="13" t="s">
        <v>153</v>
      </c>
      <c r="K6" s="13">
        <v>4</v>
      </c>
      <c r="L6" s="18"/>
      <c r="M6" s="62">
        <v>4</v>
      </c>
      <c r="N6" s="34" t="s">
        <v>461</v>
      </c>
      <c r="O6" s="35">
        <v>3.5</v>
      </c>
      <c r="P6" s="18"/>
      <c r="Q6" s="13" t="s">
        <v>49</v>
      </c>
      <c r="R6" s="13">
        <v>4</v>
      </c>
      <c r="S6" s="18"/>
      <c r="T6" s="13" t="s">
        <v>37</v>
      </c>
      <c r="U6" s="13">
        <v>4</v>
      </c>
      <c r="V6" s="18"/>
      <c r="W6" s="13" t="s">
        <v>333</v>
      </c>
      <c r="X6" s="13">
        <v>4</v>
      </c>
      <c r="Y6" s="18"/>
      <c r="Z6"/>
      <c r="AA6" s="18"/>
      <c r="AB6" s="18"/>
      <c r="AC6" s="13" t="s">
        <v>83</v>
      </c>
      <c r="AD6" s="13">
        <v>4</v>
      </c>
      <c r="AE6" s="18"/>
      <c r="AF6" s="13" t="s">
        <v>221</v>
      </c>
      <c r="AG6" s="13">
        <v>4</v>
      </c>
      <c r="AH6" s="18"/>
      <c r="AI6" s="60">
        <v>3.5316000000000001</v>
      </c>
      <c r="AJ6" s="36" t="s">
        <v>461</v>
      </c>
      <c r="AK6" s="35">
        <v>30.359999999999992</v>
      </c>
      <c r="AL6" s="24"/>
      <c r="AM6" s="16">
        <v>5.91</v>
      </c>
      <c r="AN6" s="36" t="s">
        <v>461</v>
      </c>
      <c r="AO6" s="35">
        <v>74.304000000000002</v>
      </c>
      <c r="AP6" s="24"/>
      <c r="AQ6" s="13">
        <v>1</v>
      </c>
      <c r="AR6" s="34" t="s">
        <v>461</v>
      </c>
      <c r="AS6" s="35">
        <v>3</v>
      </c>
      <c r="AT6" s="18"/>
      <c r="AU6" s="16">
        <v>-136.71</v>
      </c>
      <c r="AV6" s="34" t="s">
        <v>461</v>
      </c>
      <c r="AW6" s="35">
        <v>7.38</v>
      </c>
    </row>
    <row r="7" spans="1:49" x14ac:dyDescent="0.3">
      <c r="A7" s="13" t="s">
        <v>174</v>
      </c>
      <c r="B7" s="13">
        <v>5</v>
      </c>
      <c r="C7" s="18"/>
      <c r="D7" s="14">
        <v>40549</v>
      </c>
      <c r="E7" s="13">
        <v>5</v>
      </c>
      <c r="F7" s="18"/>
      <c r="G7" s="14">
        <v>40552</v>
      </c>
      <c r="H7" s="13">
        <v>5</v>
      </c>
      <c r="I7" s="18"/>
      <c r="J7" s="13" t="s">
        <v>164</v>
      </c>
      <c r="K7" s="13">
        <v>5</v>
      </c>
      <c r="L7" s="18"/>
      <c r="M7" s="62">
        <v>5</v>
      </c>
      <c r="N7" s="34" t="s">
        <v>462</v>
      </c>
      <c r="O7" s="35" t="e">
        <v>#N/A</v>
      </c>
      <c r="P7" s="18"/>
      <c r="Q7" s="13" t="s">
        <v>243</v>
      </c>
      <c r="R7" s="13">
        <v>5</v>
      </c>
      <c r="S7" s="18"/>
      <c r="T7" s="13" t="s">
        <v>95</v>
      </c>
      <c r="U7" s="13">
        <v>5</v>
      </c>
      <c r="V7" s="18"/>
      <c r="W7" s="13" t="s">
        <v>90</v>
      </c>
      <c r="X7" s="13">
        <v>5</v>
      </c>
      <c r="Y7" s="18"/>
      <c r="Z7"/>
      <c r="AA7" s="18"/>
      <c r="AB7" s="18"/>
      <c r="AC7" s="13" t="s">
        <v>69</v>
      </c>
      <c r="AD7" s="13">
        <v>5</v>
      </c>
      <c r="AE7" s="18"/>
      <c r="AF7" s="13" t="s">
        <v>136</v>
      </c>
      <c r="AG7" s="13">
        <v>5</v>
      </c>
      <c r="AH7" s="19"/>
      <c r="AI7" s="60">
        <v>3.8100000000000005</v>
      </c>
      <c r="AJ7" s="36" t="s">
        <v>462</v>
      </c>
      <c r="AK7" s="35">
        <v>6.06</v>
      </c>
      <c r="AL7" s="24"/>
      <c r="AM7" s="16">
        <v>6.0059999999999993</v>
      </c>
      <c r="AN7" s="36" t="s">
        <v>462</v>
      </c>
      <c r="AO7" s="35" t="e">
        <v>#N/A</v>
      </c>
      <c r="AP7" s="24"/>
      <c r="AQ7" s="13">
        <v>1</v>
      </c>
      <c r="AR7" s="34" t="s">
        <v>462</v>
      </c>
      <c r="AS7" s="35">
        <v>2</v>
      </c>
      <c r="AT7" s="18"/>
      <c r="AU7" s="16">
        <v>-122.80049999999997</v>
      </c>
      <c r="AV7" s="34" t="s">
        <v>462</v>
      </c>
      <c r="AW7" s="35">
        <v>2.61</v>
      </c>
    </row>
    <row r="8" spans="1:49" x14ac:dyDescent="0.3">
      <c r="A8" s="13" t="s">
        <v>339</v>
      </c>
      <c r="B8" s="13">
        <v>6</v>
      </c>
      <c r="C8" s="18"/>
      <c r="D8" s="14">
        <v>40550</v>
      </c>
      <c r="E8" s="13">
        <v>6</v>
      </c>
      <c r="F8" s="18"/>
      <c r="G8" s="14">
        <v>40553</v>
      </c>
      <c r="H8" s="13">
        <v>6</v>
      </c>
      <c r="I8" s="18"/>
      <c r="J8" s="13" t="s">
        <v>148</v>
      </c>
      <c r="K8" s="13">
        <v>6</v>
      </c>
      <c r="L8" s="18"/>
      <c r="M8" s="62">
        <v>6</v>
      </c>
      <c r="N8" s="34" t="s">
        <v>463</v>
      </c>
      <c r="O8" s="35">
        <v>2.4494897427831779</v>
      </c>
      <c r="P8" s="18"/>
      <c r="Q8" s="13" t="s">
        <v>149</v>
      </c>
      <c r="R8" s="13">
        <v>6</v>
      </c>
      <c r="S8" s="18"/>
      <c r="T8" s="13" t="s">
        <v>177</v>
      </c>
      <c r="U8" s="13">
        <v>6</v>
      </c>
      <c r="V8" s="18"/>
      <c r="W8" s="13" t="s">
        <v>107</v>
      </c>
      <c r="X8" s="13">
        <v>6</v>
      </c>
      <c r="Y8" s="18"/>
      <c r="Z8"/>
      <c r="AA8" s="18"/>
      <c r="AB8" s="18"/>
      <c r="AC8" s="13" t="s">
        <v>63</v>
      </c>
      <c r="AD8" s="13">
        <v>6</v>
      </c>
      <c r="AE8" s="18"/>
      <c r="AF8" s="13" t="s">
        <v>307</v>
      </c>
      <c r="AG8" s="13">
        <v>6</v>
      </c>
      <c r="AH8" s="18"/>
      <c r="AI8" s="60">
        <v>4.0880000000000001</v>
      </c>
      <c r="AJ8" s="36" t="s">
        <v>463</v>
      </c>
      <c r="AK8" s="35">
        <v>91.627667029472462</v>
      </c>
      <c r="AL8" s="24"/>
      <c r="AM8" s="16">
        <v>6.54</v>
      </c>
      <c r="AN8" s="36" t="s">
        <v>463</v>
      </c>
      <c r="AO8" s="35">
        <v>546.022323576899</v>
      </c>
      <c r="AP8" s="24"/>
      <c r="AQ8" s="13">
        <v>1</v>
      </c>
      <c r="AR8" s="34" t="s">
        <v>463</v>
      </c>
      <c r="AS8" s="35">
        <v>1.9321724360368684</v>
      </c>
      <c r="AT8" s="18"/>
      <c r="AU8" s="16">
        <v>-107.85600000000002</v>
      </c>
      <c r="AV8" s="34" t="s">
        <v>463</v>
      </c>
      <c r="AW8" s="35">
        <v>182.32196729143425</v>
      </c>
    </row>
    <row r="9" spans="1:49" x14ac:dyDescent="0.3">
      <c r="A9" s="13" t="s">
        <v>300</v>
      </c>
      <c r="B9" s="13">
        <v>7</v>
      </c>
      <c r="C9" s="18"/>
      <c r="D9" s="14">
        <v>40551</v>
      </c>
      <c r="E9" s="13">
        <v>7</v>
      </c>
      <c r="F9" s="18"/>
      <c r="G9" s="14">
        <v>40554</v>
      </c>
      <c r="H9" s="13">
        <v>7</v>
      </c>
      <c r="I9" s="18"/>
      <c r="J9" s="13" t="s">
        <v>181</v>
      </c>
      <c r="K9" s="13">
        <v>7</v>
      </c>
      <c r="L9" s="18"/>
      <c r="M9" s="62">
        <v>7</v>
      </c>
      <c r="N9" s="34" t="s">
        <v>464</v>
      </c>
      <c r="O9" s="35">
        <v>6</v>
      </c>
      <c r="P9" s="18"/>
      <c r="Q9" s="13" t="s">
        <v>388</v>
      </c>
      <c r="R9" s="13">
        <v>7</v>
      </c>
      <c r="S9" s="18"/>
      <c r="U9" s="18"/>
      <c r="V9" s="18"/>
      <c r="W9" s="13" t="s">
        <v>252</v>
      </c>
      <c r="X9" s="13">
        <v>7</v>
      </c>
      <c r="Y9" s="18"/>
      <c r="Z9"/>
      <c r="AA9" s="18"/>
      <c r="AB9" s="18"/>
      <c r="AC9" s="13" t="s">
        <v>130</v>
      </c>
      <c r="AD9" s="13">
        <v>7</v>
      </c>
      <c r="AE9" s="18"/>
      <c r="AF9" s="13" t="s">
        <v>233</v>
      </c>
      <c r="AG9" s="13">
        <v>7</v>
      </c>
      <c r="AH9" s="18"/>
      <c r="AI9" s="60">
        <v>4.097500000000001</v>
      </c>
      <c r="AJ9" s="36" t="s">
        <v>464</v>
      </c>
      <c r="AK9" s="35">
        <v>8395.6293652638742</v>
      </c>
      <c r="AL9" s="24"/>
      <c r="AM9" s="16">
        <v>9.3225000000000016</v>
      </c>
      <c r="AN9" s="36" t="s">
        <v>464</v>
      </c>
      <c r="AO9" s="35">
        <v>298140.37784431578</v>
      </c>
      <c r="AP9" s="24"/>
      <c r="AQ9" s="13">
        <v>1</v>
      </c>
      <c r="AR9" s="34" t="s">
        <v>464</v>
      </c>
      <c r="AS9" s="35">
        <v>3.733290322580646</v>
      </c>
      <c r="AT9" s="18"/>
      <c r="AU9" s="16">
        <v>-95.676000000000002</v>
      </c>
      <c r="AV9" s="34" t="s">
        <v>464</v>
      </c>
      <c r="AW9" s="35">
        <v>33241.299757018824</v>
      </c>
    </row>
    <row r="10" spans="1:49" x14ac:dyDescent="0.3">
      <c r="A10" s="13" t="s">
        <v>205</v>
      </c>
      <c r="B10" s="13">
        <v>8</v>
      </c>
      <c r="C10" s="18"/>
      <c r="D10" s="14">
        <v>40552</v>
      </c>
      <c r="E10" s="13">
        <v>8</v>
      </c>
      <c r="F10" s="18"/>
      <c r="G10" s="14">
        <v>40555</v>
      </c>
      <c r="H10" s="13">
        <v>8</v>
      </c>
      <c r="I10" s="18"/>
      <c r="J10" s="13" t="s">
        <v>443</v>
      </c>
      <c r="K10" s="13">
        <v>8</v>
      </c>
      <c r="L10" s="18"/>
      <c r="M10"/>
      <c r="N10" s="34" t="s">
        <v>465</v>
      </c>
      <c r="O10" s="35">
        <v>-1.1999999999999997</v>
      </c>
      <c r="P10" s="18"/>
      <c r="Q10" s="13" t="s">
        <v>154</v>
      </c>
      <c r="R10" s="13">
        <v>8</v>
      </c>
      <c r="S10" s="18"/>
      <c r="T10"/>
      <c r="U10" s="18"/>
      <c r="V10" s="18"/>
      <c r="W10" s="13" t="s">
        <v>165</v>
      </c>
      <c r="X10" s="13">
        <v>8</v>
      </c>
      <c r="Y10" s="18"/>
      <c r="Z10"/>
      <c r="AA10" s="18"/>
      <c r="AB10" s="18"/>
      <c r="AC10" s="13" t="s">
        <v>133</v>
      </c>
      <c r="AD10" s="13">
        <v>8</v>
      </c>
      <c r="AE10" s="18"/>
      <c r="AF10" s="13" t="s">
        <v>309</v>
      </c>
      <c r="AG10" s="13">
        <v>8</v>
      </c>
      <c r="AH10" s="18"/>
      <c r="AI10" s="60">
        <v>4.2</v>
      </c>
      <c r="AJ10" s="36" t="s">
        <v>465</v>
      </c>
      <c r="AK10" s="35">
        <v>4.343019637056841</v>
      </c>
      <c r="AL10" s="24"/>
      <c r="AM10" s="16">
        <v>9.3439999999999994</v>
      </c>
      <c r="AN10" s="36" t="s">
        <v>465</v>
      </c>
      <c r="AO10" s="35">
        <v>13.482166935608106</v>
      </c>
      <c r="AP10" s="24"/>
      <c r="AQ10" s="13">
        <v>1</v>
      </c>
      <c r="AR10" s="34" t="s">
        <v>465</v>
      </c>
      <c r="AS10" s="35">
        <v>0.31631070554941276</v>
      </c>
      <c r="AT10" s="18"/>
      <c r="AU10" s="16">
        <v>-70.399500000000018</v>
      </c>
      <c r="AV10" s="34" t="s">
        <v>465</v>
      </c>
      <c r="AW10" s="35">
        <v>16.511620436898344</v>
      </c>
    </row>
    <row r="11" spans="1:49" x14ac:dyDescent="0.3">
      <c r="A11" s="13" t="s">
        <v>287</v>
      </c>
      <c r="B11" s="13">
        <v>9</v>
      </c>
      <c r="C11" s="18"/>
      <c r="D11" s="14">
        <v>40553</v>
      </c>
      <c r="E11" s="13">
        <v>9</v>
      </c>
      <c r="F11" s="18"/>
      <c r="G11" s="14">
        <v>40556</v>
      </c>
      <c r="H11" s="13">
        <v>9</v>
      </c>
      <c r="I11" s="18"/>
      <c r="J11" s="13" t="s">
        <v>223</v>
      </c>
      <c r="K11" s="13">
        <v>9</v>
      </c>
      <c r="L11" s="18"/>
      <c r="M11"/>
      <c r="N11" s="34" t="s">
        <v>466</v>
      </c>
      <c r="O11" s="35">
        <v>0</v>
      </c>
      <c r="P11" s="18"/>
      <c r="Q11" s="13" t="s">
        <v>94</v>
      </c>
      <c r="R11" s="13">
        <v>9</v>
      </c>
      <c r="S11" s="18"/>
      <c r="T11"/>
      <c r="U11" s="18"/>
      <c r="V11" s="18"/>
      <c r="W11" s="13" t="s">
        <v>389</v>
      </c>
      <c r="X11" s="13">
        <v>9</v>
      </c>
      <c r="Y11" s="18"/>
      <c r="Z11"/>
      <c r="AA11" s="18"/>
      <c r="AB11" s="18"/>
      <c r="AC11" s="13" t="s">
        <v>43</v>
      </c>
      <c r="AD11" s="13">
        <v>9</v>
      </c>
      <c r="AE11" s="18"/>
      <c r="AF11" s="13" t="s">
        <v>367</v>
      </c>
      <c r="AG11" s="13">
        <v>9</v>
      </c>
      <c r="AH11" s="18"/>
      <c r="AI11" s="60">
        <v>4.5134999999999996</v>
      </c>
      <c r="AJ11" s="36" t="s">
        <v>466</v>
      </c>
      <c r="AK11" s="35">
        <v>2.0623575493726873</v>
      </c>
      <c r="AL11" s="24"/>
      <c r="AM11" s="16">
        <v>9.6113999999999997</v>
      </c>
      <c r="AN11" s="36" t="s">
        <v>466</v>
      </c>
      <c r="AO11" s="35">
        <v>3.6131784264283082</v>
      </c>
      <c r="AP11" s="24"/>
      <c r="AQ11" s="13">
        <v>1</v>
      </c>
      <c r="AR11" s="34" t="s">
        <v>466</v>
      </c>
      <c r="AS11" s="35">
        <v>1.0289975288969468</v>
      </c>
      <c r="AT11" s="18"/>
      <c r="AU11" s="16">
        <v>-64.774800000000013</v>
      </c>
      <c r="AV11" s="34" t="s">
        <v>466</v>
      </c>
      <c r="AW11" s="35">
        <v>0.60792525170114298</v>
      </c>
    </row>
    <row r="12" spans="1:49" x14ac:dyDescent="0.3">
      <c r="A12" s="13" t="s">
        <v>438</v>
      </c>
      <c r="B12" s="13">
        <v>10</v>
      </c>
      <c r="C12" s="18"/>
      <c r="E12" s="18"/>
      <c r="F12" s="18"/>
      <c r="G12" s="14">
        <v>40557</v>
      </c>
      <c r="H12" s="13">
        <v>10</v>
      </c>
      <c r="I12" s="18"/>
      <c r="J12" s="13" t="s">
        <v>110</v>
      </c>
      <c r="K12" s="13">
        <v>10</v>
      </c>
      <c r="L12" s="18"/>
      <c r="M12"/>
      <c r="N12" s="34" t="s">
        <v>467</v>
      </c>
      <c r="O12" s="35">
        <v>7</v>
      </c>
      <c r="P12" s="18"/>
      <c r="Q12" s="13" t="s">
        <v>30</v>
      </c>
      <c r="R12" s="13">
        <v>10</v>
      </c>
      <c r="S12" s="18"/>
      <c r="T12"/>
      <c r="U12" s="18"/>
      <c r="V12" s="18"/>
      <c r="W12" s="13" t="s">
        <v>212</v>
      </c>
      <c r="X12" s="13">
        <v>10</v>
      </c>
      <c r="Y12" s="18"/>
      <c r="Z12"/>
      <c r="AA12" s="18"/>
      <c r="AB12" s="18"/>
      <c r="AC12" s="13" t="s">
        <v>115</v>
      </c>
      <c r="AD12" s="13">
        <v>10</v>
      </c>
      <c r="AE12" s="18"/>
      <c r="AF12" s="13" t="s">
        <v>215</v>
      </c>
      <c r="AG12" s="13">
        <v>10</v>
      </c>
      <c r="AH12" s="18"/>
      <c r="AI12" s="60">
        <v>4.5600000000000005</v>
      </c>
      <c r="AJ12" s="36" t="s">
        <v>467</v>
      </c>
      <c r="AK12" s="35">
        <v>470.79980000000018</v>
      </c>
      <c r="AL12" s="24"/>
      <c r="AM12" s="16">
        <v>10.429999999999998</v>
      </c>
      <c r="AN12" s="36" t="s">
        <v>467</v>
      </c>
      <c r="AO12" s="35">
        <v>3025.26</v>
      </c>
      <c r="AP12" s="24"/>
      <c r="AQ12" s="13">
        <v>1</v>
      </c>
      <c r="AR12" s="34" t="s">
        <v>467</v>
      </c>
      <c r="AS12" s="35">
        <v>8</v>
      </c>
      <c r="AT12" s="18"/>
      <c r="AU12" s="16">
        <v>-55.65</v>
      </c>
      <c r="AV12" s="34" t="s">
        <v>467</v>
      </c>
      <c r="AW12" s="35">
        <v>2010.9959999999996</v>
      </c>
    </row>
    <row r="13" spans="1:49" x14ac:dyDescent="0.3">
      <c r="A13" s="13" t="s">
        <v>246</v>
      </c>
      <c r="B13" s="13">
        <v>11</v>
      </c>
      <c r="C13" s="18"/>
      <c r="D13"/>
      <c r="E13" s="18"/>
      <c r="F13" s="18"/>
      <c r="G13" s="14">
        <v>40558</v>
      </c>
      <c r="H13" s="13">
        <v>11</v>
      </c>
      <c r="I13" s="18"/>
      <c r="J13" s="13" t="s">
        <v>336</v>
      </c>
      <c r="K13" s="13">
        <v>11</v>
      </c>
      <c r="L13" s="18"/>
      <c r="M13"/>
      <c r="N13" s="34" t="s">
        <v>468</v>
      </c>
      <c r="O13" s="35">
        <v>0</v>
      </c>
      <c r="P13" s="18"/>
      <c r="Q13" s="13" t="s">
        <v>224</v>
      </c>
      <c r="R13" s="13">
        <v>11</v>
      </c>
      <c r="S13" s="18"/>
      <c r="T13"/>
      <c r="U13" s="18"/>
      <c r="V13" s="18"/>
      <c r="W13" s="13" t="s">
        <v>220</v>
      </c>
      <c r="X13" s="13">
        <v>11</v>
      </c>
      <c r="Y13" s="18"/>
      <c r="Z13"/>
      <c r="AA13" s="18"/>
      <c r="AB13" s="18"/>
      <c r="AC13" s="13" t="s">
        <v>52</v>
      </c>
      <c r="AD13" s="13">
        <v>11</v>
      </c>
      <c r="AE13" s="18"/>
      <c r="AF13" s="13" t="s">
        <v>432</v>
      </c>
      <c r="AG13" s="13">
        <v>11</v>
      </c>
      <c r="AH13" s="18"/>
      <c r="AI13" s="60">
        <v>4.589999999999999</v>
      </c>
      <c r="AJ13" s="36" t="s">
        <v>468</v>
      </c>
      <c r="AK13" s="35">
        <v>2.0002</v>
      </c>
      <c r="AL13" s="24"/>
      <c r="AM13" s="16">
        <v>10.53</v>
      </c>
      <c r="AN13" s="36" t="s">
        <v>468</v>
      </c>
      <c r="AO13" s="35">
        <v>3.5399999999999991</v>
      </c>
      <c r="AP13" s="24"/>
      <c r="AQ13" s="13">
        <v>1</v>
      </c>
      <c r="AR13" s="34" t="s">
        <v>468</v>
      </c>
      <c r="AS13" s="35">
        <v>1</v>
      </c>
      <c r="AT13" s="18"/>
      <c r="AU13" s="16">
        <v>-53.709599999999988</v>
      </c>
      <c r="AV13" s="34" t="s">
        <v>468</v>
      </c>
      <c r="AW13" s="35">
        <v>-1011.6359999999997</v>
      </c>
    </row>
    <row r="14" spans="1:49" x14ac:dyDescent="0.3">
      <c r="A14" s="13" t="s">
        <v>47</v>
      </c>
      <c r="B14" s="13">
        <v>12</v>
      </c>
      <c r="C14" s="18"/>
      <c r="D14"/>
      <c r="E14" s="18"/>
      <c r="F14" s="18"/>
      <c r="G14" s="14">
        <v>40559</v>
      </c>
      <c r="H14" s="13">
        <v>12</v>
      </c>
      <c r="I14" s="18"/>
      <c r="J14" s="13" t="s">
        <v>377</v>
      </c>
      <c r="K14" s="13">
        <v>12</v>
      </c>
      <c r="L14" s="18"/>
      <c r="M14"/>
      <c r="N14" s="34" t="s">
        <v>469</v>
      </c>
      <c r="O14" s="35">
        <v>7</v>
      </c>
      <c r="P14" s="18"/>
      <c r="Q14" s="13" t="s">
        <v>101</v>
      </c>
      <c r="R14" s="13">
        <v>12</v>
      </c>
      <c r="S14" s="18"/>
      <c r="T14"/>
      <c r="U14" s="18"/>
      <c r="V14" s="18"/>
      <c r="W14" s="13" t="s">
        <v>41</v>
      </c>
      <c r="X14" s="13">
        <v>12</v>
      </c>
      <c r="Y14" s="18"/>
      <c r="Z14"/>
      <c r="AA14" s="18"/>
      <c r="AB14" s="18"/>
      <c r="AC14" s="13" t="s">
        <v>39</v>
      </c>
      <c r="AD14" s="13">
        <v>12</v>
      </c>
      <c r="AE14" s="18"/>
      <c r="AF14" s="13" t="s">
        <v>425</v>
      </c>
      <c r="AG14" s="13">
        <v>12</v>
      </c>
      <c r="AH14" s="18"/>
      <c r="AI14" s="60">
        <v>4.62</v>
      </c>
      <c r="AJ14" s="36" t="s">
        <v>469</v>
      </c>
      <c r="AK14" s="35">
        <v>472.80000000000018</v>
      </c>
      <c r="AL14" s="24"/>
      <c r="AM14" s="16">
        <v>11.370000000000001</v>
      </c>
      <c r="AN14" s="36" t="s">
        <v>469</v>
      </c>
      <c r="AO14" s="35">
        <v>3028.8</v>
      </c>
      <c r="AP14" s="24"/>
      <c r="AQ14" s="13">
        <v>1</v>
      </c>
      <c r="AR14" s="34" t="s">
        <v>469</v>
      </c>
      <c r="AS14" s="35">
        <v>9</v>
      </c>
      <c r="AT14" s="18"/>
      <c r="AU14" s="16">
        <v>-45.901800000000009</v>
      </c>
      <c r="AV14" s="34" t="s">
        <v>469</v>
      </c>
      <c r="AW14" s="35">
        <v>999.36</v>
      </c>
    </row>
    <row r="15" spans="1:49" x14ac:dyDescent="0.3">
      <c r="A15" s="13" t="s">
        <v>250</v>
      </c>
      <c r="B15" s="13">
        <v>13</v>
      </c>
      <c r="C15" s="18"/>
      <c r="D15"/>
      <c r="E15" s="18"/>
      <c r="F15" s="18"/>
      <c r="H15" s="18"/>
      <c r="I15" s="18"/>
      <c r="J15" s="13" t="s">
        <v>175</v>
      </c>
      <c r="K15" s="13">
        <v>13</v>
      </c>
      <c r="L15" s="18"/>
      <c r="M15"/>
      <c r="N15" s="34" t="s">
        <v>470</v>
      </c>
      <c r="O15" s="35">
        <v>28</v>
      </c>
      <c r="P15" s="18"/>
      <c r="Q15" s="13" t="s">
        <v>67</v>
      </c>
      <c r="R15" s="13">
        <v>13</v>
      </c>
      <c r="S15" s="18"/>
      <c r="T15"/>
      <c r="U15" s="18"/>
      <c r="V15" s="18"/>
      <c r="W15" s="13" t="s">
        <v>341</v>
      </c>
      <c r="X15" s="13">
        <v>13</v>
      </c>
      <c r="Y15" s="18"/>
      <c r="Z15"/>
      <c r="AA15" s="18"/>
      <c r="AB15" s="18"/>
      <c r="AC15" s="13" t="s">
        <v>97</v>
      </c>
      <c r="AD15" s="13">
        <v>13</v>
      </c>
      <c r="AE15" s="18"/>
      <c r="AF15" s="13" t="s">
        <v>116</v>
      </c>
      <c r="AG15" s="13">
        <v>13</v>
      </c>
      <c r="AH15" s="18"/>
      <c r="AI15" s="60">
        <v>4.7699999999999996</v>
      </c>
      <c r="AJ15" s="36" t="s">
        <v>470</v>
      </c>
      <c r="AK15" s="35">
        <v>8498.8912000000018</v>
      </c>
      <c r="AL15" s="24"/>
      <c r="AM15" s="16">
        <v>11.784000000000001</v>
      </c>
      <c r="AN15" s="36" t="s">
        <v>470</v>
      </c>
      <c r="AO15" s="35">
        <v>33744.247599999995</v>
      </c>
      <c r="AP15" s="24"/>
      <c r="AQ15" s="13">
        <v>1</v>
      </c>
      <c r="AR15" s="34" t="s">
        <v>470</v>
      </c>
      <c r="AS15" s="35">
        <v>378</v>
      </c>
      <c r="AT15" s="18"/>
      <c r="AU15" s="16">
        <v>-44.837999999999965</v>
      </c>
      <c r="AV15" s="34" t="s">
        <v>470</v>
      </c>
      <c r="AW15" s="35">
        <v>4398.0649999999996</v>
      </c>
    </row>
    <row r="16" spans="1:49" x14ac:dyDescent="0.3">
      <c r="A16" s="13" t="s">
        <v>386</v>
      </c>
      <c r="B16" s="13">
        <v>14</v>
      </c>
      <c r="C16" s="18"/>
      <c r="D16"/>
      <c r="E16" s="18"/>
      <c r="F16" s="18"/>
      <c r="G16"/>
      <c r="H16" s="18"/>
      <c r="I16" s="18"/>
      <c r="J16" s="13" t="s">
        <v>269</v>
      </c>
      <c r="K16" s="13">
        <v>14</v>
      </c>
      <c r="L16" s="18"/>
      <c r="M16"/>
      <c r="N16" s="34" t="s">
        <v>471</v>
      </c>
      <c r="O16" s="35">
        <v>8</v>
      </c>
      <c r="P16" s="18"/>
      <c r="Q16" s="13" t="s">
        <v>182</v>
      </c>
      <c r="R16" s="13">
        <v>14</v>
      </c>
      <c r="S16" s="18"/>
      <c r="T16"/>
      <c r="U16" s="18"/>
      <c r="V16" s="18"/>
      <c r="W16" s="13" t="s">
        <v>326</v>
      </c>
      <c r="X16" s="13">
        <v>14</v>
      </c>
      <c r="Y16" s="18"/>
      <c r="Z16"/>
      <c r="AA16" s="18"/>
      <c r="AB16" s="18"/>
      <c r="AC16" s="13" t="s">
        <v>19</v>
      </c>
      <c r="AD16" s="13">
        <v>14</v>
      </c>
      <c r="AE16" s="18"/>
      <c r="AF16" s="13" t="s">
        <v>249</v>
      </c>
      <c r="AG16" s="13">
        <v>14</v>
      </c>
      <c r="AH16" s="18"/>
      <c r="AI16" s="60">
        <v>4.8840000000000003</v>
      </c>
      <c r="AJ16" s="36" t="s">
        <v>471</v>
      </c>
      <c r="AK16" s="35">
        <v>125</v>
      </c>
      <c r="AL16" s="24"/>
      <c r="AM16" s="16">
        <v>12.497399999999999</v>
      </c>
      <c r="AN16" s="36" t="s">
        <v>471</v>
      </c>
      <c r="AO16" s="35">
        <v>125</v>
      </c>
      <c r="AP16" s="24"/>
      <c r="AQ16" s="13">
        <v>1</v>
      </c>
      <c r="AR16" s="34" t="s">
        <v>471</v>
      </c>
      <c r="AS16" s="35">
        <v>125</v>
      </c>
      <c r="AT16" s="18"/>
      <c r="AU16" s="16">
        <v>-41.264999999999986</v>
      </c>
      <c r="AV16" s="34" t="s">
        <v>471</v>
      </c>
      <c r="AW16" s="35">
        <v>125</v>
      </c>
    </row>
    <row r="17" spans="1:47" x14ac:dyDescent="0.3">
      <c r="A17" s="13" t="s">
        <v>199</v>
      </c>
      <c r="B17" s="13">
        <v>15</v>
      </c>
      <c r="C17" s="18"/>
      <c r="D17"/>
      <c r="E17" s="18"/>
      <c r="F17" s="18"/>
      <c r="G17"/>
      <c r="H17" s="18"/>
      <c r="I17" s="18"/>
      <c r="J17" s="13" t="s">
        <v>86</v>
      </c>
      <c r="K17" s="13">
        <v>15</v>
      </c>
      <c r="L17" s="18"/>
      <c r="M17"/>
      <c r="N17"/>
      <c r="O17"/>
      <c r="P17" s="18"/>
      <c r="Q17" s="13" t="s">
        <v>276</v>
      </c>
      <c r="R17" s="13">
        <v>15</v>
      </c>
      <c r="S17" s="18"/>
      <c r="T17"/>
      <c r="U17" s="18"/>
      <c r="V17" s="18"/>
      <c r="W17" s="13" t="s">
        <v>382</v>
      </c>
      <c r="X17" s="13">
        <v>15</v>
      </c>
      <c r="Y17" s="18"/>
      <c r="Z17"/>
      <c r="AA17" s="18"/>
      <c r="AB17" s="18"/>
      <c r="AC17" s="13" t="s">
        <v>26</v>
      </c>
      <c r="AD17" s="13">
        <v>15</v>
      </c>
      <c r="AE17" s="18"/>
      <c r="AF17" s="13" t="s">
        <v>194</v>
      </c>
      <c r="AG17" s="13">
        <v>15</v>
      </c>
      <c r="AH17" s="19"/>
      <c r="AI17" s="60">
        <v>5.1300000000000008</v>
      </c>
      <c r="AJ17" s="18"/>
      <c r="AK17" s="18"/>
      <c r="AL17" s="18"/>
      <c r="AM17" s="16">
        <v>12.78</v>
      </c>
      <c r="AN17" s="18"/>
      <c r="AO17" s="18"/>
      <c r="AP17" s="18"/>
      <c r="AQ17" s="13">
        <v>1</v>
      </c>
      <c r="AR17" s="18"/>
      <c r="AS17" s="18"/>
      <c r="AT17" s="18"/>
      <c r="AU17" s="16">
        <v>-27.094200000000001</v>
      </c>
    </row>
    <row r="18" spans="1:47" x14ac:dyDescent="0.3">
      <c r="A18" s="13" t="s">
        <v>79</v>
      </c>
      <c r="B18" s="13">
        <v>16</v>
      </c>
      <c r="C18" s="18"/>
      <c r="D18"/>
      <c r="E18" s="18"/>
      <c r="F18" s="18"/>
      <c r="G18"/>
      <c r="H18" s="18"/>
      <c r="I18" s="18"/>
      <c r="J18" s="13" t="s">
        <v>80</v>
      </c>
      <c r="K18" s="13">
        <v>16</v>
      </c>
      <c r="L18" s="18"/>
      <c r="M18"/>
      <c r="N18"/>
      <c r="O18"/>
      <c r="P18" s="18"/>
      <c r="Q18" s="13" t="s">
        <v>87</v>
      </c>
      <c r="R18" s="13">
        <v>16</v>
      </c>
      <c r="S18" s="18"/>
      <c r="T18"/>
      <c r="U18" s="18"/>
      <c r="V18" s="18"/>
      <c r="W18" s="13" t="s">
        <v>68</v>
      </c>
      <c r="X18" s="13">
        <v>16</v>
      </c>
      <c r="Y18" s="18"/>
      <c r="Z18"/>
      <c r="AA18" s="18"/>
      <c r="AB18" s="18"/>
      <c r="AC18" s="13" t="s">
        <v>77</v>
      </c>
      <c r="AD18" s="13">
        <v>16</v>
      </c>
      <c r="AE18" s="18"/>
      <c r="AF18" s="13" t="s">
        <v>375</v>
      </c>
      <c r="AG18" s="13">
        <v>16</v>
      </c>
      <c r="AH18" s="18"/>
      <c r="AI18" s="60">
        <v>5.38</v>
      </c>
      <c r="AJ18" s="18"/>
      <c r="AK18" s="18"/>
      <c r="AL18" s="18"/>
      <c r="AM18" s="16">
        <v>15.48</v>
      </c>
      <c r="AN18" s="18"/>
      <c r="AO18" s="18"/>
      <c r="AP18" s="18"/>
      <c r="AQ18" s="13">
        <v>1</v>
      </c>
      <c r="AR18" s="18"/>
      <c r="AS18" s="18"/>
      <c r="AT18" s="18"/>
      <c r="AU18" s="16">
        <v>-26.412000000000006</v>
      </c>
    </row>
    <row r="19" spans="1:47" x14ac:dyDescent="0.3">
      <c r="A19" s="13" t="s">
        <v>152</v>
      </c>
      <c r="B19" s="13">
        <v>17</v>
      </c>
      <c r="C19" s="18"/>
      <c r="D19"/>
      <c r="E19" s="18"/>
      <c r="F19" s="18"/>
      <c r="G19"/>
      <c r="H19" s="18"/>
      <c r="I19" s="18"/>
      <c r="J19" s="13" t="s">
        <v>355</v>
      </c>
      <c r="K19" s="13">
        <v>17</v>
      </c>
      <c r="L19" s="18"/>
      <c r="M19"/>
      <c r="N19"/>
      <c r="O19"/>
      <c r="P19" s="18"/>
      <c r="Q19" s="13" t="s">
        <v>144</v>
      </c>
      <c r="R19" s="13">
        <v>17</v>
      </c>
      <c r="S19" s="18"/>
      <c r="T19"/>
      <c r="U19" s="18"/>
      <c r="V19" s="18"/>
      <c r="W19" s="13" t="s">
        <v>76</v>
      </c>
      <c r="X19" s="13">
        <v>17</v>
      </c>
      <c r="Y19" s="18"/>
      <c r="Z19"/>
      <c r="AA19" s="18"/>
      <c r="AB19" s="18"/>
      <c r="AD19" s="18"/>
      <c r="AE19" s="18"/>
      <c r="AF19" s="13" t="s">
        <v>351</v>
      </c>
      <c r="AG19" s="13">
        <v>17</v>
      </c>
      <c r="AH19" s="18"/>
      <c r="AI19" s="60">
        <v>5.4484000000000012</v>
      </c>
      <c r="AJ19" s="18"/>
      <c r="AK19" s="18"/>
      <c r="AL19" s="18"/>
      <c r="AM19" s="16">
        <v>16.099999999999998</v>
      </c>
      <c r="AN19" s="18"/>
      <c r="AO19" s="18"/>
      <c r="AP19" s="18"/>
      <c r="AQ19" s="13">
        <v>1</v>
      </c>
      <c r="AR19" s="18"/>
      <c r="AS19" s="18"/>
      <c r="AT19" s="18"/>
      <c r="AU19" s="16">
        <v>-26.05500000000001</v>
      </c>
    </row>
    <row r="20" spans="1:47" x14ac:dyDescent="0.3">
      <c r="A20" s="13" t="s">
        <v>268</v>
      </c>
      <c r="B20" s="13">
        <v>18</v>
      </c>
      <c r="C20" s="18"/>
      <c r="D20"/>
      <c r="E20" s="18"/>
      <c r="F20" s="18"/>
      <c r="G20"/>
      <c r="H20" s="18"/>
      <c r="I20" s="18"/>
      <c r="J20" s="13" t="s">
        <v>381</v>
      </c>
      <c r="K20" s="13">
        <v>18</v>
      </c>
      <c r="L20" s="18"/>
      <c r="M20"/>
      <c r="N20"/>
      <c r="O20"/>
      <c r="P20" s="18"/>
      <c r="Q20" s="13" t="s">
        <v>259</v>
      </c>
      <c r="R20" s="13">
        <v>18</v>
      </c>
      <c r="S20" s="18"/>
      <c r="T20"/>
      <c r="U20" s="18"/>
      <c r="V20" s="18"/>
      <c r="W20" s="13" t="s">
        <v>436</v>
      </c>
      <c r="X20" s="13">
        <v>18</v>
      </c>
      <c r="Y20" s="18"/>
      <c r="Z20"/>
      <c r="AA20" s="18"/>
      <c r="AB20" s="18"/>
      <c r="AC20"/>
      <c r="AD20" s="18"/>
      <c r="AE20" s="18"/>
      <c r="AF20" s="13" t="s">
        <v>106</v>
      </c>
      <c r="AG20" s="13">
        <v>18</v>
      </c>
      <c r="AH20" s="18"/>
      <c r="AI20" s="60">
        <v>5.4599999999999991</v>
      </c>
      <c r="AJ20" s="18"/>
      <c r="AK20" s="18"/>
      <c r="AL20" s="18"/>
      <c r="AM20" s="16">
        <v>16.448</v>
      </c>
      <c r="AN20" s="18"/>
      <c r="AO20" s="18"/>
      <c r="AP20" s="18"/>
      <c r="AQ20" s="13">
        <v>1</v>
      </c>
      <c r="AR20" s="18"/>
      <c r="AS20" s="18"/>
      <c r="AT20" s="18"/>
      <c r="AU20" s="16">
        <v>-21.9</v>
      </c>
    </row>
    <row r="21" spans="1:47" x14ac:dyDescent="0.3">
      <c r="A21" s="13" t="s">
        <v>218</v>
      </c>
      <c r="B21" s="13">
        <v>19</v>
      </c>
      <c r="C21" s="18"/>
      <c r="D21"/>
      <c r="E21" s="18"/>
      <c r="F21" s="18"/>
      <c r="G21"/>
      <c r="H21" s="18"/>
      <c r="I21" s="18"/>
      <c r="J21" s="13" t="s">
        <v>35</v>
      </c>
      <c r="K21" s="13">
        <v>19</v>
      </c>
      <c r="L21" s="18"/>
      <c r="M21"/>
      <c r="N21"/>
      <c r="O21"/>
      <c r="P21" s="18"/>
      <c r="Q21" s="13" t="s">
        <v>321</v>
      </c>
      <c r="R21" s="13">
        <v>19</v>
      </c>
      <c r="S21" s="18"/>
      <c r="T21"/>
      <c r="U21" s="18"/>
      <c r="V21" s="18"/>
      <c r="W21" s="13" t="s">
        <v>135</v>
      </c>
      <c r="X21" s="13">
        <v>19</v>
      </c>
      <c r="Y21" s="18"/>
      <c r="Z21"/>
      <c r="AA21" s="18"/>
      <c r="AB21" s="18"/>
      <c r="AC21"/>
      <c r="AD21" s="18"/>
      <c r="AE21" s="18"/>
      <c r="AF21" s="13" t="s">
        <v>361</v>
      </c>
      <c r="AG21" s="13">
        <v>19</v>
      </c>
      <c r="AH21" s="18"/>
      <c r="AI21" s="60">
        <v>5.4600000000000009</v>
      </c>
      <c r="AJ21" s="18"/>
      <c r="AK21" s="18"/>
      <c r="AL21" s="18"/>
      <c r="AM21" s="16">
        <v>16.649999999999999</v>
      </c>
      <c r="AN21" s="18"/>
      <c r="AO21" s="18"/>
      <c r="AP21" s="18"/>
      <c r="AQ21" s="13">
        <v>1</v>
      </c>
      <c r="AR21" s="18"/>
      <c r="AS21" s="18"/>
      <c r="AT21" s="18"/>
      <c r="AU21" s="16">
        <v>-18.252500000000005</v>
      </c>
    </row>
    <row r="22" spans="1:47" x14ac:dyDescent="0.3">
      <c r="A22" s="13" t="s">
        <v>28</v>
      </c>
      <c r="B22" s="13">
        <v>20</v>
      </c>
      <c r="C22" s="18"/>
      <c r="D22"/>
      <c r="E22" s="18"/>
      <c r="F22" s="18"/>
      <c r="G22"/>
      <c r="H22" s="18"/>
      <c r="I22" s="18"/>
      <c r="J22" s="13" t="s">
        <v>237</v>
      </c>
      <c r="K22" s="13">
        <v>20</v>
      </c>
      <c r="L22" s="18"/>
      <c r="M22"/>
      <c r="N22"/>
      <c r="O22"/>
      <c r="P22" s="18"/>
      <c r="Q22" s="13" t="s">
        <v>61</v>
      </c>
      <c r="R22" s="13">
        <v>20</v>
      </c>
      <c r="S22" s="18"/>
      <c r="T22"/>
      <c r="U22" s="18"/>
      <c r="V22" s="18"/>
      <c r="W22" s="13" t="s">
        <v>56</v>
      </c>
      <c r="X22" s="13">
        <v>20</v>
      </c>
      <c r="Y22" s="18"/>
      <c r="Z22"/>
      <c r="AA22" s="18"/>
      <c r="AB22" s="18"/>
      <c r="AC22"/>
      <c r="AD22" s="18"/>
      <c r="AE22" s="18"/>
      <c r="AF22" s="13" t="s">
        <v>305</v>
      </c>
      <c r="AG22" s="13">
        <v>20</v>
      </c>
      <c r="AH22" s="19"/>
      <c r="AI22" s="60">
        <v>6.06</v>
      </c>
      <c r="AJ22" s="18"/>
      <c r="AK22" s="18"/>
      <c r="AL22" s="18"/>
      <c r="AM22" s="16">
        <v>16.71</v>
      </c>
      <c r="AN22" s="18"/>
      <c r="AO22" s="18"/>
      <c r="AP22" s="18"/>
      <c r="AQ22" s="13">
        <v>1</v>
      </c>
      <c r="AR22" s="18"/>
      <c r="AS22" s="18"/>
      <c r="AT22" s="18"/>
      <c r="AU22" s="16">
        <v>-11.602800000000009</v>
      </c>
    </row>
    <row r="23" spans="1:47" x14ac:dyDescent="0.3">
      <c r="A23" s="13" t="s">
        <v>380</v>
      </c>
      <c r="B23" s="13">
        <v>21</v>
      </c>
      <c r="C23" s="18"/>
      <c r="D23"/>
      <c r="E23" s="18"/>
      <c r="F23" s="18"/>
      <c r="G23"/>
      <c r="H23" s="18"/>
      <c r="I23" s="18"/>
      <c r="J23" s="13" t="s">
        <v>171</v>
      </c>
      <c r="K23" s="13">
        <v>21</v>
      </c>
      <c r="L23" s="18"/>
      <c r="M23"/>
      <c r="N23"/>
      <c r="O23"/>
      <c r="P23" s="18"/>
      <c r="Q23" s="13" t="s">
        <v>349</v>
      </c>
      <c r="R23" s="13">
        <v>21</v>
      </c>
      <c r="S23" s="18"/>
      <c r="T23"/>
      <c r="U23" s="18"/>
      <c r="V23" s="18"/>
      <c r="W23" s="13" t="s">
        <v>197</v>
      </c>
      <c r="X23" s="13">
        <v>21</v>
      </c>
      <c r="Y23" s="18"/>
      <c r="Z23"/>
      <c r="AA23" s="18"/>
      <c r="AB23" s="18"/>
      <c r="AC23"/>
      <c r="AD23" s="18"/>
      <c r="AE23" s="18"/>
      <c r="AF23" s="13" t="s">
        <v>121</v>
      </c>
      <c r="AG23" s="13">
        <v>21</v>
      </c>
      <c r="AH23" s="18"/>
      <c r="AI23" s="60">
        <v>6.06</v>
      </c>
      <c r="AJ23" s="18"/>
      <c r="AK23" s="18"/>
      <c r="AL23" s="18"/>
      <c r="AM23" s="16">
        <v>17.009999999999998</v>
      </c>
      <c r="AN23" s="18"/>
      <c r="AO23" s="18"/>
      <c r="AP23" s="18"/>
      <c r="AQ23" s="13">
        <v>1</v>
      </c>
      <c r="AR23" s="18"/>
      <c r="AS23" s="18"/>
      <c r="AT23" s="18"/>
      <c r="AU23" s="16">
        <v>-5.6826000000000016</v>
      </c>
    </row>
    <row r="24" spans="1:47" x14ac:dyDescent="0.3">
      <c r="A24" s="13" t="s">
        <v>109</v>
      </c>
      <c r="B24" s="13">
        <v>22</v>
      </c>
      <c r="C24" s="18"/>
      <c r="D24"/>
      <c r="E24" s="18"/>
      <c r="F24" s="18"/>
      <c r="G24"/>
      <c r="H24" s="18"/>
      <c r="I24" s="18"/>
      <c r="J24" s="13" t="s">
        <v>409</v>
      </c>
      <c r="K24" s="13">
        <v>22</v>
      </c>
      <c r="L24" s="18"/>
      <c r="M24"/>
      <c r="N24"/>
      <c r="O24"/>
      <c r="P24" s="18"/>
      <c r="Q24" s="13" t="s">
        <v>73</v>
      </c>
      <c r="R24" s="13">
        <v>22</v>
      </c>
      <c r="S24" s="18"/>
      <c r="T24"/>
      <c r="U24" s="18"/>
      <c r="V24" s="18"/>
      <c r="W24" s="13" t="s">
        <v>345</v>
      </c>
      <c r="X24" s="13">
        <v>22</v>
      </c>
      <c r="Y24" s="18"/>
      <c r="Z24"/>
      <c r="AA24" s="18"/>
      <c r="AB24" s="18"/>
      <c r="AC24"/>
      <c r="AD24" s="18"/>
      <c r="AE24" s="18"/>
      <c r="AF24" s="13" t="s">
        <v>204</v>
      </c>
      <c r="AG24" s="13">
        <v>22</v>
      </c>
      <c r="AH24" s="18"/>
      <c r="AI24" s="60">
        <v>6.1499999999999986</v>
      </c>
      <c r="AJ24" s="18"/>
      <c r="AK24" s="18"/>
      <c r="AL24" s="18"/>
      <c r="AM24" s="16">
        <v>17.759999999999998</v>
      </c>
      <c r="AN24" s="18"/>
      <c r="AO24" s="18"/>
      <c r="AP24" s="18"/>
      <c r="AQ24" s="13">
        <v>1</v>
      </c>
      <c r="AR24" s="18"/>
      <c r="AS24" s="18"/>
      <c r="AT24" s="18"/>
      <c r="AU24" s="16">
        <v>-5.4870000000000001</v>
      </c>
    </row>
    <row r="25" spans="1:47" x14ac:dyDescent="0.3">
      <c r="A25" s="13" t="s">
        <v>442</v>
      </c>
      <c r="B25" s="13">
        <v>23</v>
      </c>
      <c r="C25" s="18"/>
      <c r="D25"/>
      <c r="E25" s="18"/>
      <c r="F25" s="18"/>
      <c r="G25"/>
      <c r="H25" s="18"/>
      <c r="I25" s="18"/>
      <c r="J25" s="13" t="s">
        <v>275</v>
      </c>
      <c r="K25" s="13">
        <v>23</v>
      </c>
      <c r="L25" s="18"/>
      <c r="M25"/>
      <c r="N25"/>
      <c r="O25"/>
      <c r="P25" s="18"/>
      <c r="Q25" s="13" t="s">
        <v>314</v>
      </c>
      <c r="R25" s="13">
        <v>23</v>
      </c>
      <c r="S25" s="18"/>
      <c r="T25"/>
      <c r="U25" s="18"/>
      <c r="V25" s="18"/>
      <c r="W25" s="13" t="s">
        <v>322</v>
      </c>
      <c r="X25" s="13">
        <v>23</v>
      </c>
      <c r="Y25" s="18"/>
      <c r="Z25"/>
      <c r="AA25" s="18"/>
      <c r="AB25" s="18"/>
      <c r="AC25"/>
      <c r="AD25" s="18"/>
      <c r="AE25" s="18"/>
      <c r="AF25" s="13" t="s">
        <v>346</v>
      </c>
      <c r="AG25" s="13">
        <v>23</v>
      </c>
      <c r="AH25" s="18"/>
      <c r="AI25" s="60">
        <v>6.7200000000000006</v>
      </c>
      <c r="AJ25" s="18"/>
      <c r="AK25" s="18"/>
      <c r="AL25" s="18"/>
      <c r="AM25" s="16">
        <v>18.54</v>
      </c>
      <c r="AN25" s="18"/>
      <c r="AO25" s="18"/>
      <c r="AP25" s="18"/>
      <c r="AQ25" s="13">
        <v>1</v>
      </c>
      <c r="AR25" s="18"/>
      <c r="AS25" s="18"/>
      <c r="AT25" s="18"/>
      <c r="AU25" s="16">
        <v>-4.5419999999999998</v>
      </c>
    </row>
    <row r="26" spans="1:47" x14ac:dyDescent="0.3">
      <c r="A26" s="13" t="s">
        <v>354</v>
      </c>
      <c r="B26" s="13">
        <v>24</v>
      </c>
      <c r="C26" s="18"/>
      <c r="D26"/>
      <c r="E26" s="18"/>
      <c r="F26" s="18"/>
      <c r="G26"/>
      <c r="H26" s="18"/>
      <c r="I26" s="18"/>
      <c r="J26" s="13" t="s">
        <v>325</v>
      </c>
      <c r="K26" s="13">
        <v>24</v>
      </c>
      <c r="L26" s="18"/>
      <c r="M26"/>
      <c r="N26"/>
      <c r="O26"/>
      <c r="P26" s="18"/>
      <c r="Q26" s="13" t="s">
        <v>435</v>
      </c>
      <c r="R26" s="13">
        <v>24</v>
      </c>
      <c r="S26" s="18"/>
      <c r="T26"/>
      <c r="U26" s="18"/>
      <c r="V26" s="18"/>
      <c r="W26" s="13" t="s">
        <v>203</v>
      </c>
      <c r="X26" s="13">
        <v>24</v>
      </c>
      <c r="Y26" s="18"/>
      <c r="Z26"/>
      <c r="AA26" s="18"/>
      <c r="AB26" s="18"/>
      <c r="AC26"/>
      <c r="AD26" s="18"/>
      <c r="AE26" s="18"/>
      <c r="AF26" s="13" t="s">
        <v>156</v>
      </c>
      <c r="AG26" s="13">
        <v>24</v>
      </c>
      <c r="AH26" s="18"/>
      <c r="AI26" s="60">
        <v>7.1500000000000021</v>
      </c>
      <c r="AJ26" s="18"/>
      <c r="AK26" s="18"/>
      <c r="AL26" s="18"/>
      <c r="AM26" s="16">
        <v>19.440000000000001</v>
      </c>
      <c r="AN26" s="18"/>
      <c r="AO26" s="18"/>
      <c r="AP26" s="18"/>
      <c r="AQ26" s="13">
        <v>1</v>
      </c>
      <c r="AR26" s="18"/>
      <c r="AS26" s="18"/>
      <c r="AT26" s="18"/>
      <c r="AU26" s="16">
        <v>-4.4940000000000033</v>
      </c>
    </row>
    <row r="27" spans="1:47" x14ac:dyDescent="0.3">
      <c r="A27" s="13" t="s">
        <v>312</v>
      </c>
      <c r="B27" s="13">
        <v>25</v>
      </c>
      <c r="C27" s="18"/>
      <c r="D27"/>
      <c r="E27" s="18"/>
      <c r="F27" s="18"/>
      <c r="G27"/>
      <c r="H27" s="18"/>
      <c r="I27" s="18"/>
      <c r="J27" s="13" t="s">
        <v>125</v>
      </c>
      <c r="K27" s="13">
        <v>25</v>
      </c>
      <c r="L27" s="18"/>
      <c r="M27"/>
      <c r="N27"/>
      <c r="O27"/>
      <c r="P27" s="18"/>
      <c r="Q27" s="13" t="s">
        <v>189</v>
      </c>
      <c r="R27" s="13">
        <v>25</v>
      </c>
      <c r="S27" s="18"/>
      <c r="T27"/>
      <c r="U27" s="18"/>
      <c r="V27" s="18"/>
      <c r="W27" s="13" t="s">
        <v>201</v>
      </c>
      <c r="X27" s="13">
        <v>25</v>
      </c>
      <c r="Y27" s="18"/>
      <c r="Z27"/>
      <c r="AA27" s="18"/>
      <c r="AB27" s="18"/>
      <c r="AC27"/>
      <c r="AD27" s="18"/>
      <c r="AE27" s="18"/>
      <c r="AF27" s="13" t="s">
        <v>173</v>
      </c>
      <c r="AG27" s="13">
        <v>25</v>
      </c>
      <c r="AH27" s="18"/>
      <c r="AI27" s="60">
        <v>7.7022000000000004</v>
      </c>
      <c r="AJ27" s="18"/>
      <c r="AK27" s="18"/>
      <c r="AL27" s="18"/>
      <c r="AM27" s="16">
        <v>19.536000000000001</v>
      </c>
      <c r="AN27" s="18"/>
      <c r="AO27" s="18"/>
      <c r="AP27" s="18"/>
      <c r="AQ27" s="13">
        <v>1</v>
      </c>
      <c r="AR27" s="18"/>
      <c r="AS27" s="18"/>
      <c r="AT27" s="18"/>
      <c r="AU27" s="16">
        <v>-2.977499999999992</v>
      </c>
    </row>
    <row r="28" spans="1:47" x14ac:dyDescent="0.3">
      <c r="A28" s="13" t="s">
        <v>227</v>
      </c>
      <c r="B28" s="13">
        <v>26</v>
      </c>
      <c r="C28" s="18"/>
      <c r="D28"/>
      <c r="E28" s="18"/>
      <c r="F28" s="18"/>
      <c r="G28"/>
      <c r="H28" s="18"/>
      <c r="I28" s="18"/>
      <c r="J28" s="13" t="s">
        <v>301</v>
      </c>
      <c r="K28" s="13">
        <v>26</v>
      </c>
      <c r="L28" s="18"/>
      <c r="M28"/>
      <c r="N28"/>
      <c r="O28"/>
      <c r="P28" s="18"/>
      <c r="Q28" s="13" t="s">
        <v>36</v>
      </c>
      <c r="R28" s="13">
        <v>26</v>
      </c>
      <c r="S28" s="18"/>
      <c r="T28"/>
      <c r="U28" s="18"/>
      <c r="V28" s="18"/>
      <c r="W28" s="13" t="s">
        <v>155</v>
      </c>
      <c r="X28" s="13">
        <v>26</v>
      </c>
      <c r="Y28" s="18"/>
      <c r="Z28"/>
      <c r="AA28" s="18"/>
      <c r="AB28" s="18"/>
      <c r="AC28"/>
      <c r="AD28" s="18"/>
      <c r="AE28" s="18"/>
      <c r="AF28" s="13" t="s">
        <v>191</v>
      </c>
      <c r="AG28" s="13">
        <v>26</v>
      </c>
      <c r="AH28" s="18"/>
      <c r="AI28" s="60">
        <v>8.129999999999999</v>
      </c>
      <c r="AJ28" s="18"/>
      <c r="AK28" s="18"/>
      <c r="AL28" s="18"/>
      <c r="AM28" s="16">
        <v>25.92</v>
      </c>
      <c r="AN28" s="18"/>
      <c r="AO28" s="18"/>
      <c r="AP28" s="18"/>
      <c r="AQ28" s="13">
        <v>1</v>
      </c>
      <c r="AR28" s="18"/>
      <c r="AS28" s="18"/>
      <c r="AT28" s="18"/>
      <c r="AU28" s="16">
        <v>-1.7175000000000011</v>
      </c>
    </row>
    <row r="29" spans="1:47" x14ac:dyDescent="0.3">
      <c r="A29" s="13" t="s">
        <v>362</v>
      </c>
      <c r="B29" s="13">
        <v>27</v>
      </c>
      <c r="C29" s="18"/>
      <c r="D29"/>
      <c r="E29" s="18"/>
      <c r="F29" s="18"/>
      <c r="G29"/>
      <c r="H29" s="18"/>
      <c r="I29" s="18"/>
      <c r="J29" s="13" t="s">
        <v>100</v>
      </c>
      <c r="K29" s="13">
        <v>27</v>
      </c>
      <c r="L29" s="18"/>
      <c r="M29"/>
      <c r="N29"/>
      <c r="O29"/>
      <c r="P29" s="18"/>
      <c r="Q29" s="13" t="s">
        <v>211</v>
      </c>
      <c r="R29" s="13">
        <v>27</v>
      </c>
      <c r="S29" s="18"/>
      <c r="T29"/>
      <c r="U29" s="18"/>
      <c r="V29" s="18"/>
      <c r="W29" s="13" t="s">
        <v>317</v>
      </c>
      <c r="X29" s="13">
        <v>27</v>
      </c>
      <c r="Y29" s="18"/>
      <c r="Z29"/>
      <c r="AA29" s="18"/>
      <c r="AB29" s="18"/>
      <c r="AC29"/>
      <c r="AD29" s="18"/>
      <c r="AE29" s="18"/>
      <c r="AF29" s="15" t="s">
        <v>103</v>
      </c>
      <c r="AG29" s="13">
        <v>27</v>
      </c>
      <c r="AH29" s="18"/>
      <c r="AI29" s="60">
        <v>8.7600000000000016</v>
      </c>
      <c r="AJ29" s="18"/>
      <c r="AK29" s="18"/>
      <c r="AL29" s="18"/>
      <c r="AM29" s="16">
        <v>26.43</v>
      </c>
      <c r="AN29" s="18"/>
      <c r="AO29" s="18"/>
      <c r="AP29" s="18"/>
      <c r="AQ29" s="13">
        <v>1</v>
      </c>
      <c r="AR29" s="18"/>
      <c r="AS29" s="18"/>
      <c r="AT29" s="18"/>
      <c r="AU29" s="16">
        <v>-1.0499999999999972</v>
      </c>
    </row>
    <row r="30" spans="1:47" x14ac:dyDescent="0.3">
      <c r="A30" s="13" t="s">
        <v>262</v>
      </c>
      <c r="B30" s="13">
        <v>28</v>
      </c>
      <c r="C30" s="18"/>
      <c r="D30"/>
      <c r="E30" s="18"/>
      <c r="F30" s="18"/>
      <c r="G30"/>
      <c r="H30" s="18"/>
      <c r="I30" s="18"/>
      <c r="J30" s="13" t="s">
        <v>188</v>
      </c>
      <c r="K30" s="13">
        <v>28</v>
      </c>
      <c r="L30" s="18"/>
      <c r="M30"/>
      <c r="N30"/>
      <c r="O30"/>
      <c r="P30" s="18"/>
      <c r="Q30" s="13" t="s">
        <v>126</v>
      </c>
      <c r="R30" s="13">
        <v>28</v>
      </c>
      <c r="S30" s="18"/>
      <c r="T30"/>
      <c r="U30" s="18"/>
      <c r="V30" s="18"/>
      <c r="W30" s="13" t="s">
        <v>302</v>
      </c>
      <c r="X30" s="13">
        <v>28</v>
      </c>
      <c r="Y30" s="18"/>
      <c r="Z30"/>
      <c r="AA30" s="18"/>
      <c r="AB30" s="18"/>
      <c r="AC30"/>
      <c r="AD30" s="18"/>
      <c r="AE30" s="18"/>
      <c r="AF30" s="13" t="s">
        <v>286</v>
      </c>
      <c r="AG30" s="13">
        <v>28</v>
      </c>
      <c r="AH30" s="18"/>
      <c r="AI30" s="60">
        <v>9.0299999999999976</v>
      </c>
      <c r="AJ30" s="18"/>
      <c r="AK30" s="18"/>
      <c r="AL30" s="18"/>
      <c r="AM30" s="16">
        <v>26.64</v>
      </c>
      <c r="AN30" s="18"/>
      <c r="AO30" s="18"/>
      <c r="AP30" s="18"/>
      <c r="AQ30" s="13">
        <v>1</v>
      </c>
      <c r="AR30" s="18"/>
      <c r="AS30" s="18"/>
      <c r="AT30" s="18"/>
      <c r="AU30" s="16">
        <v>-0.10500000000000043</v>
      </c>
    </row>
    <row r="31" spans="1:47" x14ac:dyDescent="0.3">
      <c r="A31" s="13" t="s">
        <v>59</v>
      </c>
      <c r="B31" s="13">
        <v>29</v>
      </c>
      <c r="C31" s="18"/>
      <c r="D31"/>
      <c r="E31" s="18"/>
      <c r="F31" s="18"/>
      <c r="G31"/>
      <c r="H31" s="18"/>
      <c r="I31" s="18"/>
      <c r="J31" s="13" t="s">
        <v>196</v>
      </c>
      <c r="K31" s="13">
        <v>29</v>
      </c>
      <c r="L31" s="18"/>
      <c r="M31"/>
      <c r="N31"/>
      <c r="O31"/>
      <c r="P31" s="18"/>
      <c r="Q31" s="13" t="s">
        <v>111</v>
      </c>
      <c r="R31" s="13">
        <v>29</v>
      </c>
      <c r="S31" s="18"/>
      <c r="T31"/>
      <c r="U31" s="18"/>
      <c r="V31" s="18"/>
      <c r="W31" s="13" t="s">
        <v>172</v>
      </c>
      <c r="X31" s="13">
        <v>29</v>
      </c>
      <c r="Y31" s="18"/>
      <c r="Z31"/>
      <c r="AA31" s="18"/>
      <c r="AB31" s="18"/>
      <c r="AC31"/>
      <c r="AD31" s="18"/>
      <c r="AE31" s="18"/>
      <c r="AF31" s="13" t="s">
        <v>131</v>
      </c>
      <c r="AG31" s="13">
        <v>29</v>
      </c>
      <c r="AH31" s="18"/>
      <c r="AI31" s="60">
        <v>9.06</v>
      </c>
      <c r="AJ31" s="18"/>
      <c r="AK31" s="18"/>
      <c r="AL31" s="18"/>
      <c r="AM31" s="16">
        <v>27.360000000000003</v>
      </c>
      <c r="AN31" s="18"/>
      <c r="AO31" s="18"/>
      <c r="AP31" s="18"/>
      <c r="AQ31" s="13">
        <v>1</v>
      </c>
      <c r="AR31" s="18"/>
      <c r="AS31" s="18"/>
      <c r="AT31" s="18"/>
      <c r="AU31" s="16">
        <v>0</v>
      </c>
    </row>
    <row r="32" spans="1:47" x14ac:dyDescent="0.3">
      <c r="A32" s="13" t="s">
        <v>418</v>
      </c>
      <c r="B32" s="13">
        <v>30</v>
      </c>
      <c r="C32" s="18"/>
      <c r="D32"/>
      <c r="E32" s="18"/>
      <c r="F32" s="18"/>
      <c r="G32"/>
      <c r="H32" s="18"/>
      <c r="I32" s="18"/>
      <c r="J32" s="13" t="s">
        <v>402</v>
      </c>
      <c r="K32" s="13">
        <v>30</v>
      </c>
      <c r="L32" s="18"/>
      <c r="M32"/>
      <c r="N32"/>
      <c r="O32"/>
      <c r="P32" s="18"/>
      <c r="Q32" s="13" t="s">
        <v>81</v>
      </c>
      <c r="R32" s="13">
        <v>30</v>
      </c>
      <c r="S32" s="18"/>
      <c r="T32"/>
      <c r="U32" s="18"/>
      <c r="V32" s="18"/>
      <c r="W32" s="13" t="s">
        <v>248</v>
      </c>
      <c r="X32" s="13">
        <v>30</v>
      </c>
      <c r="Y32" s="18"/>
      <c r="Z32"/>
      <c r="AA32" s="18"/>
      <c r="AB32" s="18"/>
      <c r="AC32"/>
      <c r="AD32" s="18"/>
      <c r="AE32" s="18"/>
      <c r="AF32" s="13" t="s">
        <v>413</v>
      </c>
      <c r="AG32" s="13">
        <v>30</v>
      </c>
      <c r="AH32" s="18"/>
      <c r="AI32" s="60">
        <v>9.120000000000001</v>
      </c>
      <c r="AJ32" s="18"/>
      <c r="AK32" s="18"/>
      <c r="AL32" s="18"/>
      <c r="AM32" s="16">
        <v>27.456000000000003</v>
      </c>
      <c r="AN32" s="18"/>
      <c r="AO32" s="18"/>
      <c r="AP32" s="18"/>
      <c r="AQ32" s="13">
        <v>2</v>
      </c>
      <c r="AR32" s="18"/>
      <c r="AS32" s="18"/>
      <c r="AT32" s="18"/>
      <c r="AU32" s="16">
        <v>7.1399999999999908E-2</v>
      </c>
    </row>
    <row r="33" spans="1:47" x14ac:dyDescent="0.3">
      <c r="A33" s="13" t="s">
        <v>328</v>
      </c>
      <c r="B33" s="13">
        <v>31</v>
      </c>
      <c r="C33" s="18"/>
      <c r="D33"/>
      <c r="E33" s="18"/>
      <c r="F33" s="18"/>
      <c r="G33"/>
      <c r="H33" s="18"/>
      <c r="I33" s="18"/>
      <c r="J33" s="13" t="s">
        <v>348</v>
      </c>
      <c r="K33" s="13">
        <v>31</v>
      </c>
      <c r="L33" s="18"/>
      <c r="M33"/>
      <c r="N33"/>
      <c r="O33"/>
      <c r="P33" s="18"/>
      <c r="Q33" s="13" t="s">
        <v>176</v>
      </c>
      <c r="R33" s="13">
        <v>31</v>
      </c>
      <c r="S33" s="18"/>
      <c r="T33"/>
      <c r="U33" s="18"/>
      <c r="V33" s="18"/>
      <c r="W33" s="13" t="s">
        <v>304</v>
      </c>
      <c r="X33" s="13">
        <v>31</v>
      </c>
      <c r="Y33" s="18"/>
      <c r="Z33"/>
      <c r="AA33" s="18"/>
      <c r="AB33" s="18"/>
      <c r="AC33"/>
      <c r="AD33" s="18"/>
      <c r="AE33" s="18"/>
      <c r="AF33" s="13" t="s">
        <v>245</v>
      </c>
      <c r="AG33" s="13">
        <v>31</v>
      </c>
      <c r="AH33" s="18"/>
      <c r="AI33" s="60">
        <v>9.26</v>
      </c>
      <c r="AJ33" s="18"/>
      <c r="AK33" s="18"/>
      <c r="AL33" s="18"/>
      <c r="AM33" s="16">
        <v>28.32</v>
      </c>
      <c r="AN33" s="18"/>
      <c r="AO33" s="18"/>
      <c r="AP33" s="18"/>
      <c r="AQ33" s="13">
        <v>2</v>
      </c>
      <c r="AR33" s="18"/>
      <c r="AS33" s="18"/>
      <c r="AT33" s="18"/>
      <c r="AU33" s="16">
        <v>0.31119999999999948</v>
      </c>
    </row>
    <row r="34" spans="1:47" x14ac:dyDescent="0.3">
      <c r="A34" s="13" t="s">
        <v>209</v>
      </c>
      <c r="B34" s="13">
        <v>32</v>
      </c>
      <c r="C34" s="18"/>
      <c r="D34"/>
      <c r="E34" s="18"/>
      <c r="F34" s="18"/>
      <c r="G34"/>
      <c r="H34" s="18"/>
      <c r="I34" s="18"/>
      <c r="J34" s="13" t="s">
        <v>22</v>
      </c>
      <c r="K34" s="13">
        <v>32</v>
      </c>
      <c r="L34" s="18"/>
      <c r="M34"/>
      <c r="N34"/>
      <c r="O34"/>
      <c r="P34" s="18"/>
      <c r="Q34" s="13" t="s">
        <v>403</v>
      </c>
      <c r="R34" s="13">
        <v>32</v>
      </c>
      <c r="S34" s="18"/>
      <c r="T34"/>
      <c r="U34" s="18"/>
      <c r="V34" s="18"/>
      <c r="W34" s="13" t="s">
        <v>448</v>
      </c>
      <c r="X34" s="13">
        <v>32</v>
      </c>
      <c r="Y34" s="18"/>
      <c r="Z34"/>
      <c r="AA34" s="18"/>
      <c r="AB34" s="18"/>
      <c r="AC34"/>
      <c r="AD34" s="18"/>
      <c r="AE34" s="18"/>
      <c r="AF34" s="13" t="s">
        <v>385</v>
      </c>
      <c r="AG34" s="13">
        <v>32</v>
      </c>
      <c r="AH34" s="18"/>
      <c r="AI34" s="60">
        <v>9.6900000000000013</v>
      </c>
      <c r="AJ34" s="18"/>
      <c r="AK34" s="18"/>
      <c r="AL34" s="18"/>
      <c r="AM34" s="16">
        <v>30.455999999999996</v>
      </c>
      <c r="AN34" s="18"/>
      <c r="AO34" s="18"/>
      <c r="AP34" s="18"/>
      <c r="AQ34" s="13">
        <v>2</v>
      </c>
      <c r="AR34" s="18"/>
      <c r="AS34" s="18"/>
      <c r="AT34" s="18"/>
      <c r="AU34" s="16">
        <v>0.54600000000000026</v>
      </c>
    </row>
    <row r="35" spans="1:47" x14ac:dyDescent="0.3">
      <c r="A35" s="13" t="s">
        <v>222</v>
      </c>
      <c r="B35" s="13">
        <v>33</v>
      </c>
      <c r="C35" s="18"/>
      <c r="D35"/>
      <c r="E35" s="18"/>
      <c r="F35" s="18"/>
      <c r="G35"/>
      <c r="H35" s="18"/>
      <c r="I35" s="18"/>
      <c r="J35" s="13" t="s">
        <v>320</v>
      </c>
      <c r="K35" s="13">
        <v>33</v>
      </c>
      <c r="L35" s="18"/>
      <c r="M35"/>
      <c r="N35"/>
      <c r="O35"/>
      <c r="P35" s="18"/>
      <c r="Q35" s="13" t="s">
        <v>229</v>
      </c>
      <c r="R35" s="13">
        <v>33</v>
      </c>
      <c r="S35" s="18"/>
      <c r="T35"/>
      <c r="U35" s="18"/>
      <c r="V35" s="18"/>
      <c r="W35" s="13" t="s">
        <v>431</v>
      </c>
      <c r="X35" s="13">
        <v>33</v>
      </c>
      <c r="Y35" s="18"/>
      <c r="Z35"/>
      <c r="AA35" s="18"/>
      <c r="AB35" s="18"/>
      <c r="AC35"/>
      <c r="AD35" s="18"/>
      <c r="AE35" s="18"/>
      <c r="AF35" s="15" t="s">
        <v>78</v>
      </c>
      <c r="AG35" s="13">
        <v>33</v>
      </c>
      <c r="AH35" s="18"/>
      <c r="AI35" s="60">
        <v>10.260000000000002</v>
      </c>
      <c r="AJ35" s="18"/>
      <c r="AK35" s="18"/>
      <c r="AL35" s="18"/>
      <c r="AM35" s="16">
        <v>30.54</v>
      </c>
      <c r="AN35" s="18"/>
      <c r="AO35" s="18"/>
      <c r="AP35" s="18"/>
      <c r="AQ35" s="13">
        <v>2</v>
      </c>
      <c r="AR35" s="18"/>
      <c r="AS35" s="18"/>
      <c r="AT35" s="18"/>
      <c r="AU35" s="16">
        <v>1.1679999999999997</v>
      </c>
    </row>
    <row r="36" spans="1:47" x14ac:dyDescent="0.3">
      <c r="A36" s="13" t="s">
        <v>180</v>
      </c>
      <c r="B36" s="13">
        <v>34</v>
      </c>
      <c r="C36" s="18"/>
      <c r="D36"/>
      <c r="E36" s="18"/>
      <c r="F36" s="18"/>
      <c r="G36"/>
      <c r="H36" s="18"/>
      <c r="I36" s="18"/>
      <c r="J36" s="13" t="s">
        <v>55</v>
      </c>
      <c r="K36" s="13">
        <v>34</v>
      </c>
      <c r="L36" s="18"/>
      <c r="M36"/>
      <c r="N36"/>
      <c r="O36"/>
      <c r="P36" s="18"/>
      <c r="R36" s="18"/>
      <c r="S36" s="18"/>
      <c r="T36"/>
      <c r="U36" s="18"/>
      <c r="V36" s="18"/>
      <c r="W36" s="13" t="s">
        <v>350</v>
      </c>
      <c r="X36" s="13">
        <v>34</v>
      </c>
      <c r="Y36" s="18"/>
      <c r="Z36"/>
      <c r="AA36" s="18"/>
      <c r="AB36" s="18"/>
      <c r="AC36"/>
      <c r="AD36" s="18"/>
      <c r="AE36" s="18"/>
      <c r="AF36" s="13" t="s">
        <v>390</v>
      </c>
      <c r="AG36" s="13">
        <v>34</v>
      </c>
      <c r="AH36" s="18"/>
      <c r="AI36" s="60">
        <v>10.299999999999999</v>
      </c>
      <c r="AJ36" s="18"/>
      <c r="AK36" s="18"/>
      <c r="AL36" s="18"/>
      <c r="AM36" s="16">
        <v>31.12</v>
      </c>
      <c r="AN36" s="18"/>
      <c r="AO36" s="18"/>
      <c r="AP36" s="18"/>
      <c r="AQ36" s="13">
        <v>2</v>
      </c>
      <c r="AR36" s="18"/>
      <c r="AS36" s="18"/>
      <c r="AT36" s="18"/>
      <c r="AU36" s="16">
        <v>1.4796000000000005</v>
      </c>
    </row>
    <row r="37" spans="1:47" x14ac:dyDescent="0.3">
      <c r="A37" s="13" t="s">
        <v>85</v>
      </c>
      <c r="B37" s="13">
        <v>35</v>
      </c>
      <c r="C37" s="18"/>
      <c r="D37"/>
      <c r="E37" s="18"/>
      <c r="F37" s="18"/>
      <c r="G37"/>
      <c r="H37" s="18"/>
      <c r="I37" s="18"/>
      <c r="J37" s="13" t="s">
        <v>60</v>
      </c>
      <c r="K37" s="13">
        <v>35</v>
      </c>
      <c r="L37" s="18"/>
      <c r="M37"/>
      <c r="N37"/>
      <c r="O37"/>
      <c r="P37" s="18"/>
      <c r="Q37"/>
      <c r="R37" s="18"/>
      <c r="S37" s="18"/>
      <c r="T37"/>
      <c r="U37" s="18"/>
      <c r="V37" s="18"/>
      <c r="W37" s="13" t="s">
        <v>192</v>
      </c>
      <c r="X37" s="13">
        <v>35</v>
      </c>
      <c r="Y37" s="18"/>
      <c r="Z37"/>
      <c r="AA37" s="18"/>
      <c r="AB37" s="18"/>
      <c r="AC37"/>
      <c r="AD37" s="18"/>
      <c r="AE37" s="18"/>
      <c r="AF37" s="13" t="s">
        <v>141</v>
      </c>
      <c r="AG37" s="13">
        <v>35</v>
      </c>
      <c r="AH37" s="18"/>
      <c r="AI37" s="60">
        <v>10.38</v>
      </c>
      <c r="AJ37" s="18"/>
      <c r="AK37" s="18"/>
      <c r="AL37" s="18"/>
      <c r="AM37" s="16">
        <v>31.200000000000003</v>
      </c>
      <c r="AN37" s="18"/>
      <c r="AO37" s="18"/>
      <c r="AP37" s="18"/>
      <c r="AQ37" s="13">
        <v>2</v>
      </c>
      <c r="AR37" s="18"/>
      <c r="AS37" s="18"/>
      <c r="AT37" s="18"/>
      <c r="AU37" s="16">
        <v>1.6500000000000001</v>
      </c>
    </row>
    <row r="38" spans="1:47" x14ac:dyDescent="0.3">
      <c r="A38" s="13" t="s">
        <v>21</v>
      </c>
      <c r="B38" s="13">
        <v>36</v>
      </c>
      <c r="C38" s="18"/>
      <c r="D38"/>
      <c r="E38" s="18"/>
      <c r="F38" s="18"/>
      <c r="G38"/>
      <c r="H38" s="18"/>
      <c r="I38" s="18"/>
      <c r="J38" s="13" t="s">
        <v>242</v>
      </c>
      <c r="K38" s="13">
        <v>36</v>
      </c>
      <c r="L38" s="18"/>
      <c r="M38"/>
      <c r="N38"/>
      <c r="O38"/>
      <c r="P38" s="18"/>
      <c r="Q38"/>
      <c r="R38" s="18"/>
      <c r="S38" s="18"/>
      <c r="T38"/>
      <c r="U38" s="18"/>
      <c r="V38" s="18"/>
      <c r="W38" s="13" t="s">
        <v>298</v>
      </c>
      <c r="X38" s="13">
        <v>36</v>
      </c>
      <c r="Y38" s="18"/>
      <c r="Z38"/>
      <c r="AA38" s="18"/>
      <c r="AB38" s="18"/>
      <c r="AC38"/>
      <c r="AD38" s="18"/>
      <c r="AE38" s="18"/>
      <c r="AF38" s="13" t="s">
        <v>84</v>
      </c>
      <c r="AG38" s="13">
        <v>36</v>
      </c>
      <c r="AH38" s="18"/>
      <c r="AI38" s="60">
        <v>10.38</v>
      </c>
      <c r="AJ38" s="18"/>
      <c r="AK38" s="18"/>
      <c r="AL38" s="18"/>
      <c r="AM38" s="16">
        <v>33.39</v>
      </c>
      <c r="AN38" s="18"/>
      <c r="AO38" s="18"/>
      <c r="AP38" s="18"/>
      <c r="AQ38" s="13">
        <v>2</v>
      </c>
      <c r="AR38" s="18"/>
      <c r="AS38" s="18"/>
      <c r="AT38" s="18"/>
      <c r="AU38" s="16">
        <v>1.7600000000000002</v>
      </c>
    </row>
    <row r="39" spans="1:47" x14ac:dyDescent="0.3">
      <c r="A39" s="13" t="s">
        <v>376</v>
      </c>
      <c r="B39" s="13">
        <v>37</v>
      </c>
      <c r="C39" s="18"/>
      <c r="D39"/>
      <c r="E39" s="18"/>
      <c r="F39" s="18"/>
      <c r="G39"/>
      <c r="H39" s="18"/>
      <c r="I39" s="18"/>
      <c r="J39" s="13" t="s">
        <v>72</v>
      </c>
      <c r="K39" s="13">
        <v>37</v>
      </c>
      <c r="L39" s="18"/>
      <c r="M39"/>
      <c r="N39"/>
      <c r="O39"/>
      <c r="P39" s="18"/>
      <c r="Q39"/>
      <c r="R39" s="18"/>
      <c r="S39" s="18"/>
      <c r="T39"/>
      <c r="U39" s="18"/>
      <c r="V39" s="18"/>
      <c r="W39" s="13" t="s">
        <v>424</v>
      </c>
      <c r="X39" s="13">
        <v>37</v>
      </c>
      <c r="Y39" s="18"/>
      <c r="Z39"/>
      <c r="AA39" s="18"/>
      <c r="AB39" s="18"/>
      <c r="AC39"/>
      <c r="AD39" s="18"/>
      <c r="AE39" s="18"/>
      <c r="AF39" s="13" t="s">
        <v>303</v>
      </c>
      <c r="AG39" s="13">
        <v>37</v>
      </c>
      <c r="AH39" s="18"/>
      <c r="AI39" s="60">
        <v>11.040000000000003</v>
      </c>
      <c r="AJ39" s="18"/>
      <c r="AK39" s="18"/>
      <c r="AL39" s="18"/>
      <c r="AM39" s="16">
        <v>34.29</v>
      </c>
      <c r="AN39" s="18"/>
      <c r="AO39" s="18"/>
      <c r="AP39" s="18"/>
      <c r="AQ39" s="13">
        <v>2</v>
      </c>
      <c r="AR39" s="18"/>
      <c r="AS39" s="18"/>
      <c r="AT39" s="18"/>
      <c r="AU39" s="16">
        <v>2.0999999999999996</v>
      </c>
    </row>
    <row r="40" spans="1:47" x14ac:dyDescent="0.3">
      <c r="A40" s="13" t="s">
        <v>71</v>
      </c>
      <c r="B40" s="13">
        <v>38</v>
      </c>
      <c r="C40" s="18"/>
      <c r="D40"/>
      <c r="E40" s="18"/>
      <c r="F40" s="18"/>
      <c r="G40"/>
      <c r="H40" s="18"/>
      <c r="I40" s="18"/>
      <c r="J40" s="13" t="s">
        <v>66</v>
      </c>
      <c r="K40" s="13">
        <v>38</v>
      </c>
      <c r="L40" s="18"/>
      <c r="M40"/>
      <c r="N40"/>
      <c r="O40"/>
      <c r="P40" s="18"/>
      <c r="Q40"/>
      <c r="R40" s="18"/>
      <c r="S40" s="18"/>
      <c r="T40"/>
      <c r="U40" s="18"/>
      <c r="V40" s="18"/>
      <c r="W40" s="13" t="s">
        <v>343</v>
      </c>
      <c r="X40" s="13">
        <v>38</v>
      </c>
      <c r="Y40" s="18"/>
      <c r="Z40"/>
      <c r="AA40" s="18"/>
      <c r="AB40" s="18"/>
      <c r="AC40"/>
      <c r="AD40" s="18"/>
      <c r="AE40" s="18"/>
      <c r="AF40" s="13" t="s">
        <v>46</v>
      </c>
      <c r="AG40" s="13">
        <v>38</v>
      </c>
      <c r="AH40" s="18"/>
      <c r="AI40" s="60">
        <v>11.999999999999998</v>
      </c>
      <c r="AJ40" s="18"/>
      <c r="AK40" s="18"/>
      <c r="AL40" s="18"/>
      <c r="AM40" s="16">
        <v>35.883000000000003</v>
      </c>
      <c r="AN40" s="18"/>
      <c r="AO40" s="18"/>
      <c r="AP40" s="18"/>
      <c r="AQ40" s="13">
        <v>2</v>
      </c>
      <c r="AR40" s="18"/>
      <c r="AS40" s="18"/>
      <c r="AT40" s="18"/>
      <c r="AU40" s="16">
        <v>2.2399999999999998</v>
      </c>
    </row>
    <row r="41" spans="1:47" x14ac:dyDescent="0.3">
      <c r="A41" s="13" t="s">
        <v>358</v>
      </c>
      <c r="B41" s="13">
        <v>39</v>
      </c>
      <c r="C41" s="18"/>
      <c r="D41"/>
      <c r="E41" s="18"/>
      <c r="F41" s="18"/>
      <c r="G41"/>
      <c r="H41" s="18"/>
      <c r="I41" s="18"/>
      <c r="J41" s="13" t="s">
        <v>288</v>
      </c>
      <c r="K41" s="13">
        <v>39</v>
      </c>
      <c r="L41" s="18"/>
      <c r="M41"/>
      <c r="N41"/>
      <c r="O41"/>
      <c r="P41" s="18"/>
      <c r="Q41"/>
      <c r="R41" s="18"/>
      <c r="S41" s="18"/>
      <c r="T41"/>
      <c r="U41" s="18"/>
      <c r="V41" s="18"/>
      <c r="W41" s="13" t="s">
        <v>352</v>
      </c>
      <c r="X41" s="13">
        <v>39</v>
      </c>
      <c r="Y41" s="18"/>
      <c r="Z41"/>
      <c r="AA41" s="18"/>
      <c r="AB41" s="18"/>
      <c r="AC41"/>
      <c r="AD41" s="18"/>
      <c r="AE41" s="18"/>
      <c r="AF41" s="13" t="s">
        <v>407</v>
      </c>
      <c r="AG41" s="13">
        <v>39</v>
      </c>
      <c r="AH41" s="18"/>
      <c r="AI41" s="60">
        <v>12.540000000000001</v>
      </c>
      <c r="AJ41" s="18"/>
      <c r="AK41" s="18"/>
      <c r="AL41" s="18"/>
      <c r="AM41" s="16">
        <v>37.11</v>
      </c>
      <c r="AN41" s="18"/>
      <c r="AO41" s="18"/>
      <c r="AP41" s="18"/>
      <c r="AQ41" s="13">
        <v>2</v>
      </c>
      <c r="AR41" s="18"/>
      <c r="AS41" s="18"/>
      <c r="AT41" s="18"/>
      <c r="AU41" s="16">
        <v>2.25</v>
      </c>
    </row>
    <row r="42" spans="1:47" x14ac:dyDescent="0.3">
      <c r="A42" s="13" t="s">
        <v>241</v>
      </c>
      <c r="B42" s="13">
        <v>40</v>
      </c>
      <c r="C42" s="18"/>
      <c r="D42"/>
      <c r="E42" s="18"/>
      <c r="F42" s="18"/>
      <c r="G42"/>
      <c r="H42" s="18"/>
      <c r="I42" s="18"/>
      <c r="J42" s="13" t="s">
        <v>48</v>
      </c>
      <c r="K42" s="13">
        <v>40</v>
      </c>
      <c r="L42" s="18"/>
      <c r="M42"/>
      <c r="N42"/>
      <c r="O42"/>
      <c r="P42" s="18"/>
      <c r="Q42"/>
      <c r="R42" s="18"/>
      <c r="S42" s="18"/>
      <c r="T42"/>
      <c r="U42" s="18"/>
      <c r="V42" s="18"/>
      <c r="W42" s="13" t="s">
        <v>374</v>
      </c>
      <c r="X42" s="13">
        <v>40</v>
      </c>
      <c r="Y42" s="18"/>
      <c r="Z42"/>
      <c r="AA42" s="18"/>
      <c r="AB42" s="18"/>
      <c r="AC42"/>
      <c r="AD42" s="18"/>
      <c r="AE42" s="18"/>
      <c r="AF42" s="13" t="s">
        <v>261</v>
      </c>
      <c r="AG42" s="13">
        <v>40</v>
      </c>
      <c r="AH42" s="18"/>
      <c r="AI42" s="60">
        <v>12.870000000000001</v>
      </c>
      <c r="AJ42" s="18"/>
      <c r="AK42" s="18"/>
      <c r="AL42" s="18"/>
      <c r="AM42" s="16">
        <v>37.839999999999989</v>
      </c>
      <c r="AN42" s="18"/>
      <c r="AO42" s="18"/>
      <c r="AP42" s="18"/>
      <c r="AQ42" s="13">
        <v>2</v>
      </c>
      <c r="AR42" s="18"/>
      <c r="AS42" s="18"/>
      <c r="AT42" s="18"/>
      <c r="AU42" s="16">
        <v>2.4</v>
      </c>
    </row>
    <row r="43" spans="1:47" x14ac:dyDescent="0.3">
      <c r="A43" s="13" t="s">
        <v>54</v>
      </c>
      <c r="B43" s="13">
        <v>41</v>
      </c>
      <c r="C43" s="18"/>
      <c r="D43"/>
      <c r="E43" s="18"/>
      <c r="F43" s="18"/>
      <c r="G43"/>
      <c r="H43" s="18"/>
      <c r="I43" s="18"/>
      <c r="J43" s="13" t="s">
        <v>251</v>
      </c>
      <c r="K43" s="13">
        <v>41</v>
      </c>
      <c r="L43" s="18"/>
      <c r="M43"/>
      <c r="N43"/>
      <c r="O43"/>
      <c r="P43" s="18"/>
      <c r="Q43"/>
      <c r="R43" s="18"/>
      <c r="S43" s="18"/>
      <c r="T43"/>
      <c r="U43" s="18"/>
      <c r="V43" s="18"/>
      <c r="W43" s="13" t="s">
        <v>216</v>
      </c>
      <c r="X43" s="13">
        <v>41</v>
      </c>
      <c r="Y43" s="18"/>
      <c r="Z43"/>
      <c r="AA43" s="18"/>
      <c r="AB43" s="18"/>
      <c r="AC43"/>
      <c r="AD43" s="18"/>
      <c r="AE43" s="18"/>
      <c r="AF43" s="13" t="s">
        <v>186</v>
      </c>
      <c r="AG43" s="13">
        <v>41</v>
      </c>
      <c r="AH43" s="18"/>
      <c r="AI43" s="60">
        <v>13.08</v>
      </c>
      <c r="AJ43" s="18"/>
      <c r="AK43" s="18"/>
      <c r="AL43" s="18"/>
      <c r="AM43" s="16">
        <v>38.260000000000005</v>
      </c>
      <c r="AN43" s="18"/>
      <c r="AO43" s="18"/>
      <c r="AP43" s="18"/>
      <c r="AQ43" s="13">
        <v>2</v>
      </c>
      <c r="AR43" s="18"/>
      <c r="AS43" s="18"/>
      <c r="AT43" s="18"/>
      <c r="AU43" s="16">
        <v>2.4000000000000004</v>
      </c>
    </row>
    <row r="44" spans="1:47" x14ac:dyDescent="0.3">
      <c r="A44" s="13" t="s">
        <v>117</v>
      </c>
      <c r="B44" s="13">
        <v>42</v>
      </c>
      <c r="C44" s="18"/>
      <c r="D44"/>
      <c r="E44" s="18"/>
      <c r="F44" s="18"/>
      <c r="G44"/>
      <c r="H44" s="18"/>
      <c r="I44" s="18"/>
      <c r="J44" s="13" t="s">
        <v>263</v>
      </c>
      <c r="K44" s="13">
        <v>42</v>
      </c>
      <c r="L44" s="18"/>
      <c r="M44"/>
      <c r="N44"/>
      <c r="O44"/>
      <c r="P44" s="18"/>
      <c r="Q44"/>
      <c r="R44" s="18"/>
      <c r="S44" s="18"/>
      <c r="T44"/>
      <c r="U44" s="18"/>
      <c r="V44" s="18"/>
      <c r="W44" s="13" t="s">
        <v>254</v>
      </c>
      <c r="X44" s="13">
        <v>42</v>
      </c>
      <c r="Y44" s="18"/>
      <c r="Z44"/>
      <c r="AA44" s="18"/>
      <c r="AB44" s="18"/>
      <c r="AC44"/>
      <c r="AD44" s="18"/>
      <c r="AE44" s="18"/>
      <c r="AF44" s="13" t="s">
        <v>44</v>
      </c>
      <c r="AG44" s="13">
        <v>42</v>
      </c>
      <c r="AH44" s="18"/>
      <c r="AI44" s="60">
        <v>13.62</v>
      </c>
      <c r="AJ44" s="18"/>
      <c r="AK44" s="18"/>
      <c r="AL44" s="18"/>
      <c r="AM44" s="16">
        <v>38.58</v>
      </c>
      <c r="AN44" s="18"/>
      <c r="AO44" s="18"/>
      <c r="AP44" s="18"/>
      <c r="AQ44" s="13">
        <v>2</v>
      </c>
      <c r="AR44" s="18"/>
      <c r="AS44" s="18"/>
      <c r="AT44" s="18"/>
      <c r="AU44" s="16">
        <v>2.61</v>
      </c>
    </row>
    <row r="45" spans="1:47" x14ac:dyDescent="0.3">
      <c r="A45" s="13" t="s">
        <v>99</v>
      </c>
      <c r="B45" s="13">
        <v>43</v>
      </c>
      <c r="C45" s="18"/>
      <c r="D45"/>
      <c r="E45" s="18"/>
      <c r="F45" s="18"/>
      <c r="G45"/>
      <c r="H45" s="18"/>
      <c r="I45" s="18"/>
      <c r="J45" s="13" t="s">
        <v>143</v>
      </c>
      <c r="K45" s="13">
        <v>43</v>
      </c>
      <c r="L45" s="18"/>
      <c r="M45"/>
      <c r="N45"/>
      <c r="O45"/>
      <c r="P45" s="18"/>
      <c r="Q45"/>
      <c r="R45" s="18"/>
      <c r="S45" s="18"/>
      <c r="T45"/>
      <c r="U45" s="18"/>
      <c r="V45" s="18"/>
      <c r="W45" s="13" t="s">
        <v>119</v>
      </c>
      <c r="X45" s="13">
        <v>43</v>
      </c>
      <c r="Y45" s="18"/>
      <c r="Z45"/>
      <c r="AA45" s="18"/>
      <c r="AB45" s="18"/>
      <c r="AC45"/>
      <c r="AD45" s="18"/>
      <c r="AE45" s="18"/>
      <c r="AF45" s="13" t="s">
        <v>447</v>
      </c>
      <c r="AG45" s="13">
        <v>43</v>
      </c>
      <c r="AH45" s="18"/>
      <c r="AI45" s="60">
        <v>14.339999999999998</v>
      </c>
      <c r="AJ45" s="18"/>
      <c r="AK45" s="18"/>
      <c r="AL45" s="18"/>
      <c r="AM45" s="16">
        <v>38.769300000000001</v>
      </c>
      <c r="AN45" s="18"/>
      <c r="AO45" s="18"/>
      <c r="AP45" s="18"/>
      <c r="AQ45" s="13">
        <v>2</v>
      </c>
      <c r="AR45" s="18"/>
      <c r="AS45" s="18"/>
      <c r="AT45" s="18"/>
      <c r="AU45" s="16">
        <v>2.61</v>
      </c>
    </row>
    <row r="46" spans="1:47" x14ac:dyDescent="0.3">
      <c r="A46" s="13" t="s">
        <v>170</v>
      </c>
      <c r="B46" s="13">
        <v>44</v>
      </c>
      <c r="C46" s="18"/>
      <c r="D46"/>
      <c r="E46" s="18"/>
      <c r="F46" s="18"/>
      <c r="G46"/>
      <c r="H46" s="18"/>
      <c r="I46" s="18"/>
      <c r="J46" s="13" t="s">
        <v>439</v>
      </c>
      <c r="K46" s="13">
        <v>44</v>
      </c>
      <c r="L46" s="18"/>
      <c r="M46"/>
      <c r="N46"/>
      <c r="O46"/>
      <c r="P46" s="18"/>
      <c r="Q46"/>
      <c r="R46" s="18"/>
      <c r="S46" s="18"/>
      <c r="T46"/>
      <c r="U46" s="18"/>
      <c r="V46" s="18"/>
      <c r="W46" s="13" t="s">
        <v>190</v>
      </c>
      <c r="X46" s="13">
        <v>44</v>
      </c>
      <c r="Y46" s="18"/>
      <c r="Z46"/>
      <c r="AA46" s="18"/>
      <c r="AB46" s="18"/>
      <c r="AC46"/>
      <c r="AD46" s="18"/>
      <c r="AE46" s="18"/>
      <c r="AF46" s="13" t="s">
        <v>146</v>
      </c>
      <c r="AG46" s="13">
        <v>44</v>
      </c>
      <c r="AH46" s="18"/>
      <c r="AI46" s="60">
        <v>14.730000000000004</v>
      </c>
      <c r="AJ46" s="18"/>
      <c r="AK46" s="18"/>
      <c r="AL46" s="18"/>
      <c r="AM46" s="16">
        <v>40.735800000000005</v>
      </c>
      <c r="AN46" s="18"/>
      <c r="AO46" s="18"/>
      <c r="AP46" s="18"/>
      <c r="AQ46" s="13">
        <v>2</v>
      </c>
      <c r="AR46" s="18"/>
      <c r="AS46" s="18"/>
      <c r="AT46" s="18"/>
      <c r="AU46" s="16">
        <v>3.0084</v>
      </c>
    </row>
    <row r="47" spans="1:47" x14ac:dyDescent="0.3">
      <c r="A47" s="13" t="s">
        <v>34</v>
      </c>
      <c r="B47" s="13">
        <v>45</v>
      </c>
      <c r="C47" s="18"/>
      <c r="D47"/>
      <c r="E47" s="18"/>
      <c r="F47" s="18"/>
      <c r="G47"/>
      <c r="H47" s="18"/>
      <c r="I47" s="18"/>
      <c r="J47" s="13" t="s">
        <v>200</v>
      </c>
      <c r="K47" s="13">
        <v>45</v>
      </c>
      <c r="L47" s="18"/>
      <c r="M47"/>
      <c r="N47"/>
      <c r="O47"/>
      <c r="P47" s="18"/>
      <c r="Q47"/>
      <c r="R47" s="18"/>
      <c r="S47" s="18"/>
      <c r="T47"/>
      <c r="U47" s="18"/>
      <c r="V47" s="18"/>
      <c r="W47" s="13" t="s">
        <v>102</v>
      </c>
      <c r="X47" s="13">
        <v>45</v>
      </c>
      <c r="Y47" s="18"/>
      <c r="Z47"/>
      <c r="AA47" s="18"/>
      <c r="AB47" s="18"/>
      <c r="AC47"/>
      <c r="AD47" s="18"/>
      <c r="AE47" s="18"/>
      <c r="AF47" s="13" t="s">
        <v>235</v>
      </c>
      <c r="AG47" s="13">
        <v>45</v>
      </c>
      <c r="AH47" s="18"/>
      <c r="AI47" s="60">
        <v>15.099999999999998</v>
      </c>
      <c r="AJ47" s="18"/>
      <c r="AK47" s="18"/>
      <c r="AL47" s="18"/>
      <c r="AM47" s="16">
        <v>41.7</v>
      </c>
      <c r="AN47" s="18"/>
      <c r="AO47" s="18"/>
      <c r="AP47" s="18"/>
      <c r="AQ47" s="13">
        <v>2</v>
      </c>
      <c r="AR47" s="18"/>
      <c r="AS47" s="18"/>
      <c r="AT47" s="18"/>
      <c r="AU47" s="16">
        <v>3.12</v>
      </c>
    </row>
    <row r="48" spans="1:47" x14ac:dyDescent="0.3">
      <c r="A48" s="13" t="s">
        <v>408</v>
      </c>
      <c r="B48" s="13">
        <v>46</v>
      </c>
      <c r="C48" s="18"/>
      <c r="D48"/>
      <c r="E48" s="18"/>
      <c r="F48" s="18"/>
      <c r="G48"/>
      <c r="H48" s="18"/>
      <c r="I48" s="18"/>
      <c r="J48" s="13" t="s">
        <v>247</v>
      </c>
      <c r="K48" s="13">
        <v>46</v>
      </c>
      <c r="L48" s="18"/>
      <c r="M48"/>
      <c r="N48"/>
      <c r="O48"/>
      <c r="P48" s="18"/>
      <c r="Q48"/>
      <c r="R48" s="18"/>
      <c r="S48" s="18"/>
      <c r="T48"/>
      <c r="U48" s="18"/>
      <c r="V48" s="18"/>
      <c r="W48" s="13" t="s">
        <v>412</v>
      </c>
      <c r="X48" s="13">
        <v>46</v>
      </c>
      <c r="Y48" s="18"/>
      <c r="Z48"/>
      <c r="AA48" s="18"/>
      <c r="AB48" s="18"/>
      <c r="AC48"/>
      <c r="AD48" s="18"/>
      <c r="AE48" s="18"/>
      <c r="AF48" s="15" t="s">
        <v>40</v>
      </c>
      <c r="AG48" s="13">
        <v>46</v>
      </c>
      <c r="AH48" s="18"/>
      <c r="AI48" s="60">
        <v>15.179999999999998</v>
      </c>
      <c r="AJ48" s="18"/>
      <c r="AK48" s="18"/>
      <c r="AL48" s="18"/>
      <c r="AM48" s="16">
        <v>43.04</v>
      </c>
      <c r="AN48" s="18"/>
      <c r="AO48" s="18"/>
      <c r="AP48" s="18"/>
      <c r="AQ48" s="13">
        <v>2</v>
      </c>
      <c r="AR48" s="18"/>
      <c r="AS48" s="18"/>
      <c r="AT48" s="18"/>
      <c r="AU48" s="16">
        <v>3.4199999999999946</v>
      </c>
    </row>
    <row r="49" spans="1:47" x14ac:dyDescent="0.3">
      <c r="A49" s="13" t="s">
        <v>332</v>
      </c>
      <c r="B49" s="13">
        <v>47</v>
      </c>
      <c r="C49" s="18"/>
      <c r="D49"/>
      <c r="E49" s="18"/>
      <c r="F49" s="18"/>
      <c r="G49"/>
      <c r="H49" s="18"/>
      <c r="I49" s="18"/>
      <c r="J49" s="13" t="s">
        <v>118</v>
      </c>
      <c r="K49" s="13">
        <v>47</v>
      </c>
      <c r="L49" s="18"/>
      <c r="M49"/>
      <c r="N49"/>
      <c r="O49"/>
      <c r="P49" s="18"/>
      <c r="Q49"/>
      <c r="R49" s="18"/>
      <c r="S49" s="18"/>
      <c r="T49"/>
      <c r="U49" s="18"/>
      <c r="V49" s="18"/>
      <c r="W49" s="13" t="s">
        <v>129</v>
      </c>
      <c r="X49" s="13">
        <v>47</v>
      </c>
      <c r="Y49" s="18"/>
      <c r="Z49"/>
      <c r="AA49" s="18"/>
      <c r="AB49" s="18"/>
      <c r="AC49"/>
      <c r="AD49" s="18"/>
      <c r="AE49" s="18"/>
      <c r="AF49" s="13" t="s">
        <v>396</v>
      </c>
      <c r="AG49" s="13">
        <v>47</v>
      </c>
      <c r="AH49" s="18"/>
      <c r="AI49" s="60">
        <v>15.6</v>
      </c>
      <c r="AJ49" s="18"/>
      <c r="AK49" s="18"/>
      <c r="AL49" s="18"/>
      <c r="AM49" s="16">
        <v>44.7</v>
      </c>
      <c r="AN49" s="18"/>
      <c r="AO49" s="18"/>
      <c r="AP49" s="18"/>
      <c r="AQ49" s="13">
        <v>2</v>
      </c>
      <c r="AR49" s="18"/>
      <c r="AS49" s="18"/>
      <c r="AT49" s="18"/>
      <c r="AU49" s="16">
        <v>3.6</v>
      </c>
    </row>
    <row r="50" spans="1:47" x14ac:dyDescent="0.3">
      <c r="A50" s="13" t="s">
        <v>319</v>
      </c>
      <c r="B50" s="13">
        <v>48</v>
      </c>
      <c r="C50" s="18"/>
      <c r="D50"/>
      <c r="E50" s="18"/>
      <c r="F50" s="18"/>
      <c r="G50"/>
      <c r="H50" s="18"/>
      <c r="I50" s="18"/>
      <c r="J50" s="13" t="s">
        <v>329</v>
      </c>
      <c r="K50" s="13">
        <v>48</v>
      </c>
      <c r="L50" s="18"/>
      <c r="M50"/>
      <c r="N50"/>
      <c r="O50"/>
      <c r="P50" s="18"/>
      <c r="Q50"/>
      <c r="R50" s="18"/>
      <c r="S50" s="18"/>
      <c r="T50"/>
      <c r="U50" s="18"/>
      <c r="V50" s="18"/>
      <c r="W50" s="13" t="s">
        <v>406</v>
      </c>
      <c r="X50" s="13">
        <v>48</v>
      </c>
      <c r="Y50" s="18"/>
      <c r="Z50"/>
      <c r="AA50" s="18"/>
      <c r="AB50" s="18"/>
      <c r="AC50"/>
      <c r="AD50" s="18"/>
      <c r="AE50" s="18"/>
      <c r="AF50" s="13" t="s">
        <v>226</v>
      </c>
      <c r="AG50" s="13">
        <v>48</v>
      </c>
      <c r="AH50" s="18"/>
      <c r="AI50" s="60">
        <v>16.8</v>
      </c>
      <c r="AJ50" s="18"/>
      <c r="AK50" s="18"/>
      <c r="AL50" s="18"/>
      <c r="AM50" s="16">
        <v>44.865000000000009</v>
      </c>
      <c r="AN50" s="18"/>
      <c r="AO50" s="18"/>
      <c r="AP50" s="18"/>
      <c r="AQ50" s="13">
        <v>2</v>
      </c>
      <c r="AR50" s="18"/>
      <c r="AS50" s="18"/>
      <c r="AT50" s="18"/>
      <c r="AU50" s="16">
        <v>4.17</v>
      </c>
    </row>
    <row r="51" spans="1:47" x14ac:dyDescent="0.3">
      <c r="A51" s="13" t="s">
        <v>65</v>
      </c>
      <c r="B51" s="13">
        <v>49</v>
      </c>
      <c r="C51" s="18"/>
      <c r="D51"/>
      <c r="E51" s="18"/>
      <c r="F51" s="18"/>
      <c r="G51"/>
      <c r="H51" s="18"/>
      <c r="I51" s="18"/>
      <c r="J51" s="13" t="s">
        <v>419</v>
      </c>
      <c r="K51" s="13">
        <v>49</v>
      </c>
      <c r="L51" s="18"/>
      <c r="M51"/>
      <c r="N51"/>
      <c r="O51"/>
      <c r="P51" s="18"/>
      <c r="Q51"/>
      <c r="R51" s="18"/>
      <c r="S51" s="18"/>
      <c r="T51"/>
      <c r="U51" s="18"/>
      <c r="V51" s="18"/>
      <c r="W51" s="13" t="s">
        <v>260</v>
      </c>
      <c r="X51" s="13">
        <v>49</v>
      </c>
      <c r="Y51" s="18"/>
      <c r="Z51"/>
      <c r="AA51" s="18"/>
      <c r="AB51" s="18"/>
      <c r="AC51"/>
      <c r="AD51" s="18"/>
      <c r="AE51" s="18"/>
      <c r="AF51" s="13" t="s">
        <v>411</v>
      </c>
      <c r="AG51" s="13">
        <v>49</v>
      </c>
      <c r="AH51" s="18"/>
      <c r="AI51" s="60">
        <v>17.43</v>
      </c>
      <c r="AJ51" s="18"/>
      <c r="AK51" s="18"/>
      <c r="AL51" s="18"/>
      <c r="AM51" s="16">
        <v>45.1935</v>
      </c>
      <c r="AN51" s="18"/>
      <c r="AO51" s="18"/>
      <c r="AP51" s="18"/>
      <c r="AQ51" s="13">
        <v>2</v>
      </c>
      <c r="AR51" s="18"/>
      <c r="AS51" s="18"/>
      <c r="AT51" s="18"/>
      <c r="AU51" s="16">
        <v>4.2716999999999992</v>
      </c>
    </row>
    <row r="52" spans="1:47" x14ac:dyDescent="0.3">
      <c r="A52" s="13" t="s">
        <v>274</v>
      </c>
      <c r="B52" s="13">
        <v>50</v>
      </c>
      <c r="C52" s="18"/>
      <c r="D52"/>
      <c r="E52" s="18"/>
      <c r="F52" s="18"/>
      <c r="G52"/>
      <c r="H52" s="18"/>
      <c r="I52" s="18"/>
      <c r="J52" s="13" t="s">
        <v>415</v>
      </c>
      <c r="K52" s="13">
        <v>50</v>
      </c>
      <c r="L52" s="18"/>
      <c r="M52"/>
      <c r="N52"/>
      <c r="O52"/>
      <c r="P52" s="18"/>
      <c r="Q52"/>
      <c r="R52" s="18"/>
      <c r="S52" s="18"/>
      <c r="T52"/>
      <c r="U52" s="18"/>
      <c r="V52" s="18"/>
      <c r="W52" s="13" t="s">
        <v>150</v>
      </c>
      <c r="X52" s="13">
        <v>50</v>
      </c>
      <c r="Y52" s="18"/>
      <c r="Z52"/>
      <c r="AA52" s="18"/>
      <c r="AB52" s="18"/>
      <c r="AC52"/>
      <c r="AD52" s="18"/>
      <c r="AE52" s="18"/>
      <c r="AF52" s="13" t="s">
        <v>417</v>
      </c>
      <c r="AG52" s="13">
        <v>50</v>
      </c>
      <c r="AH52" s="18"/>
      <c r="AI52" s="60">
        <v>17.799999999999994</v>
      </c>
      <c r="AJ52" s="18"/>
      <c r="AK52" s="18"/>
      <c r="AL52" s="18"/>
      <c r="AM52" s="16">
        <v>47.43</v>
      </c>
      <c r="AN52" s="18"/>
      <c r="AO52" s="18"/>
      <c r="AP52" s="18"/>
      <c r="AQ52" s="13">
        <v>2</v>
      </c>
      <c r="AR52" s="18"/>
      <c r="AS52" s="18"/>
      <c r="AT52" s="18"/>
      <c r="AU52" s="16">
        <v>4.5884999999999962</v>
      </c>
    </row>
    <row r="53" spans="1:47" x14ac:dyDescent="0.3">
      <c r="A53" s="13" t="s">
        <v>195</v>
      </c>
      <c r="B53" s="13">
        <v>51</v>
      </c>
      <c r="C53" s="18"/>
      <c r="D53"/>
      <c r="E53" s="18"/>
      <c r="F53" s="18"/>
      <c r="G53"/>
      <c r="H53" s="18"/>
      <c r="I53" s="18"/>
      <c r="J53" s="13" t="s">
        <v>206</v>
      </c>
      <c r="K53" s="13">
        <v>51</v>
      </c>
      <c r="L53" s="18"/>
      <c r="M53"/>
      <c r="N53"/>
      <c r="O53"/>
      <c r="P53" s="18"/>
      <c r="Q53"/>
      <c r="R53" s="18"/>
      <c r="S53" s="18"/>
      <c r="T53"/>
      <c r="U53" s="18"/>
      <c r="V53" s="18"/>
      <c r="W53" s="13" t="s">
        <v>244</v>
      </c>
      <c r="X53" s="13">
        <v>51</v>
      </c>
      <c r="Y53" s="18"/>
      <c r="Z53"/>
      <c r="AA53" s="18"/>
      <c r="AB53" s="18"/>
      <c r="AC53"/>
      <c r="AD53" s="18"/>
      <c r="AE53" s="18"/>
      <c r="AF53" s="13" t="s">
        <v>365</v>
      </c>
      <c r="AG53" s="13">
        <v>51</v>
      </c>
      <c r="AH53" s="18"/>
      <c r="AI53" s="60">
        <v>17.970000000000002</v>
      </c>
      <c r="AJ53" s="18"/>
      <c r="AK53" s="18"/>
      <c r="AL53" s="18"/>
      <c r="AM53" s="16">
        <v>48.779999999999994</v>
      </c>
      <c r="AN53" s="18"/>
      <c r="AO53" s="18"/>
      <c r="AP53" s="18"/>
      <c r="AQ53" s="13">
        <v>2</v>
      </c>
      <c r="AR53" s="18"/>
      <c r="AS53" s="18"/>
      <c r="AT53" s="18"/>
      <c r="AU53" s="16">
        <v>4.6500000000000004</v>
      </c>
    </row>
    <row r="54" spans="1:47" x14ac:dyDescent="0.3">
      <c r="A54" s="13" t="s">
        <v>137</v>
      </c>
      <c r="B54" s="13">
        <v>52</v>
      </c>
      <c r="C54" s="18"/>
      <c r="D54"/>
      <c r="E54" s="18"/>
      <c r="F54" s="18"/>
      <c r="G54"/>
      <c r="H54" s="18"/>
      <c r="I54" s="18"/>
      <c r="J54" s="13" t="s">
        <v>434</v>
      </c>
      <c r="K54" s="13">
        <v>52</v>
      </c>
      <c r="L54" s="18"/>
      <c r="M54"/>
      <c r="N54"/>
      <c r="O54"/>
      <c r="P54" s="18"/>
      <c r="Q54"/>
      <c r="R54" s="18"/>
      <c r="S54" s="18"/>
      <c r="T54"/>
      <c r="U54" s="18"/>
      <c r="V54" s="18"/>
      <c r="W54" s="13" t="s">
        <v>168</v>
      </c>
      <c r="X54" s="13">
        <v>52</v>
      </c>
      <c r="Y54" s="18"/>
      <c r="Z54"/>
      <c r="AA54" s="18"/>
      <c r="AB54" s="18"/>
      <c r="AC54"/>
      <c r="AD54" s="18"/>
      <c r="AE54" s="18"/>
      <c r="AF54" s="13" t="s">
        <v>158</v>
      </c>
      <c r="AG54" s="13">
        <v>52</v>
      </c>
      <c r="AH54" s="18"/>
      <c r="AI54" s="60">
        <v>18.97999999999999</v>
      </c>
      <c r="AJ54" s="18"/>
      <c r="AK54" s="18"/>
      <c r="AL54" s="18"/>
      <c r="AM54" s="16">
        <v>49.7</v>
      </c>
      <c r="AN54" s="18"/>
      <c r="AO54" s="18"/>
      <c r="AP54" s="18"/>
      <c r="AQ54" s="13">
        <v>2</v>
      </c>
      <c r="AR54" s="18"/>
      <c r="AS54" s="18"/>
      <c r="AT54" s="18"/>
      <c r="AU54" s="16">
        <v>4.7430000000000003</v>
      </c>
    </row>
    <row r="55" spans="1:47" x14ac:dyDescent="0.3">
      <c r="A55" s="13" t="s">
        <v>335</v>
      </c>
      <c r="B55" s="13">
        <v>53</v>
      </c>
      <c r="C55" s="18"/>
      <c r="D55"/>
      <c r="E55" s="18"/>
      <c r="F55" s="18"/>
      <c r="G55"/>
      <c r="H55" s="18"/>
      <c r="I55" s="18"/>
      <c r="J55" s="13" t="s">
        <v>228</v>
      </c>
      <c r="K55" s="13">
        <v>53</v>
      </c>
      <c r="L55" s="18"/>
      <c r="M55"/>
      <c r="N55"/>
      <c r="O55"/>
      <c r="P55" s="18"/>
      <c r="Q55"/>
      <c r="R55" s="18"/>
      <c r="S55" s="18"/>
      <c r="T55"/>
      <c r="U55" s="18"/>
      <c r="V55" s="18"/>
      <c r="W55" s="13" t="s">
        <v>162</v>
      </c>
      <c r="X55" s="13">
        <v>53</v>
      </c>
      <c r="Y55" s="18"/>
      <c r="Z55"/>
      <c r="AA55" s="18"/>
      <c r="AB55" s="18"/>
      <c r="AC55"/>
      <c r="AD55" s="18"/>
      <c r="AE55" s="18"/>
      <c r="AF55" s="13" t="s">
        <v>217</v>
      </c>
      <c r="AG55" s="13">
        <v>53</v>
      </c>
      <c r="AH55" s="18"/>
      <c r="AI55" s="60">
        <v>19.05</v>
      </c>
      <c r="AJ55" s="18"/>
      <c r="AK55" s="18"/>
      <c r="AL55" s="18"/>
      <c r="AM55" s="16">
        <v>50.198400000000007</v>
      </c>
      <c r="AN55" s="18"/>
      <c r="AO55" s="18"/>
      <c r="AP55" s="18"/>
      <c r="AQ55" s="13">
        <v>2</v>
      </c>
      <c r="AR55" s="18"/>
      <c r="AS55" s="18"/>
      <c r="AT55" s="18"/>
      <c r="AU55" s="16">
        <v>4.8840000000000003</v>
      </c>
    </row>
    <row r="56" spans="1:47" x14ac:dyDescent="0.3">
      <c r="A56" s="13" t="s">
        <v>295</v>
      </c>
      <c r="B56" s="13">
        <v>54</v>
      </c>
      <c r="C56" s="18"/>
      <c r="D56"/>
      <c r="E56" s="18"/>
      <c r="F56" s="18"/>
      <c r="G56"/>
      <c r="H56" s="18"/>
      <c r="I56" s="18"/>
      <c r="J56" s="13" t="s">
        <v>138</v>
      </c>
      <c r="K56" s="13">
        <v>54</v>
      </c>
      <c r="L56" s="18"/>
      <c r="M56"/>
      <c r="N56"/>
      <c r="O56"/>
      <c r="P56" s="18"/>
      <c r="Q56"/>
      <c r="R56" s="18"/>
      <c r="S56" s="18"/>
      <c r="T56"/>
      <c r="U56" s="18"/>
      <c r="V56" s="18"/>
      <c r="W56" s="13" t="s">
        <v>232</v>
      </c>
      <c r="X56" s="13">
        <v>54</v>
      </c>
      <c r="Y56" s="18"/>
      <c r="Z56"/>
      <c r="AA56" s="18"/>
      <c r="AB56" s="18"/>
      <c r="AC56"/>
      <c r="AD56" s="18"/>
      <c r="AE56" s="18"/>
      <c r="AF56" s="13" t="s">
        <v>257</v>
      </c>
      <c r="AG56" s="13">
        <v>54</v>
      </c>
      <c r="AH56" s="18"/>
      <c r="AI56" s="60">
        <v>19.950000000000003</v>
      </c>
      <c r="AJ56" s="18"/>
      <c r="AK56" s="18"/>
      <c r="AL56" s="18"/>
      <c r="AM56" s="16">
        <v>51.628500000000003</v>
      </c>
      <c r="AN56" s="18"/>
      <c r="AO56" s="18"/>
      <c r="AP56" s="18"/>
      <c r="AQ56" s="13">
        <v>2</v>
      </c>
      <c r="AR56" s="18"/>
      <c r="AS56" s="18"/>
      <c r="AT56" s="18"/>
      <c r="AU56" s="16">
        <v>5.2397999999999998</v>
      </c>
    </row>
    <row r="57" spans="1:47" x14ac:dyDescent="0.3">
      <c r="A57" s="13" t="s">
        <v>142</v>
      </c>
      <c r="B57" s="13">
        <v>55</v>
      </c>
      <c r="C57" s="18"/>
      <c r="D57"/>
      <c r="E57" s="18"/>
      <c r="F57" s="18"/>
      <c r="G57"/>
      <c r="H57" s="18"/>
      <c r="I57" s="18"/>
      <c r="J57" s="13" t="s">
        <v>363</v>
      </c>
      <c r="K57" s="13">
        <v>55</v>
      </c>
      <c r="L57" s="18"/>
      <c r="M57"/>
      <c r="N57"/>
      <c r="O57"/>
      <c r="P57" s="18"/>
      <c r="Q57"/>
      <c r="R57" s="18"/>
      <c r="S57" s="18"/>
      <c r="T57"/>
      <c r="U57" s="18"/>
      <c r="V57" s="18"/>
      <c r="W57" s="13" t="s">
        <v>368</v>
      </c>
      <c r="X57" s="13">
        <v>55</v>
      </c>
      <c r="Y57" s="18"/>
      <c r="Z57"/>
      <c r="AA57" s="18"/>
      <c r="AB57" s="18"/>
      <c r="AC57"/>
      <c r="AD57" s="18"/>
      <c r="AE57" s="18"/>
      <c r="AF57" s="13" t="s">
        <v>253</v>
      </c>
      <c r="AG57" s="13">
        <v>55</v>
      </c>
      <c r="AH57" s="18"/>
      <c r="AI57" s="60">
        <v>23.01</v>
      </c>
      <c r="AJ57" s="18"/>
      <c r="AK57" s="18"/>
      <c r="AL57" s="18"/>
      <c r="AM57" s="16">
        <v>51.84</v>
      </c>
      <c r="AN57" s="18"/>
      <c r="AO57" s="18"/>
      <c r="AP57" s="18"/>
      <c r="AQ57" s="13">
        <v>2</v>
      </c>
      <c r="AR57" s="18"/>
      <c r="AS57" s="18"/>
      <c r="AT57" s="18"/>
      <c r="AU57" s="16">
        <v>5.4</v>
      </c>
    </row>
    <row r="58" spans="1:47" x14ac:dyDescent="0.3">
      <c r="A58" s="13" t="s">
        <v>414</v>
      </c>
      <c r="B58" s="13">
        <v>56</v>
      </c>
      <c r="C58" s="18"/>
      <c r="D58"/>
      <c r="E58" s="18"/>
      <c r="F58" s="18"/>
      <c r="G58"/>
      <c r="H58" s="18"/>
      <c r="I58" s="18"/>
      <c r="J58" s="13" t="s">
        <v>387</v>
      </c>
      <c r="K58" s="13">
        <v>56</v>
      </c>
      <c r="L58" s="18"/>
      <c r="M58"/>
      <c r="N58"/>
      <c r="O58"/>
      <c r="P58" s="18"/>
      <c r="Q58"/>
      <c r="R58" s="18"/>
      <c r="S58" s="18"/>
      <c r="T58"/>
      <c r="U58" s="18"/>
      <c r="V58" s="18"/>
      <c r="W58" s="13" t="s">
        <v>296</v>
      </c>
      <c r="X58" s="13">
        <v>56</v>
      </c>
      <c r="Y58" s="18"/>
      <c r="Z58"/>
      <c r="AA58" s="18"/>
      <c r="AB58" s="18"/>
      <c r="AC58"/>
      <c r="AD58" s="18"/>
      <c r="AE58" s="18"/>
      <c r="AF58" s="13" t="s">
        <v>373</v>
      </c>
      <c r="AG58" s="13">
        <v>56</v>
      </c>
      <c r="AH58" s="18"/>
      <c r="AI58" s="60">
        <v>23.640000000000004</v>
      </c>
      <c r="AJ58" s="18"/>
      <c r="AK58" s="18"/>
      <c r="AL58" s="18"/>
      <c r="AM58" s="16">
        <v>53.16</v>
      </c>
      <c r="AN58" s="18"/>
      <c r="AO58" s="18"/>
      <c r="AP58" s="18"/>
      <c r="AQ58" s="13">
        <v>2</v>
      </c>
      <c r="AR58" s="18"/>
      <c r="AS58" s="18"/>
      <c r="AT58" s="18"/>
      <c r="AU58" s="16">
        <v>5.46</v>
      </c>
    </row>
    <row r="59" spans="1:47" x14ac:dyDescent="0.3">
      <c r="A59" s="13" t="s">
        <v>147</v>
      </c>
      <c r="B59" s="13">
        <v>57</v>
      </c>
      <c r="C59" s="18"/>
      <c r="D59"/>
      <c r="E59" s="18"/>
      <c r="F59" s="18"/>
      <c r="G59"/>
      <c r="H59" s="18"/>
      <c r="I59" s="18"/>
      <c r="J59" s="13" t="s">
        <v>219</v>
      </c>
      <c r="K59" s="13">
        <v>57</v>
      </c>
      <c r="L59" s="18"/>
      <c r="M59"/>
      <c r="N59"/>
      <c r="O59"/>
      <c r="P59" s="18"/>
      <c r="Q59"/>
      <c r="R59" s="18"/>
      <c r="S59" s="18"/>
      <c r="T59"/>
      <c r="U59" s="18"/>
      <c r="V59" s="18"/>
      <c r="W59" s="13" t="s">
        <v>308</v>
      </c>
      <c r="X59" s="13">
        <v>57</v>
      </c>
      <c r="Y59" s="18"/>
      <c r="Z59"/>
      <c r="AA59" s="18"/>
      <c r="AB59" s="18"/>
      <c r="AC59"/>
      <c r="AD59" s="18"/>
      <c r="AE59" s="18"/>
      <c r="AF59" s="13" t="s">
        <v>184</v>
      </c>
      <c r="AG59" s="13">
        <v>57</v>
      </c>
      <c r="AH59" s="18"/>
      <c r="AI59" s="60">
        <v>24.27</v>
      </c>
      <c r="AJ59" s="18"/>
      <c r="AK59" s="18"/>
      <c r="AL59" s="18"/>
      <c r="AM59" s="16">
        <v>55.242000000000004</v>
      </c>
      <c r="AN59" s="18"/>
      <c r="AO59" s="18"/>
      <c r="AP59" s="18"/>
      <c r="AQ59" s="13">
        <v>2</v>
      </c>
      <c r="AR59" s="18"/>
      <c r="AS59" s="18"/>
      <c r="AT59" s="18"/>
      <c r="AU59" s="16">
        <v>5.5500000000000007</v>
      </c>
    </row>
    <row r="60" spans="1:47" x14ac:dyDescent="0.3">
      <c r="A60" s="13" t="s">
        <v>163</v>
      </c>
      <c r="B60" s="13">
        <v>58</v>
      </c>
      <c r="C60" s="18"/>
      <c r="D60"/>
      <c r="E60" s="18"/>
      <c r="F60" s="18"/>
      <c r="G60"/>
      <c r="H60" s="18"/>
      <c r="I60" s="18"/>
      <c r="J60" s="13" t="s">
        <v>210</v>
      </c>
      <c r="K60" s="13">
        <v>58</v>
      </c>
      <c r="L60" s="18"/>
      <c r="M60"/>
      <c r="N60"/>
      <c r="O60"/>
      <c r="P60" s="18"/>
      <c r="Q60"/>
      <c r="R60" s="18"/>
      <c r="S60" s="18"/>
      <c r="T60"/>
      <c r="U60" s="18"/>
      <c r="V60" s="18"/>
      <c r="W60" s="13" t="s">
        <v>283</v>
      </c>
      <c r="X60" s="13">
        <v>58</v>
      </c>
      <c r="Y60" s="18"/>
      <c r="Z60"/>
      <c r="AA60" s="18"/>
      <c r="AB60" s="18"/>
      <c r="AC60"/>
      <c r="AD60" s="18"/>
      <c r="AE60" s="18"/>
      <c r="AF60" s="13" t="s">
        <v>89</v>
      </c>
      <c r="AG60" s="13">
        <v>58</v>
      </c>
      <c r="AH60" s="18"/>
      <c r="AI60" s="60">
        <v>25.859999999999996</v>
      </c>
      <c r="AJ60" s="18"/>
      <c r="AK60" s="18"/>
      <c r="AL60" s="18"/>
      <c r="AM60" s="16">
        <v>62.339999999999989</v>
      </c>
      <c r="AN60" s="18"/>
      <c r="AO60" s="18"/>
      <c r="AP60" s="18"/>
      <c r="AQ60" s="13">
        <v>2</v>
      </c>
      <c r="AR60" s="18"/>
      <c r="AS60" s="18"/>
      <c r="AT60" s="18"/>
      <c r="AU60" s="16">
        <v>5.5511999999999979</v>
      </c>
    </row>
    <row r="61" spans="1:47" x14ac:dyDescent="0.3">
      <c r="A61" s="13" t="s">
        <v>92</v>
      </c>
      <c r="B61" s="13">
        <v>59</v>
      </c>
      <c r="C61" s="18"/>
      <c r="D61"/>
      <c r="E61" s="18"/>
      <c r="F61" s="18"/>
      <c r="G61"/>
      <c r="H61" s="18"/>
      <c r="I61" s="18"/>
      <c r="J61" s="13" t="s">
        <v>93</v>
      </c>
      <c r="K61" s="13">
        <v>59</v>
      </c>
      <c r="L61" s="18"/>
      <c r="M61"/>
      <c r="N61"/>
      <c r="O61"/>
      <c r="P61" s="18"/>
      <c r="Q61"/>
      <c r="R61" s="18"/>
      <c r="S61" s="18"/>
      <c r="T61"/>
      <c r="U61" s="18"/>
      <c r="V61" s="18"/>
      <c r="W61" s="13" t="s">
        <v>132</v>
      </c>
      <c r="X61" s="13">
        <v>59</v>
      </c>
      <c r="Y61" s="18"/>
      <c r="Z61"/>
      <c r="AA61" s="18"/>
      <c r="AB61" s="18"/>
      <c r="AC61"/>
      <c r="AD61" s="18"/>
      <c r="AE61" s="18"/>
      <c r="AF61" s="13" t="s">
        <v>64</v>
      </c>
      <c r="AG61" s="13">
        <v>59</v>
      </c>
      <c r="AH61" s="18"/>
      <c r="AI61" s="60">
        <v>26.58</v>
      </c>
      <c r="AJ61" s="18"/>
      <c r="AK61" s="18"/>
      <c r="AL61" s="18"/>
      <c r="AM61" s="16">
        <v>66.12</v>
      </c>
      <c r="AN61" s="18"/>
      <c r="AO61" s="18"/>
      <c r="AP61" s="18"/>
      <c r="AQ61" s="13">
        <v>2</v>
      </c>
      <c r="AR61" s="18"/>
      <c r="AS61" s="18"/>
      <c r="AT61" s="18"/>
      <c r="AU61" s="16">
        <v>6</v>
      </c>
    </row>
    <row r="62" spans="1:47" x14ac:dyDescent="0.3">
      <c r="A62" s="13" t="s">
        <v>258</v>
      </c>
      <c r="B62" s="13">
        <v>60</v>
      </c>
      <c r="C62" s="18"/>
      <c r="D62"/>
      <c r="E62" s="18"/>
      <c r="F62" s="18"/>
      <c r="G62"/>
      <c r="H62" s="18"/>
      <c r="I62" s="18"/>
      <c r="J62" s="13" t="s">
        <v>398</v>
      </c>
      <c r="K62" s="13">
        <v>60</v>
      </c>
      <c r="L62" s="18"/>
      <c r="M62"/>
      <c r="N62"/>
      <c r="O62"/>
      <c r="P62" s="18"/>
      <c r="Q62"/>
      <c r="R62" s="18"/>
      <c r="S62" s="18"/>
      <c r="T62"/>
      <c r="U62" s="18"/>
      <c r="V62" s="18"/>
      <c r="W62" s="13" t="s">
        <v>444</v>
      </c>
      <c r="X62" s="13">
        <v>60</v>
      </c>
      <c r="Y62" s="18"/>
      <c r="Z62"/>
      <c r="AA62" s="18"/>
      <c r="AB62" s="18"/>
      <c r="AC62"/>
      <c r="AD62" s="18"/>
      <c r="AE62" s="18"/>
      <c r="AF62" s="13" t="s">
        <v>423</v>
      </c>
      <c r="AG62" s="13">
        <v>60</v>
      </c>
      <c r="AH62" s="18"/>
      <c r="AI62" s="60">
        <v>26.819999999999993</v>
      </c>
      <c r="AJ62" s="18"/>
      <c r="AK62" s="18"/>
      <c r="AL62" s="18"/>
      <c r="AM62" s="16">
        <v>68.867999999999995</v>
      </c>
      <c r="AN62" s="18"/>
      <c r="AO62" s="18"/>
      <c r="AP62" s="18"/>
      <c r="AQ62" s="13">
        <v>2</v>
      </c>
      <c r="AR62" s="18"/>
      <c r="AS62" s="18"/>
      <c r="AT62" s="18"/>
      <c r="AU62" s="16">
        <v>6.0083999999999964</v>
      </c>
    </row>
    <row r="63" spans="1:47" x14ac:dyDescent="0.3">
      <c r="A63" s="13" t="s">
        <v>347</v>
      </c>
      <c r="B63" s="13">
        <v>61</v>
      </c>
      <c r="C63" s="18"/>
      <c r="D63"/>
      <c r="E63" s="18"/>
      <c r="F63" s="18"/>
      <c r="G63"/>
      <c r="H63" s="18"/>
      <c r="I63" s="18"/>
      <c r="J63" s="13" t="s">
        <v>14</v>
      </c>
      <c r="K63" s="13">
        <v>61</v>
      </c>
      <c r="L63" s="18"/>
      <c r="M63"/>
      <c r="N63"/>
      <c r="O63"/>
      <c r="P63" s="18"/>
      <c r="Q63"/>
      <c r="R63" s="18"/>
      <c r="S63" s="18"/>
      <c r="T63"/>
      <c r="U63" s="18"/>
      <c r="V63" s="18"/>
      <c r="W63" s="13" t="s">
        <v>399</v>
      </c>
      <c r="X63" s="13">
        <v>61</v>
      </c>
      <c r="Y63" s="18"/>
      <c r="Z63"/>
      <c r="AA63" s="18"/>
      <c r="AB63" s="18"/>
      <c r="AC63"/>
      <c r="AD63" s="18"/>
      <c r="AE63" s="18"/>
      <c r="AF63" s="13" t="s">
        <v>91</v>
      </c>
      <c r="AG63" s="13">
        <v>61</v>
      </c>
      <c r="AH63" s="18"/>
      <c r="AI63" s="60">
        <v>28.110000000000003</v>
      </c>
      <c r="AJ63" s="18"/>
      <c r="AK63" s="18"/>
      <c r="AL63" s="18"/>
      <c r="AM63" s="16">
        <v>69.3</v>
      </c>
      <c r="AN63" s="18"/>
      <c r="AO63" s="18"/>
      <c r="AP63" s="18"/>
      <c r="AQ63" s="13">
        <v>3</v>
      </c>
      <c r="AR63" s="18"/>
      <c r="AS63" s="18"/>
      <c r="AT63" s="18"/>
      <c r="AU63" s="16">
        <v>6.88</v>
      </c>
    </row>
    <row r="64" spans="1:47" x14ac:dyDescent="0.3">
      <c r="A64" s="13" t="s">
        <v>433</v>
      </c>
      <c r="B64" s="13">
        <v>62</v>
      </c>
      <c r="C64" s="18"/>
      <c r="D64"/>
      <c r="E64" s="18"/>
      <c r="F64" s="18"/>
      <c r="G64"/>
      <c r="H64" s="18"/>
      <c r="I64" s="18"/>
      <c r="J64" s="13" t="s">
        <v>340</v>
      </c>
      <c r="K64" s="13">
        <v>62</v>
      </c>
      <c r="L64" s="18"/>
      <c r="M64"/>
      <c r="N64"/>
      <c r="O64"/>
      <c r="P64" s="18"/>
      <c r="Q64"/>
      <c r="R64" s="18"/>
      <c r="S64" s="18"/>
      <c r="T64"/>
      <c r="U64" s="18"/>
      <c r="V64" s="18"/>
      <c r="W64" s="13" t="s">
        <v>370</v>
      </c>
      <c r="X64" s="13">
        <v>62</v>
      </c>
      <c r="Y64" s="18"/>
      <c r="Z64"/>
      <c r="AA64" s="18"/>
      <c r="AB64" s="18"/>
      <c r="AC64"/>
      <c r="AD64" s="18"/>
      <c r="AE64" s="18"/>
      <c r="AF64" s="13" t="s">
        <v>400</v>
      </c>
      <c r="AG64" s="13">
        <v>62</v>
      </c>
      <c r="AH64" s="18"/>
      <c r="AI64" s="60">
        <v>30.359999999999992</v>
      </c>
      <c r="AJ64" s="18"/>
      <c r="AK64" s="18"/>
      <c r="AL64" s="18"/>
      <c r="AM64" s="16">
        <v>74.304000000000002</v>
      </c>
      <c r="AN64" s="18"/>
      <c r="AO64" s="18"/>
      <c r="AP64" s="18"/>
      <c r="AQ64" s="13">
        <v>3</v>
      </c>
      <c r="AR64" s="18"/>
      <c r="AS64" s="18"/>
      <c r="AT64" s="18"/>
      <c r="AU64" s="16">
        <v>7.38</v>
      </c>
    </row>
    <row r="65" spans="1:47" x14ac:dyDescent="0.3">
      <c r="A65" s="13" t="s">
        <v>187</v>
      </c>
      <c r="B65" s="13">
        <v>63</v>
      </c>
      <c r="C65" s="18"/>
      <c r="D65"/>
      <c r="E65" s="18"/>
      <c r="F65" s="18"/>
      <c r="G65"/>
      <c r="H65" s="18"/>
      <c r="I65" s="18"/>
      <c r="K65" s="18"/>
      <c r="L65" s="18"/>
      <c r="M65"/>
      <c r="N65"/>
      <c r="O65"/>
      <c r="P65" s="18"/>
      <c r="Q65"/>
      <c r="R65" s="18"/>
      <c r="S65" s="18"/>
      <c r="T65"/>
      <c r="U65" s="18"/>
      <c r="V65" s="18"/>
      <c r="W65" s="13" t="s">
        <v>183</v>
      </c>
      <c r="X65" s="13">
        <v>63</v>
      </c>
      <c r="Y65" s="18"/>
      <c r="Z65"/>
      <c r="AA65" s="18"/>
      <c r="AB65" s="18"/>
      <c r="AC65"/>
      <c r="AD65" s="18"/>
      <c r="AE65" s="18"/>
      <c r="AF65" s="13" t="s">
        <v>58</v>
      </c>
      <c r="AG65" s="13">
        <v>63</v>
      </c>
      <c r="AH65" s="18"/>
      <c r="AI65" s="60">
        <v>30.36</v>
      </c>
      <c r="AJ65" s="18"/>
      <c r="AK65" s="18"/>
      <c r="AL65" s="18"/>
      <c r="AM65" s="16">
        <v>76.728000000000009</v>
      </c>
      <c r="AN65" s="18"/>
      <c r="AO65" s="18"/>
      <c r="AP65" s="18"/>
      <c r="AQ65" s="13">
        <v>3</v>
      </c>
      <c r="AR65" s="18"/>
      <c r="AS65" s="18"/>
      <c r="AT65" s="18"/>
      <c r="AU65" s="16">
        <v>7.6800000000000015</v>
      </c>
    </row>
    <row r="66" spans="1:47" x14ac:dyDescent="0.3">
      <c r="A66" s="13" t="s">
        <v>124</v>
      </c>
      <c r="B66" s="13">
        <v>64</v>
      </c>
      <c r="C66" s="18"/>
      <c r="D66"/>
      <c r="E66" s="18"/>
      <c r="F66" s="18"/>
      <c r="G66"/>
      <c r="H66" s="18"/>
      <c r="I66" s="18"/>
      <c r="J66"/>
      <c r="K66" s="18"/>
      <c r="L66" s="18"/>
      <c r="M66"/>
      <c r="N66"/>
      <c r="O66"/>
      <c r="P66" s="18"/>
      <c r="Q66"/>
      <c r="R66" s="18"/>
      <c r="S66" s="18"/>
      <c r="T66"/>
      <c r="U66" s="18"/>
      <c r="V66" s="18"/>
      <c r="W66" s="13" t="s">
        <v>422</v>
      </c>
      <c r="X66" s="13">
        <v>64</v>
      </c>
      <c r="Y66" s="18"/>
      <c r="Z66"/>
      <c r="AA66" s="18"/>
      <c r="AB66" s="18"/>
      <c r="AC66"/>
      <c r="AD66" s="18"/>
      <c r="AE66" s="18"/>
      <c r="AF66" s="13" t="s">
        <v>198</v>
      </c>
      <c r="AG66" s="13">
        <v>64</v>
      </c>
      <c r="AH66" s="18"/>
      <c r="AI66" s="60">
        <v>30.360000000000003</v>
      </c>
      <c r="AJ66" s="18"/>
      <c r="AK66" s="18"/>
      <c r="AL66" s="18"/>
      <c r="AM66" s="16">
        <v>81.239999999999995</v>
      </c>
      <c r="AN66" s="18"/>
      <c r="AO66" s="18"/>
      <c r="AP66" s="18"/>
      <c r="AQ66" s="13">
        <v>3</v>
      </c>
      <c r="AR66" s="18"/>
      <c r="AS66" s="18"/>
      <c r="AT66" s="18"/>
      <c r="AU66" s="16">
        <v>7.77</v>
      </c>
    </row>
    <row r="67" spans="1:47" x14ac:dyDescent="0.3">
      <c r="A67" s="13" t="s">
        <v>401</v>
      </c>
      <c r="B67" s="13">
        <v>65</v>
      </c>
      <c r="C67" s="18"/>
      <c r="D67"/>
      <c r="E67" s="18"/>
      <c r="F67" s="18"/>
      <c r="G67"/>
      <c r="H67" s="18"/>
      <c r="I67" s="18"/>
      <c r="J67"/>
      <c r="K67" s="18"/>
      <c r="L67" s="18"/>
      <c r="M67"/>
      <c r="N67"/>
      <c r="O67"/>
      <c r="P67" s="18"/>
      <c r="Q67"/>
      <c r="R67" s="18"/>
      <c r="S67" s="18"/>
      <c r="T67"/>
      <c r="U67" s="18"/>
      <c r="V67" s="18"/>
      <c r="W67" s="13" t="s">
        <v>315</v>
      </c>
      <c r="X67" s="13">
        <v>65</v>
      </c>
      <c r="Y67" s="18"/>
      <c r="Z67"/>
      <c r="AA67" s="18"/>
      <c r="AB67" s="18"/>
      <c r="AC67"/>
      <c r="AD67" s="18"/>
      <c r="AE67" s="18"/>
      <c r="AF67" s="13" t="s">
        <v>342</v>
      </c>
      <c r="AG67" s="13">
        <v>65</v>
      </c>
      <c r="AH67" s="18"/>
      <c r="AI67" s="60">
        <v>30.360000000000003</v>
      </c>
      <c r="AJ67" s="18"/>
      <c r="AK67" s="18"/>
      <c r="AL67" s="18"/>
      <c r="AM67" s="16">
        <v>89.55</v>
      </c>
      <c r="AN67" s="18"/>
      <c r="AO67" s="18"/>
      <c r="AP67" s="18"/>
      <c r="AQ67" s="13">
        <v>3</v>
      </c>
      <c r="AR67" s="18"/>
      <c r="AS67" s="18"/>
      <c r="AT67" s="18"/>
      <c r="AU67" s="16">
        <v>8.49</v>
      </c>
    </row>
    <row r="68" spans="1:47" x14ac:dyDescent="0.3">
      <c r="A68" s="13" t="s">
        <v>161</v>
      </c>
      <c r="B68" s="13">
        <v>66</v>
      </c>
      <c r="C68" s="18"/>
      <c r="D68"/>
      <c r="E68" s="18"/>
      <c r="F68" s="18"/>
      <c r="G68"/>
      <c r="H68" s="18"/>
      <c r="I68" s="18"/>
      <c r="J68"/>
      <c r="K68" s="18"/>
      <c r="L68" s="18"/>
      <c r="M68"/>
      <c r="N68"/>
      <c r="O68"/>
      <c r="P68" s="18"/>
      <c r="Q68"/>
      <c r="R68" s="18"/>
      <c r="S68" s="18"/>
      <c r="T68"/>
      <c r="U68" s="18"/>
      <c r="V68" s="18"/>
      <c r="W68" s="13" t="s">
        <v>214</v>
      </c>
      <c r="X68" s="13">
        <v>66</v>
      </c>
      <c r="Y68" s="18"/>
      <c r="Z68"/>
      <c r="AA68" s="18"/>
      <c r="AB68" s="18"/>
      <c r="AC68"/>
      <c r="AD68" s="18"/>
      <c r="AE68" s="18"/>
      <c r="AF68" s="13" t="s">
        <v>278</v>
      </c>
      <c r="AG68" s="13">
        <v>66</v>
      </c>
      <c r="AH68" s="18"/>
      <c r="AI68" s="60">
        <v>31.380000000000006</v>
      </c>
      <c r="AJ68" s="18"/>
      <c r="AK68" s="18"/>
      <c r="AL68" s="18"/>
      <c r="AM68" s="16">
        <v>89.988599999999991</v>
      </c>
      <c r="AN68" s="18"/>
      <c r="AO68" s="18"/>
      <c r="AP68" s="18"/>
      <c r="AQ68" s="13">
        <v>3</v>
      </c>
      <c r="AR68" s="18"/>
      <c r="AS68" s="18"/>
      <c r="AT68" s="18"/>
      <c r="AU68" s="16">
        <v>8.6999999999999993</v>
      </c>
    </row>
    <row r="69" spans="1:47" x14ac:dyDescent="0.3">
      <c r="B69" s="18"/>
      <c r="C69" s="18"/>
      <c r="D69"/>
      <c r="E69" s="18"/>
      <c r="F69" s="18"/>
      <c r="G69"/>
      <c r="H69" s="18"/>
      <c r="I69" s="18"/>
      <c r="J69"/>
      <c r="K69" s="18"/>
      <c r="L69" s="18"/>
      <c r="M69"/>
      <c r="N69"/>
      <c r="O69"/>
      <c r="P69" s="18"/>
      <c r="Q69"/>
      <c r="R69" s="18"/>
      <c r="S69" s="18"/>
      <c r="T69"/>
      <c r="U69" s="18"/>
      <c r="V69" s="18"/>
      <c r="W69" s="13" t="s">
        <v>114</v>
      </c>
      <c r="X69" s="13">
        <v>67</v>
      </c>
      <c r="Y69" s="18"/>
      <c r="Z69"/>
      <c r="AA69" s="18"/>
      <c r="AB69" s="18"/>
      <c r="AC69"/>
      <c r="AD69" s="18"/>
      <c r="AE69" s="18"/>
      <c r="AF69" s="13" t="s">
        <v>255</v>
      </c>
      <c r="AG69" s="13">
        <v>67</v>
      </c>
      <c r="AH69" s="18"/>
      <c r="AI69" s="60">
        <v>31.56</v>
      </c>
      <c r="AJ69" s="18"/>
      <c r="AK69" s="18"/>
      <c r="AL69" s="18"/>
      <c r="AM69" s="16">
        <v>91.38</v>
      </c>
      <c r="AN69" s="18"/>
      <c r="AO69" s="18"/>
      <c r="AP69" s="18"/>
      <c r="AQ69" s="13">
        <v>3</v>
      </c>
      <c r="AR69" s="18"/>
      <c r="AS69" s="18"/>
      <c r="AT69" s="18"/>
      <c r="AU69" s="16">
        <v>9.3312000000000008</v>
      </c>
    </row>
    <row r="70" spans="1:47" x14ac:dyDescent="0.3">
      <c r="A70"/>
      <c r="B70" s="18"/>
      <c r="C70" s="18"/>
      <c r="D70"/>
      <c r="E70" s="18"/>
      <c r="F70" s="18"/>
      <c r="G70"/>
      <c r="H70" s="18"/>
      <c r="I70" s="18"/>
      <c r="J70"/>
      <c r="K70" s="18"/>
      <c r="L70" s="18"/>
      <c r="M70"/>
      <c r="N70"/>
      <c r="O70"/>
      <c r="P70" s="18"/>
      <c r="Q70"/>
      <c r="R70" s="18"/>
      <c r="S70" s="18"/>
      <c r="T70"/>
      <c r="U70" s="18"/>
      <c r="V70" s="18"/>
      <c r="W70" s="13" t="s">
        <v>178</v>
      </c>
      <c r="X70" s="13">
        <v>68</v>
      </c>
      <c r="Y70" s="18"/>
      <c r="Z70"/>
      <c r="AA70" s="18"/>
      <c r="AB70" s="18"/>
      <c r="AC70"/>
      <c r="AD70" s="18"/>
      <c r="AE70" s="18"/>
      <c r="AF70" s="13" t="s">
        <v>299</v>
      </c>
      <c r="AG70" s="13">
        <v>68</v>
      </c>
      <c r="AH70" s="18"/>
      <c r="AI70" s="60">
        <v>31.950000000000006</v>
      </c>
      <c r="AJ70" s="18"/>
      <c r="AK70" s="18"/>
      <c r="AL70" s="18"/>
      <c r="AM70" s="16">
        <v>113.66999999999999</v>
      </c>
      <c r="AN70" s="18"/>
      <c r="AO70" s="18"/>
      <c r="AP70" s="18"/>
      <c r="AQ70" s="13">
        <v>3</v>
      </c>
      <c r="AR70" s="18"/>
      <c r="AS70" s="18"/>
      <c r="AT70" s="18"/>
      <c r="AU70" s="16">
        <v>9.7499999999999964</v>
      </c>
    </row>
    <row r="71" spans="1:47" x14ac:dyDescent="0.3">
      <c r="A71"/>
      <c r="B71" s="18"/>
      <c r="C71" s="18"/>
      <c r="D71"/>
      <c r="E71" s="18"/>
      <c r="F71" s="18"/>
      <c r="G71"/>
      <c r="H71" s="18"/>
      <c r="I71" s="18"/>
      <c r="J71"/>
      <c r="K71" s="18"/>
      <c r="L71" s="18"/>
      <c r="M71"/>
      <c r="N71"/>
      <c r="O71"/>
      <c r="P71" s="18"/>
      <c r="Q71"/>
      <c r="R71" s="18"/>
      <c r="S71" s="18"/>
      <c r="T71"/>
      <c r="U71" s="18"/>
      <c r="V71" s="18"/>
      <c r="W71" s="13" t="s">
        <v>310</v>
      </c>
      <c r="X71" s="13">
        <v>69</v>
      </c>
      <c r="Y71" s="18"/>
      <c r="Z71"/>
      <c r="AA71" s="18"/>
      <c r="AB71" s="18"/>
      <c r="AC71"/>
      <c r="AD71" s="18"/>
      <c r="AE71" s="18"/>
      <c r="AF71" s="13" t="s">
        <v>334</v>
      </c>
      <c r="AG71" s="13">
        <v>69</v>
      </c>
      <c r="AH71" s="18"/>
      <c r="AI71" s="60">
        <v>32.160000000000004</v>
      </c>
      <c r="AJ71" s="18"/>
      <c r="AK71" s="18"/>
      <c r="AL71" s="18"/>
      <c r="AM71" s="16">
        <v>113.81999999999998</v>
      </c>
      <c r="AN71" s="18"/>
      <c r="AO71" s="18"/>
      <c r="AP71" s="18"/>
      <c r="AQ71" s="13">
        <v>3</v>
      </c>
      <c r="AR71" s="18"/>
      <c r="AS71" s="18"/>
      <c r="AT71" s="18"/>
      <c r="AU71" s="16">
        <v>11.589300000000001</v>
      </c>
    </row>
    <row r="72" spans="1:47" x14ac:dyDescent="0.3">
      <c r="A72"/>
      <c r="B72" s="18"/>
      <c r="C72" s="18"/>
      <c r="D72"/>
      <c r="E72" s="18"/>
      <c r="F72" s="18"/>
      <c r="G72"/>
      <c r="H72" s="18"/>
      <c r="I72" s="18"/>
      <c r="J72"/>
      <c r="K72" s="18"/>
      <c r="L72" s="18"/>
      <c r="M72"/>
      <c r="N72"/>
      <c r="O72"/>
      <c r="P72" s="18"/>
      <c r="Q72"/>
      <c r="R72" s="18"/>
      <c r="S72" s="18"/>
      <c r="T72"/>
      <c r="U72" s="18"/>
      <c r="V72" s="18"/>
      <c r="W72" s="13" t="s">
        <v>38</v>
      </c>
      <c r="X72" s="13">
        <v>70</v>
      </c>
      <c r="Y72" s="18"/>
      <c r="Z72"/>
      <c r="AA72" s="18"/>
      <c r="AB72" s="18"/>
      <c r="AC72"/>
      <c r="AD72" s="18"/>
      <c r="AE72" s="18"/>
      <c r="AF72" s="13" t="s">
        <v>327</v>
      </c>
      <c r="AG72" s="13">
        <v>70</v>
      </c>
      <c r="AH72" s="18"/>
      <c r="AI72" s="60">
        <v>32.64</v>
      </c>
      <c r="AJ72" s="18"/>
      <c r="AK72" s="18"/>
      <c r="AL72" s="18"/>
      <c r="AM72" s="16">
        <v>115.8</v>
      </c>
      <c r="AN72" s="18"/>
      <c r="AO72" s="18"/>
      <c r="AP72" s="18"/>
      <c r="AQ72" s="13">
        <v>3</v>
      </c>
      <c r="AR72" s="18"/>
      <c r="AS72" s="18"/>
      <c r="AT72" s="18"/>
      <c r="AU72" s="16">
        <v>12.096</v>
      </c>
    </row>
    <row r="73" spans="1:47" x14ac:dyDescent="0.3">
      <c r="A73"/>
      <c r="B73" s="18"/>
      <c r="C73" s="18"/>
      <c r="D73"/>
      <c r="E73" s="18"/>
      <c r="F73" s="18"/>
      <c r="G73"/>
      <c r="H73" s="18"/>
      <c r="I73" s="18"/>
      <c r="J73"/>
      <c r="K73" s="18"/>
      <c r="L73" s="18"/>
      <c r="M73"/>
      <c r="N73"/>
      <c r="O73"/>
      <c r="P73" s="18"/>
      <c r="Q73"/>
      <c r="R73" s="18"/>
      <c r="S73" s="18"/>
      <c r="T73"/>
      <c r="U73" s="18"/>
      <c r="V73" s="18"/>
      <c r="W73" s="13" t="s">
        <v>45</v>
      </c>
      <c r="X73" s="13">
        <v>71</v>
      </c>
      <c r="Y73" s="18"/>
      <c r="Z73"/>
      <c r="AA73" s="18"/>
      <c r="AB73" s="18"/>
      <c r="AC73"/>
      <c r="AD73" s="18"/>
      <c r="AE73" s="18"/>
      <c r="AF73" s="13" t="s">
        <v>383</v>
      </c>
      <c r="AG73" s="13">
        <v>71</v>
      </c>
      <c r="AH73" s="18"/>
      <c r="AI73" s="60">
        <v>32.94</v>
      </c>
      <c r="AJ73" s="18"/>
      <c r="AK73" s="18"/>
      <c r="AL73" s="18"/>
      <c r="AM73" s="16">
        <v>120.36600000000001</v>
      </c>
      <c r="AN73" s="18"/>
      <c r="AO73" s="18"/>
      <c r="AP73" s="18"/>
      <c r="AQ73" s="13">
        <v>3</v>
      </c>
      <c r="AR73" s="18"/>
      <c r="AS73" s="18"/>
      <c r="AT73" s="18"/>
      <c r="AU73" s="16">
        <v>12.72</v>
      </c>
    </row>
    <row r="74" spans="1:47" x14ac:dyDescent="0.3">
      <c r="A74"/>
      <c r="B74" s="18"/>
      <c r="C74" s="18"/>
      <c r="D74"/>
      <c r="E74" s="18"/>
      <c r="F74" s="18"/>
      <c r="G74"/>
      <c r="H74" s="18"/>
      <c r="I74" s="18"/>
      <c r="J74"/>
      <c r="K74" s="18"/>
      <c r="L74" s="18"/>
      <c r="M74"/>
      <c r="N74"/>
      <c r="O74"/>
      <c r="P74" s="18"/>
      <c r="Q74"/>
      <c r="R74" s="18"/>
      <c r="S74" s="18"/>
      <c r="T74"/>
      <c r="U74" s="18"/>
      <c r="V74" s="18"/>
      <c r="W74" s="13" t="s">
        <v>289</v>
      </c>
      <c r="X74" s="13">
        <v>72</v>
      </c>
      <c r="Y74" s="18"/>
      <c r="Z74"/>
      <c r="AA74" s="18"/>
      <c r="AB74" s="18"/>
      <c r="AC74"/>
      <c r="AD74" s="18"/>
      <c r="AE74" s="18"/>
      <c r="AF74" s="13" t="s">
        <v>151</v>
      </c>
      <c r="AG74" s="13">
        <v>72</v>
      </c>
      <c r="AH74" s="18"/>
      <c r="AI74" s="60">
        <v>34.29</v>
      </c>
      <c r="AJ74" s="18"/>
      <c r="AK74" s="18"/>
      <c r="AL74" s="18"/>
      <c r="AM74" s="16">
        <v>122.58</v>
      </c>
      <c r="AN74" s="18"/>
      <c r="AO74" s="18"/>
      <c r="AP74" s="18"/>
      <c r="AQ74" s="13">
        <v>3</v>
      </c>
      <c r="AR74" s="18"/>
      <c r="AS74" s="18"/>
      <c r="AT74" s="18"/>
      <c r="AU74" s="16">
        <v>13.11</v>
      </c>
    </row>
    <row r="75" spans="1:47" x14ac:dyDescent="0.3">
      <c r="A75"/>
      <c r="B75" s="18"/>
      <c r="C75" s="18"/>
      <c r="D75"/>
      <c r="E75" s="18"/>
      <c r="F75" s="18"/>
      <c r="G75"/>
      <c r="H75" s="18"/>
      <c r="I75" s="18"/>
      <c r="J75"/>
      <c r="K75" s="18"/>
      <c r="L75" s="18"/>
      <c r="M75"/>
      <c r="N75"/>
      <c r="O75"/>
      <c r="P75" s="18"/>
      <c r="Q75"/>
      <c r="R75" s="18"/>
      <c r="S75" s="18"/>
      <c r="T75"/>
      <c r="U75" s="18"/>
      <c r="V75" s="18"/>
      <c r="W75" s="13" t="s">
        <v>372</v>
      </c>
      <c r="X75" s="13">
        <v>73</v>
      </c>
      <c r="Y75" s="18"/>
      <c r="Z75"/>
      <c r="AA75" s="18"/>
      <c r="AB75" s="18"/>
      <c r="AC75"/>
      <c r="AD75" s="18"/>
      <c r="AE75" s="18"/>
      <c r="AF75" s="13" t="s">
        <v>421</v>
      </c>
      <c r="AG75" s="13">
        <v>73</v>
      </c>
      <c r="AH75" s="18"/>
      <c r="AI75" s="60">
        <v>36.21</v>
      </c>
      <c r="AJ75" s="18"/>
      <c r="AK75" s="18"/>
      <c r="AL75" s="18"/>
      <c r="AM75" s="16">
        <v>123.75299999999999</v>
      </c>
      <c r="AN75" s="18"/>
      <c r="AO75" s="18"/>
      <c r="AP75" s="18"/>
      <c r="AQ75" s="13">
        <v>3</v>
      </c>
      <c r="AR75" s="18"/>
      <c r="AS75" s="18"/>
      <c r="AT75" s="18"/>
      <c r="AU75" s="16">
        <v>13.280000000000001</v>
      </c>
    </row>
    <row r="76" spans="1:47" x14ac:dyDescent="0.3">
      <c r="A76"/>
      <c r="B76" s="18"/>
      <c r="C76" s="18"/>
      <c r="D76"/>
      <c r="E76" s="18"/>
      <c r="F76" s="18"/>
      <c r="G76"/>
      <c r="H76" s="18"/>
      <c r="I76" s="18"/>
      <c r="J76"/>
      <c r="K76" s="18"/>
      <c r="L76" s="18"/>
      <c r="M76"/>
      <c r="N76"/>
      <c r="O76"/>
      <c r="P76" s="18"/>
      <c r="Q76"/>
      <c r="R76" s="18"/>
      <c r="S76" s="18"/>
      <c r="T76"/>
      <c r="U76" s="18"/>
      <c r="V76" s="18"/>
      <c r="W76" s="13" t="s">
        <v>234</v>
      </c>
      <c r="X76" s="13">
        <v>74</v>
      </c>
      <c r="Y76" s="18"/>
      <c r="Z76"/>
      <c r="AA76" s="18"/>
      <c r="AB76" s="18"/>
      <c r="AC76"/>
      <c r="AD76" s="18"/>
      <c r="AE76" s="18"/>
      <c r="AF76" s="13" t="s">
        <v>169</v>
      </c>
      <c r="AG76" s="13">
        <v>74</v>
      </c>
      <c r="AH76" s="18"/>
      <c r="AI76" s="60">
        <v>37.58</v>
      </c>
      <c r="AJ76" s="18"/>
      <c r="AK76" s="18"/>
      <c r="AL76" s="18"/>
      <c r="AM76" s="16">
        <v>135.1182</v>
      </c>
      <c r="AN76" s="18"/>
      <c r="AO76" s="18"/>
      <c r="AP76" s="18"/>
      <c r="AQ76" s="13">
        <v>3</v>
      </c>
      <c r="AR76" s="18"/>
      <c r="AS76" s="18"/>
      <c r="AT76" s="18"/>
      <c r="AU76" s="16">
        <v>13.680000000000001</v>
      </c>
    </row>
    <row r="77" spans="1:47" x14ac:dyDescent="0.3">
      <c r="A77"/>
      <c r="B77" s="18"/>
      <c r="C77" s="18"/>
      <c r="D77"/>
      <c r="E77" s="18"/>
      <c r="F77" s="18"/>
      <c r="G77"/>
      <c r="H77" s="18"/>
      <c r="I77" s="18"/>
      <c r="J77"/>
      <c r="K77" s="18"/>
      <c r="L77" s="18"/>
      <c r="M77"/>
      <c r="N77"/>
      <c r="O77"/>
      <c r="P77" s="18"/>
      <c r="Q77"/>
      <c r="R77" s="18"/>
      <c r="S77" s="18"/>
      <c r="T77"/>
      <c r="U77" s="18"/>
      <c r="V77" s="18"/>
      <c r="W77" s="13" t="s">
        <v>428</v>
      </c>
      <c r="X77" s="13">
        <v>75</v>
      </c>
      <c r="Y77" s="18"/>
      <c r="Z77"/>
      <c r="AA77" s="18"/>
      <c r="AB77" s="18"/>
      <c r="AC77"/>
      <c r="AD77" s="18"/>
      <c r="AE77" s="18"/>
      <c r="AF77" s="13" t="s">
        <v>240</v>
      </c>
      <c r="AG77" s="13">
        <v>75</v>
      </c>
      <c r="AH77" s="18"/>
      <c r="AI77" s="60">
        <v>38.4</v>
      </c>
      <c r="AJ77" s="18"/>
      <c r="AK77" s="18"/>
      <c r="AL77" s="18"/>
      <c r="AM77" s="16">
        <v>139.76999999999998</v>
      </c>
      <c r="AN77" s="18"/>
      <c r="AO77" s="18"/>
      <c r="AP77" s="18"/>
      <c r="AQ77" s="13">
        <v>3</v>
      </c>
      <c r="AR77" s="18"/>
      <c r="AS77" s="18"/>
      <c r="AT77" s="18"/>
      <c r="AU77" s="16">
        <v>14.580000000000002</v>
      </c>
    </row>
    <row r="78" spans="1:47" x14ac:dyDescent="0.3">
      <c r="A78"/>
      <c r="B78" s="18"/>
      <c r="C78" s="18"/>
      <c r="D78"/>
      <c r="E78" s="18"/>
      <c r="F78" s="18"/>
      <c r="G78"/>
      <c r="H78" s="18"/>
      <c r="I78" s="18"/>
      <c r="J78"/>
      <c r="K78" s="18"/>
      <c r="L78" s="18"/>
      <c r="M78"/>
      <c r="N78"/>
      <c r="O78"/>
      <c r="P78" s="18"/>
      <c r="Q78"/>
      <c r="R78" s="18"/>
      <c r="S78" s="18"/>
      <c r="T78"/>
      <c r="U78" s="18"/>
      <c r="V78" s="18"/>
      <c r="W78" s="13" t="s">
        <v>122</v>
      </c>
      <c r="X78" s="13">
        <v>76</v>
      </c>
      <c r="Y78" s="18"/>
      <c r="Z78"/>
      <c r="AA78" s="18"/>
      <c r="AB78" s="18"/>
      <c r="AC78"/>
      <c r="AD78" s="18"/>
      <c r="AE78" s="18"/>
      <c r="AF78" s="13" t="s">
        <v>267</v>
      </c>
      <c r="AG78" s="13">
        <v>76</v>
      </c>
      <c r="AH78" s="18"/>
      <c r="AI78" s="60">
        <v>39.629999999999995</v>
      </c>
      <c r="AJ78" s="18"/>
      <c r="AK78" s="18"/>
      <c r="AL78" s="18"/>
      <c r="AM78" s="16">
        <v>142.38</v>
      </c>
      <c r="AN78" s="18"/>
      <c r="AO78" s="18"/>
      <c r="AP78" s="18"/>
      <c r="AQ78" s="13">
        <v>3</v>
      </c>
      <c r="AR78" s="18"/>
      <c r="AS78" s="18"/>
      <c r="AT78" s="18"/>
      <c r="AU78" s="16">
        <v>15.341999999999999</v>
      </c>
    </row>
    <row r="79" spans="1:47" x14ac:dyDescent="0.3">
      <c r="A79"/>
      <c r="B79" s="18"/>
      <c r="C79" s="18"/>
      <c r="D79"/>
      <c r="E79" s="18"/>
      <c r="F79" s="18"/>
      <c r="G79"/>
      <c r="H79" s="18"/>
      <c r="I79" s="18"/>
      <c r="J79"/>
      <c r="K79" s="18"/>
      <c r="L79" s="18"/>
      <c r="M79"/>
      <c r="N79"/>
      <c r="O79"/>
      <c r="P79" s="18"/>
      <c r="Q79"/>
      <c r="R79" s="18"/>
      <c r="S79" s="18"/>
      <c r="T79"/>
      <c r="U79" s="18"/>
      <c r="V79" s="18"/>
      <c r="W79" s="13" t="s">
        <v>393</v>
      </c>
      <c r="X79" s="13">
        <v>77</v>
      </c>
      <c r="Y79" s="18"/>
      <c r="Z79"/>
      <c r="AA79" s="18"/>
      <c r="AB79" s="18"/>
      <c r="AC79"/>
      <c r="AD79" s="18"/>
      <c r="AE79" s="18"/>
      <c r="AF79" s="13" t="s">
        <v>441</v>
      </c>
      <c r="AG79" s="13">
        <v>77</v>
      </c>
      <c r="AH79" s="18"/>
      <c r="AI79" s="60">
        <v>39.839999999999996</v>
      </c>
      <c r="AJ79" s="18"/>
      <c r="AK79" s="18"/>
      <c r="AL79" s="18"/>
      <c r="AM79" s="16">
        <v>148.95999999999998</v>
      </c>
      <c r="AN79" s="18"/>
      <c r="AO79" s="18"/>
      <c r="AP79" s="18"/>
      <c r="AQ79" s="13">
        <v>3</v>
      </c>
      <c r="AR79" s="18"/>
      <c r="AS79" s="18"/>
      <c r="AT79" s="18"/>
      <c r="AU79" s="16">
        <v>16.11</v>
      </c>
    </row>
    <row r="80" spans="1:47" x14ac:dyDescent="0.3">
      <c r="A80"/>
      <c r="B80" s="18"/>
      <c r="C80" s="18"/>
      <c r="D80"/>
      <c r="E80" s="18"/>
      <c r="F80" s="18"/>
      <c r="G80"/>
      <c r="H80" s="18"/>
      <c r="I80" s="18"/>
      <c r="J80"/>
      <c r="K80" s="18"/>
      <c r="L80" s="18"/>
      <c r="M80"/>
      <c r="N80"/>
      <c r="O80"/>
      <c r="P80" s="18"/>
      <c r="Q80"/>
      <c r="R80" s="18"/>
      <c r="S80" s="18"/>
      <c r="T80"/>
      <c r="U80" s="18"/>
      <c r="V80" s="18"/>
      <c r="W80" s="13" t="s">
        <v>429</v>
      </c>
      <c r="X80" s="13">
        <v>78</v>
      </c>
      <c r="Y80" s="18"/>
      <c r="Z80"/>
      <c r="AA80" s="18"/>
      <c r="AB80" s="18"/>
      <c r="AC80"/>
      <c r="AD80" s="18"/>
      <c r="AE80" s="18"/>
      <c r="AF80" s="13" t="s">
        <v>167</v>
      </c>
      <c r="AG80" s="13">
        <v>78</v>
      </c>
      <c r="AH80" s="18"/>
      <c r="AI80" s="60">
        <v>40.050000000000004</v>
      </c>
      <c r="AJ80" s="18"/>
      <c r="AK80" s="18"/>
      <c r="AL80" s="18"/>
      <c r="AM80" s="16">
        <v>154.97999999999999</v>
      </c>
      <c r="AN80" s="18"/>
      <c r="AO80" s="18"/>
      <c r="AP80" s="18"/>
      <c r="AQ80" s="13">
        <v>3</v>
      </c>
      <c r="AR80" s="18"/>
      <c r="AS80" s="18"/>
      <c r="AT80" s="18"/>
      <c r="AU80" s="16">
        <v>17.07</v>
      </c>
    </row>
    <row r="81" spans="1:47" x14ac:dyDescent="0.3">
      <c r="A81"/>
      <c r="B81" s="18"/>
      <c r="C81" s="18"/>
      <c r="D81"/>
      <c r="E81" s="18"/>
      <c r="F81" s="18"/>
      <c r="G81"/>
      <c r="H81" s="18"/>
      <c r="I81" s="18"/>
      <c r="J81"/>
      <c r="K81" s="18"/>
      <c r="L81" s="18"/>
      <c r="M81"/>
      <c r="N81"/>
      <c r="O81"/>
      <c r="P81" s="18"/>
      <c r="Q81"/>
      <c r="R81" s="18"/>
      <c r="S81" s="18"/>
      <c r="T81"/>
      <c r="U81" s="18"/>
      <c r="V81" s="18"/>
      <c r="W81" s="13" t="s">
        <v>391</v>
      </c>
      <c r="X81" s="13">
        <v>79</v>
      </c>
      <c r="Y81" s="18"/>
      <c r="Z81"/>
      <c r="AA81" s="18"/>
      <c r="AB81" s="18"/>
      <c r="AC81"/>
      <c r="AD81" s="18"/>
      <c r="AE81" s="18"/>
      <c r="AF81" s="13" t="s">
        <v>179</v>
      </c>
      <c r="AG81" s="13">
        <v>79</v>
      </c>
      <c r="AH81" s="18"/>
      <c r="AI81" s="60">
        <v>43.479199999999999</v>
      </c>
      <c r="AJ81" s="18"/>
      <c r="AK81" s="18"/>
      <c r="AL81" s="18"/>
      <c r="AM81" s="16">
        <v>155.358</v>
      </c>
      <c r="AN81" s="18"/>
      <c r="AO81" s="18"/>
      <c r="AP81" s="18"/>
      <c r="AQ81" s="13">
        <v>3</v>
      </c>
      <c r="AR81" s="18"/>
      <c r="AS81" s="18"/>
      <c r="AT81" s="18"/>
      <c r="AU81" s="16">
        <v>17.893499999999996</v>
      </c>
    </row>
    <row r="82" spans="1:47" x14ac:dyDescent="0.3">
      <c r="A82"/>
      <c r="B82" s="18"/>
      <c r="C82" s="18"/>
      <c r="D82"/>
      <c r="E82" s="18"/>
      <c r="F82" s="18"/>
      <c r="G82"/>
      <c r="H82" s="18"/>
      <c r="I82" s="18"/>
      <c r="J82"/>
      <c r="K82" s="18"/>
      <c r="L82" s="18"/>
      <c r="M82"/>
      <c r="N82"/>
      <c r="O82"/>
      <c r="P82" s="18"/>
      <c r="Q82"/>
      <c r="R82" s="18"/>
      <c r="S82" s="18"/>
      <c r="T82"/>
      <c r="U82" s="18"/>
      <c r="V82" s="18"/>
      <c r="W82" s="13" t="s">
        <v>225</v>
      </c>
      <c r="X82" s="13">
        <v>80</v>
      </c>
      <c r="Y82" s="18"/>
      <c r="Z82"/>
      <c r="AA82" s="18"/>
      <c r="AB82" s="18"/>
      <c r="AC82"/>
      <c r="AD82" s="18"/>
      <c r="AE82" s="18"/>
      <c r="AF82" s="13" t="s">
        <v>357</v>
      </c>
      <c r="AG82" s="13">
        <v>80</v>
      </c>
      <c r="AH82" s="18"/>
      <c r="AI82" s="60">
        <v>44.070000000000007</v>
      </c>
      <c r="AJ82" s="18"/>
      <c r="AK82" s="18"/>
      <c r="AL82" s="18"/>
      <c r="AM82" s="16">
        <v>156.24</v>
      </c>
      <c r="AN82" s="18"/>
      <c r="AO82" s="18"/>
      <c r="AP82" s="18"/>
      <c r="AQ82" s="13">
        <v>3</v>
      </c>
      <c r="AR82" s="18"/>
      <c r="AS82" s="18"/>
      <c r="AT82" s="18"/>
      <c r="AU82" s="16">
        <v>20.3</v>
      </c>
    </row>
    <row r="83" spans="1:47" x14ac:dyDescent="0.3">
      <c r="A83"/>
      <c r="B83" s="18"/>
      <c r="C83" s="18"/>
      <c r="D83"/>
      <c r="E83" s="18"/>
      <c r="F83" s="18"/>
      <c r="G83"/>
      <c r="H83" s="18"/>
      <c r="I83" s="18"/>
      <c r="J83"/>
      <c r="K83" s="18"/>
      <c r="L83" s="18"/>
      <c r="M83"/>
      <c r="N83"/>
      <c r="O83"/>
      <c r="P83" s="18"/>
      <c r="Q83"/>
      <c r="R83" s="18"/>
      <c r="S83" s="18"/>
      <c r="T83"/>
      <c r="U83" s="18"/>
      <c r="V83" s="18"/>
      <c r="W83" s="13" t="s">
        <v>364</v>
      </c>
      <c r="X83" s="13">
        <v>81</v>
      </c>
      <c r="Y83" s="18"/>
      <c r="Z83"/>
      <c r="AA83" s="18"/>
      <c r="AB83" s="18"/>
      <c r="AC83"/>
      <c r="AD83" s="18"/>
      <c r="AE83" s="18"/>
      <c r="AF83" s="13" t="s">
        <v>449</v>
      </c>
      <c r="AG83" s="13">
        <v>81</v>
      </c>
      <c r="AH83" s="18"/>
      <c r="AI83" s="60">
        <v>45.47999999999999</v>
      </c>
      <c r="AJ83" s="18"/>
      <c r="AK83" s="18"/>
      <c r="AL83" s="18"/>
      <c r="AM83" s="16">
        <v>157.82250000000002</v>
      </c>
      <c r="AN83" s="18"/>
      <c r="AO83" s="18"/>
      <c r="AP83" s="18"/>
      <c r="AQ83" s="13">
        <v>3</v>
      </c>
      <c r="AR83" s="18"/>
      <c r="AS83" s="18"/>
      <c r="AT83" s="18"/>
      <c r="AU83" s="16">
        <v>20.52</v>
      </c>
    </row>
    <row r="84" spans="1:47" x14ac:dyDescent="0.3">
      <c r="A84"/>
      <c r="B84" s="18"/>
      <c r="C84" s="18"/>
      <c r="D84"/>
      <c r="E84" s="18"/>
      <c r="F84" s="18"/>
      <c r="G84"/>
      <c r="H84" s="18"/>
      <c r="I84" s="18"/>
      <c r="J84"/>
      <c r="K84" s="18"/>
      <c r="L84" s="18"/>
      <c r="M84"/>
      <c r="N84"/>
      <c r="O84"/>
      <c r="P84" s="18"/>
      <c r="Q84"/>
      <c r="R84" s="18"/>
      <c r="S84" s="18"/>
      <c r="T84"/>
      <c r="U84" s="18"/>
      <c r="V84" s="18"/>
      <c r="W84" s="13" t="s">
        <v>185</v>
      </c>
      <c r="X84" s="13">
        <v>82</v>
      </c>
      <c r="Y84" s="18"/>
      <c r="Z84"/>
      <c r="AA84" s="18"/>
      <c r="AB84" s="18"/>
      <c r="AC84"/>
      <c r="AD84" s="18"/>
      <c r="AE84" s="18"/>
      <c r="AF84" s="13" t="s">
        <v>98</v>
      </c>
      <c r="AG84" s="13">
        <v>82</v>
      </c>
      <c r="AH84" s="18"/>
      <c r="AI84" s="60">
        <v>47.64</v>
      </c>
      <c r="AJ84" s="18"/>
      <c r="AK84" s="18"/>
      <c r="AL84" s="18"/>
      <c r="AM84" s="16">
        <v>159.44399999999999</v>
      </c>
      <c r="AN84" s="18"/>
      <c r="AO84" s="18"/>
      <c r="AP84" s="18"/>
      <c r="AQ84" s="13">
        <v>3</v>
      </c>
      <c r="AR84" s="18"/>
      <c r="AS84" s="18"/>
      <c r="AT84" s="18"/>
      <c r="AU84" s="16">
        <v>20.879999999999995</v>
      </c>
    </row>
    <row r="85" spans="1:47" x14ac:dyDescent="0.3">
      <c r="A85"/>
      <c r="B85" s="18"/>
      <c r="C85" s="18"/>
      <c r="D85"/>
      <c r="E85" s="18"/>
      <c r="F85" s="18"/>
      <c r="G85"/>
      <c r="H85" s="18"/>
      <c r="I85" s="18"/>
      <c r="J85"/>
      <c r="K85" s="18"/>
      <c r="L85" s="18"/>
      <c r="M85"/>
      <c r="N85"/>
      <c r="O85"/>
      <c r="P85" s="18"/>
      <c r="Q85"/>
      <c r="R85" s="18"/>
      <c r="S85" s="18"/>
      <c r="T85"/>
      <c r="U85" s="18"/>
      <c r="V85" s="18"/>
      <c r="W85" s="13" t="s">
        <v>230</v>
      </c>
      <c r="X85" s="13">
        <v>83</v>
      </c>
      <c r="Y85" s="18"/>
      <c r="Z85"/>
      <c r="AA85" s="18"/>
      <c r="AB85" s="18"/>
      <c r="AC85"/>
      <c r="AD85" s="18"/>
      <c r="AE85" s="18"/>
      <c r="AF85" s="13" t="s">
        <v>379</v>
      </c>
      <c r="AG85" s="13">
        <v>83</v>
      </c>
      <c r="AH85" s="18"/>
      <c r="AI85" s="60">
        <v>52.32</v>
      </c>
      <c r="AJ85" s="18"/>
      <c r="AK85" s="18"/>
      <c r="AL85" s="18"/>
      <c r="AM85" s="16">
        <v>161.51400000000001</v>
      </c>
      <c r="AN85" s="18"/>
      <c r="AO85" s="18"/>
      <c r="AP85" s="18"/>
      <c r="AQ85" s="13">
        <v>3</v>
      </c>
      <c r="AR85" s="18"/>
      <c r="AS85" s="18"/>
      <c r="AT85" s="18"/>
      <c r="AU85" s="16">
        <v>22.919999999999998</v>
      </c>
    </row>
    <row r="86" spans="1:47" x14ac:dyDescent="0.3">
      <c r="A86"/>
      <c r="B86" s="18"/>
      <c r="C86" s="18"/>
      <c r="D86"/>
      <c r="E86" s="18"/>
      <c r="F86" s="18"/>
      <c r="G86"/>
      <c r="H86" s="18"/>
      <c r="I86" s="18"/>
      <c r="J86"/>
      <c r="K86" s="18"/>
      <c r="L86" s="18"/>
      <c r="M86"/>
      <c r="N86"/>
      <c r="O86"/>
      <c r="P86" s="18"/>
      <c r="Q86"/>
      <c r="R86" s="18"/>
      <c r="S86" s="18"/>
      <c r="T86"/>
      <c r="U86" s="18"/>
      <c r="V86" s="18"/>
      <c r="W86" s="13" t="s">
        <v>112</v>
      </c>
      <c r="X86" s="13">
        <v>84</v>
      </c>
      <c r="Y86" s="18"/>
      <c r="Z86"/>
      <c r="AA86" s="18"/>
      <c r="AB86" s="18"/>
      <c r="AC86"/>
      <c r="AD86" s="18"/>
      <c r="AE86" s="18"/>
      <c r="AF86" s="13" t="s">
        <v>316</v>
      </c>
      <c r="AG86" s="13">
        <v>84</v>
      </c>
      <c r="AH86" s="18"/>
      <c r="AI86" s="60">
        <v>55.56</v>
      </c>
      <c r="AJ86" s="18"/>
      <c r="AK86" s="18"/>
      <c r="AL86" s="18"/>
      <c r="AM86" s="16">
        <v>165.54823999999999</v>
      </c>
      <c r="AN86" s="18"/>
      <c r="AO86" s="18"/>
      <c r="AP86" s="18"/>
      <c r="AQ86" s="13">
        <v>3</v>
      </c>
      <c r="AR86" s="18"/>
      <c r="AS86" s="18"/>
      <c r="AT86" s="18"/>
      <c r="AU86" s="16">
        <v>23.4</v>
      </c>
    </row>
    <row r="87" spans="1:47" x14ac:dyDescent="0.3">
      <c r="A87"/>
      <c r="B87" s="18"/>
      <c r="C87" s="18"/>
      <c r="D87"/>
      <c r="E87" s="18"/>
      <c r="F87" s="18"/>
      <c r="G87"/>
      <c r="H87" s="18"/>
      <c r="I87" s="18"/>
      <c r="J87"/>
      <c r="K87" s="18"/>
      <c r="L87" s="18"/>
      <c r="M87"/>
      <c r="N87"/>
      <c r="O87"/>
      <c r="P87" s="18"/>
      <c r="Q87"/>
      <c r="R87" s="18"/>
      <c r="S87" s="18"/>
      <c r="T87"/>
      <c r="U87" s="18"/>
      <c r="V87" s="18"/>
      <c r="W87" s="13" t="s">
        <v>416</v>
      </c>
      <c r="X87" s="13">
        <v>85</v>
      </c>
      <c r="Y87" s="18"/>
      <c r="Z87"/>
      <c r="AA87" s="18"/>
      <c r="AB87" s="18"/>
      <c r="AC87"/>
      <c r="AD87" s="18"/>
      <c r="AE87" s="18"/>
      <c r="AF87" s="13" t="s">
        <v>70</v>
      </c>
      <c r="AG87" s="13">
        <v>85</v>
      </c>
      <c r="AH87" s="18"/>
      <c r="AI87" s="60">
        <v>58.059999999999995</v>
      </c>
      <c r="AJ87" s="18"/>
      <c r="AK87" s="18"/>
      <c r="AL87" s="18"/>
      <c r="AM87" s="16">
        <v>174.32999999999998</v>
      </c>
      <c r="AN87" s="18"/>
      <c r="AO87" s="18"/>
      <c r="AP87" s="18"/>
      <c r="AQ87" s="13">
        <v>3</v>
      </c>
      <c r="AR87" s="18"/>
      <c r="AS87" s="18"/>
      <c r="AT87" s="18"/>
      <c r="AU87" s="16">
        <v>25.807499999999976</v>
      </c>
    </row>
    <row r="88" spans="1:47" x14ac:dyDescent="0.3">
      <c r="A88"/>
      <c r="B88" s="18"/>
      <c r="C88" s="18"/>
      <c r="D88"/>
      <c r="E88" s="18"/>
      <c r="F88" s="18"/>
      <c r="G88"/>
      <c r="H88" s="18"/>
      <c r="I88" s="18"/>
      <c r="J88"/>
      <c r="K88" s="18"/>
      <c r="L88" s="18"/>
      <c r="M88"/>
      <c r="N88"/>
      <c r="O88"/>
      <c r="P88" s="18"/>
      <c r="Q88"/>
      <c r="R88" s="18"/>
      <c r="S88" s="18"/>
      <c r="T88"/>
      <c r="U88" s="18"/>
      <c r="V88" s="18"/>
      <c r="W88" s="13" t="s">
        <v>337</v>
      </c>
      <c r="X88" s="13">
        <v>86</v>
      </c>
      <c r="Y88" s="18"/>
      <c r="Z88"/>
      <c r="AA88" s="18"/>
      <c r="AB88" s="18"/>
      <c r="AC88"/>
      <c r="AD88" s="18"/>
      <c r="AE88" s="18"/>
      <c r="AF88" s="13" t="s">
        <v>53</v>
      </c>
      <c r="AG88" s="13">
        <v>86</v>
      </c>
      <c r="AH88" s="18"/>
      <c r="AI88" s="60">
        <v>66.42</v>
      </c>
      <c r="AJ88" s="18"/>
      <c r="AK88" s="18"/>
      <c r="AL88" s="18"/>
      <c r="AM88" s="16">
        <v>176.68080000000003</v>
      </c>
      <c r="AN88" s="18"/>
      <c r="AO88" s="18"/>
      <c r="AP88" s="18"/>
      <c r="AQ88" s="13">
        <v>3</v>
      </c>
      <c r="AR88" s="18"/>
      <c r="AS88" s="18"/>
      <c r="AT88" s="18"/>
      <c r="AU88" s="16">
        <v>26.759999999999998</v>
      </c>
    </row>
    <row r="89" spans="1:47" x14ac:dyDescent="0.3">
      <c r="A89"/>
      <c r="B89" s="18"/>
      <c r="C89" s="18"/>
      <c r="D89"/>
      <c r="E89" s="18"/>
      <c r="F89" s="18"/>
      <c r="G89"/>
      <c r="H89" s="18"/>
      <c r="I89" s="18"/>
      <c r="J89"/>
      <c r="K89" s="18"/>
      <c r="L89" s="18"/>
      <c r="M89"/>
      <c r="N89"/>
      <c r="O89"/>
      <c r="P89" s="18"/>
      <c r="Q89"/>
      <c r="R89" s="18"/>
      <c r="S89" s="18"/>
      <c r="T89"/>
      <c r="U89" s="18"/>
      <c r="V89" s="18"/>
      <c r="W89" s="13" t="s">
        <v>207</v>
      </c>
      <c r="X89" s="13">
        <v>87</v>
      </c>
      <c r="Y89" s="18"/>
      <c r="Z89"/>
      <c r="AA89" s="18"/>
      <c r="AB89" s="18"/>
      <c r="AC89"/>
      <c r="AD89" s="18"/>
      <c r="AE89" s="18"/>
      <c r="AF89" s="13" t="s">
        <v>273</v>
      </c>
      <c r="AG89" s="13">
        <v>87</v>
      </c>
      <c r="AH89" s="18"/>
      <c r="AI89" s="60">
        <v>71.45999999999998</v>
      </c>
      <c r="AJ89" s="18"/>
      <c r="AK89" s="18"/>
      <c r="AL89" s="18"/>
      <c r="AM89" s="16">
        <v>185.76000000000002</v>
      </c>
      <c r="AN89" s="18"/>
      <c r="AO89" s="18"/>
      <c r="AP89" s="18"/>
      <c r="AQ89" s="13">
        <v>3</v>
      </c>
      <c r="AR89" s="18"/>
      <c r="AS89" s="18"/>
      <c r="AT89" s="18"/>
      <c r="AU89" s="16">
        <v>28.160000000000004</v>
      </c>
    </row>
    <row r="90" spans="1:47" x14ac:dyDescent="0.3">
      <c r="A90"/>
      <c r="B90" s="18"/>
      <c r="C90" s="18"/>
      <c r="D90"/>
      <c r="E90" s="18"/>
      <c r="F90" s="18"/>
      <c r="G90"/>
      <c r="H90" s="18"/>
      <c r="I90" s="18"/>
      <c r="J90"/>
      <c r="K90" s="18"/>
      <c r="L90" s="18"/>
      <c r="M90"/>
      <c r="N90"/>
      <c r="O90"/>
      <c r="P90" s="18"/>
      <c r="Q90"/>
      <c r="R90" s="18"/>
      <c r="S90" s="18"/>
      <c r="T90"/>
      <c r="U90" s="18"/>
      <c r="V90" s="18"/>
      <c r="W90" s="13" t="s">
        <v>74</v>
      </c>
      <c r="X90" s="13">
        <v>88</v>
      </c>
      <c r="Y90" s="18"/>
      <c r="Z90"/>
      <c r="AA90" s="18"/>
      <c r="AB90" s="18"/>
      <c r="AC90"/>
      <c r="AD90" s="18"/>
      <c r="AE90" s="18"/>
      <c r="AF90" s="13" t="s">
        <v>331</v>
      </c>
      <c r="AG90" s="13">
        <v>88</v>
      </c>
      <c r="AH90" s="18"/>
      <c r="AI90" s="60">
        <v>77.999999999999972</v>
      </c>
      <c r="AJ90" s="18"/>
      <c r="AK90" s="18"/>
      <c r="AL90" s="18"/>
      <c r="AM90" s="16">
        <v>192.87</v>
      </c>
      <c r="AN90" s="18"/>
      <c r="AO90" s="18"/>
      <c r="AP90" s="18"/>
      <c r="AQ90" s="13">
        <v>4</v>
      </c>
      <c r="AR90" s="18"/>
      <c r="AS90" s="18"/>
      <c r="AT90" s="18"/>
      <c r="AU90" s="16">
        <v>29.268600000000003</v>
      </c>
    </row>
    <row r="91" spans="1:47" x14ac:dyDescent="0.3">
      <c r="A91"/>
      <c r="B91" s="18"/>
      <c r="C91" s="18"/>
      <c r="D91"/>
      <c r="E91" s="18"/>
      <c r="F91" s="18"/>
      <c r="G91"/>
      <c r="H91" s="18"/>
      <c r="I91" s="18"/>
      <c r="J91"/>
      <c r="K91" s="18"/>
      <c r="L91" s="18"/>
      <c r="M91"/>
      <c r="N91"/>
      <c r="O91"/>
      <c r="P91" s="18"/>
      <c r="Q91"/>
      <c r="R91" s="18"/>
      <c r="S91" s="18"/>
      <c r="T91"/>
      <c r="U91" s="18"/>
      <c r="V91" s="18"/>
      <c r="W91" s="13" t="s">
        <v>410</v>
      </c>
      <c r="X91" s="13">
        <v>89</v>
      </c>
      <c r="Y91" s="18"/>
      <c r="Z91"/>
      <c r="AA91" s="18"/>
      <c r="AB91" s="18"/>
      <c r="AC91"/>
      <c r="AD91" s="18"/>
      <c r="AE91" s="18"/>
      <c r="AF91" s="13" t="s">
        <v>265</v>
      </c>
      <c r="AG91" s="13">
        <v>89</v>
      </c>
      <c r="AH91" s="18"/>
      <c r="AI91" s="60">
        <v>80.58</v>
      </c>
      <c r="AJ91" s="18"/>
      <c r="AK91" s="18"/>
      <c r="AL91" s="18"/>
      <c r="AM91" s="16">
        <v>195.2</v>
      </c>
      <c r="AN91" s="18"/>
      <c r="AO91" s="18"/>
      <c r="AP91" s="18"/>
      <c r="AQ91" s="13">
        <v>4</v>
      </c>
      <c r="AR91" s="18"/>
      <c r="AS91" s="18"/>
      <c r="AT91" s="18"/>
      <c r="AU91" s="16">
        <v>29.64</v>
      </c>
    </row>
    <row r="92" spans="1:47" x14ac:dyDescent="0.3">
      <c r="A92"/>
      <c r="B92" s="18"/>
      <c r="C92" s="18"/>
      <c r="D92"/>
      <c r="E92" s="18"/>
      <c r="F92" s="18"/>
      <c r="G92"/>
      <c r="H92" s="18"/>
      <c r="I92" s="18"/>
      <c r="J92"/>
      <c r="K92" s="18"/>
      <c r="L92" s="18"/>
      <c r="M92"/>
      <c r="N92"/>
      <c r="O92"/>
      <c r="P92" s="18"/>
      <c r="Q92"/>
      <c r="R92" s="18"/>
      <c r="S92" s="18"/>
      <c r="T92"/>
      <c r="U92" s="18"/>
      <c r="V92" s="18"/>
      <c r="W92" s="13" t="s">
        <v>270</v>
      </c>
      <c r="X92" s="13">
        <v>90</v>
      </c>
      <c r="Y92" s="18"/>
      <c r="Z92"/>
      <c r="AA92" s="18"/>
      <c r="AB92" s="18"/>
      <c r="AC92"/>
      <c r="AD92" s="18"/>
      <c r="AE92" s="18"/>
      <c r="AF92" s="13" t="s">
        <v>123</v>
      </c>
      <c r="AG92" s="13">
        <v>90</v>
      </c>
      <c r="AH92" s="18"/>
      <c r="AI92" s="60">
        <v>82.41</v>
      </c>
      <c r="AJ92" s="18"/>
      <c r="AK92" s="18"/>
      <c r="AL92" s="18"/>
      <c r="AM92" s="16">
        <v>205.965</v>
      </c>
      <c r="AN92" s="18"/>
      <c r="AO92" s="18"/>
      <c r="AP92" s="18"/>
      <c r="AQ92" s="13">
        <v>4</v>
      </c>
      <c r="AR92" s="18"/>
      <c r="AS92" s="18"/>
      <c r="AT92" s="18"/>
      <c r="AU92" s="16">
        <v>32.792999999999999</v>
      </c>
    </row>
    <row r="93" spans="1:47" x14ac:dyDescent="0.3">
      <c r="A93"/>
      <c r="B93" s="18"/>
      <c r="C93" s="18"/>
      <c r="D93"/>
      <c r="E93" s="18"/>
      <c r="F93" s="18"/>
      <c r="G93"/>
      <c r="H93" s="18"/>
      <c r="I93" s="18"/>
      <c r="J93"/>
      <c r="K93" s="18"/>
      <c r="L93" s="18"/>
      <c r="M93"/>
      <c r="N93"/>
      <c r="O93"/>
      <c r="P93" s="18"/>
      <c r="Q93"/>
      <c r="R93" s="18"/>
      <c r="S93" s="18"/>
      <c r="T93"/>
      <c r="U93" s="18"/>
      <c r="V93" s="18"/>
      <c r="W93" s="13" t="s">
        <v>293</v>
      </c>
      <c r="X93" s="13">
        <v>91</v>
      </c>
      <c r="Y93" s="18"/>
      <c r="Z93"/>
      <c r="AA93" s="18"/>
      <c r="AB93" s="18"/>
      <c r="AC93"/>
      <c r="AD93" s="18"/>
      <c r="AE93" s="18"/>
      <c r="AF93" s="13" t="s">
        <v>318</v>
      </c>
      <c r="AG93" s="13">
        <v>91</v>
      </c>
      <c r="AH93" s="18"/>
      <c r="AI93" s="60">
        <v>83.16</v>
      </c>
      <c r="AJ93" s="18"/>
      <c r="AK93" s="18"/>
      <c r="AL93" s="18"/>
      <c r="AM93" s="16">
        <v>207.12</v>
      </c>
      <c r="AN93" s="18"/>
      <c r="AO93" s="18"/>
      <c r="AP93" s="18"/>
      <c r="AQ93" s="13">
        <v>4</v>
      </c>
      <c r="AR93" s="18"/>
      <c r="AS93" s="18"/>
      <c r="AT93" s="18"/>
      <c r="AU93" s="16">
        <v>35.64</v>
      </c>
    </row>
    <row r="94" spans="1:47" x14ac:dyDescent="0.3">
      <c r="A94"/>
      <c r="B94" s="18"/>
      <c r="C94" s="18"/>
      <c r="D94"/>
      <c r="E94" s="18"/>
      <c r="F94" s="18"/>
      <c r="G94"/>
      <c r="H94" s="18"/>
      <c r="I94" s="18"/>
      <c r="J94"/>
      <c r="K94" s="18"/>
      <c r="L94" s="18"/>
      <c r="M94"/>
      <c r="N94"/>
      <c r="O94"/>
      <c r="P94" s="18"/>
      <c r="Q94"/>
      <c r="R94" s="18"/>
      <c r="S94" s="18"/>
      <c r="T94"/>
      <c r="U94" s="18"/>
      <c r="V94" s="18"/>
      <c r="W94" s="13" t="s">
        <v>281</v>
      </c>
      <c r="X94" s="13">
        <v>92</v>
      </c>
      <c r="Y94" s="18"/>
      <c r="Z94"/>
      <c r="AA94" s="18"/>
      <c r="AB94" s="18"/>
      <c r="AC94"/>
      <c r="AD94" s="18"/>
      <c r="AE94" s="18"/>
      <c r="AF94" s="13" t="s">
        <v>213</v>
      </c>
      <c r="AG94" s="13">
        <v>92</v>
      </c>
      <c r="AH94" s="18"/>
      <c r="AI94" s="60">
        <v>90.51</v>
      </c>
      <c r="AJ94" s="18"/>
      <c r="AK94" s="18"/>
      <c r="AL94" s="18"/>
      <c r="AM94" s="16">
        <v>211.18049999999999</v>
      </c>
      <c r="AN94" s="18"/>
      <c r="AO94" s="18"/>
      <c r="AP94" s="18"/>
      <c r="AQ94" s="13">
        <v>4</v>
      </c>
      <c r="AR94" s="18"/>
      <c r="AS94" s="18"/>
      <c r="AT94" s="18"/>
      <c r="AU94" s="16">
        <v>36.035999999999994</v>
      </c>
    </row>
    <row r="95" spans="1:47" x14ac:dyDescent="0.3">
      <c r="A95"/>
      <c r="B95" s="18"/>
      <c r="C95" s="18"/>
      <c r="D95"/>
      <c r="E95" s="18"/>
      <c r="F95" s="18"/>
      <c r="G95"/>
      <c r="H95" s="18"/>
      <c r="I95" s="18"/>
      <c r="J95"/>
      <c r="K95" s="18"/>
      <c r="L95" s="18"/>
      <c r="M95"/>
      <c r="N95"/>
      <c r="O95"/>
      <c r="P95" s="18"/>
      <c r="Q95"/>
      <c r="R95" s="18"/>
      <c r="S95" s="18"/>
      <c r="T95"/>
      <c r="U95" s="18"/>
      <c r="V95" s="18"/>
      <c r="W95" s="13" t="s">
        <v>127</v>
      </c>
      <c r="X95" s="13">
        <v>93</v>
      </c>
      <c r="Y95" s="18"/>
      <c r="Z95"/>
      <c r="AA95" s="18"/>
      <c r="AB95" s="18"/>
      <c r="AC95"/>
      <c r="AD95" s="18"/>
      <c r="AE95" s="18"/>
      <c r="AF95" s="13" t="s">
        <v>208</v>
      </c>
      <c r="AG95" s="13">
        <v>93</v>
      </c>
      <c r="AH95" s="18"/>
      <c r="AI95" s="60">
        <v>96.270000000000024</v>
      </c>
      <c r="AJ95" s="18"/>
      <c r="AK95" s="18"/>
      <c r="AL95" s="18"/>
      <c r="AM95" s="16">
        <v>222.56</v>
      </c>
      <c r="AN95" s="18"/>
      <c r="AO95" s="18"/>
      <c r="AP95" s="18"/>
      <c r="AQ95" s="13">
        <v>4</v>
      </c>
      <c r="AR95" s="18"/>
      <c r="AS95" s="18"/>
      <c r="AT95" s="18"/>
      <c r="AU95" s="16">
        <v>36.227999999999994</v>
      </c>
    </row>
    <row r="96" spans="1:47" x14ac:dyDescent="0.3">
      <c r="A96"/>
      <c r="B96" s="18"/>
      <c r="C96" s="18"/>
      <c r="D96"/>
      <c r="E96" s="18"/>
      <c r="F96" s="18"/>
      <c r="G96"/>
      <c r="H96" s="18"/>
      <c r="I96" s="18"/>
      <c r="J96"/>
      <c r="K96" s="18"/>
      <c r="L96" s="18"/>
      <c r="M96"/>
      <c r="N96"/>
      <c r="O96"/>
      <c r="P96" s="18"/>
      <c r="Q96"/>
      <c r="R96" s="18"/>
      <c r="S96" s="18"/>
      <c r="T96"/>
      <c r="U96" s="18"/>
      <c r="V96" s="18"/>
      <c r="W96" s="13" t="s">
        <v>25</v>
      </c>
      <c r="X96" s="13">
        <v>94</v>
      </c>
      <c r="Y96" s="18"/>
      <c r="Z96"/>
      <c r="AA96" s="18"/>
      <c r="AB96" s="18"/>
      <c r="AC96"/>
      <c r="AD96" s="18"/>
      <c r="AE96" s="18"/>
      <c r="AF96" s="13" t="s">
        <v>108</v>
      </c>
      <c r="AG96" s="13">
        <v>94</v>
      </c>
      <c r="AH96" s="18"/>
      <c r="AI96" s="60">
        <v>102.86999999999998</v>
      </c>
      <c r="AJ96" s="18"/>
      <c r="AK96" s="18"/>
      <c r="AL96" s="18"/>
      <c r="AM96" s="16">
        <v>239.7372</v>
      </c>
      <c r="AN96" s="18"/>
      <c r="AO96" s="18"/>
      <c r="AP96" s="18"/>
      <c r="AQ96" s="13">
        <v>4</v>
      </c>
      <c r="AR96" s="18"/>
      <c r="AS96" s="18"/>
      <c r="AT96" s="18"/>
      <c r="AU96" s="16">
        <v>37.769999999999996</v>
      </c>
    </row>
    <row r="97" spans="1:47" x14ac:dyDescent="0.3">
      <c r="A97"/>
      <c r="B97" s="18"/>
      <c r="C97" s="18"/>
      <c r="D97"/>
      <c r="E97" s="18"/>
      <c r="F97" s="18"/>
      <c r="G97"/>
      <c r="H97" s="18"/>
      <c r="I97" s="18"/>
      <c r="J97"/>
      <c r="K97" s="18"/>
      <c r="L97" s="18"/>
      <c r="M97"/>
      <c r="N97"/>
      <c r="O97"/>
      <c r="P97" s="18"/>
      <c r="Q97"/>
      <c r="R97" s="18"/>
      <c r="S97" s="18"/>
      <c r="T97"/>
      <c r="U97" s="18"/>
      <c r="V97" s="18"/>
      <c r="W97" s="13" t="s">
        <v>420</v>
      </c>
      <c r="X97" s="13">
        <v>95</v>
      </c>
      <c r="Y97" s="18"/>
      <c r="Z97"/>
      <c r="AA97" s="18"/>
      <c r="AB97" s="18"/>
      <c r="AC97"/>
      <c r="AD97" s="18"/>
      <c r="AE97" s="18"/>
      <c r="AF97" s="13" t="s">
        <v>392</v>
      </c>
      <c r="AG97" s="13">
        <v>95</v>
      </c>
      <c r="AH97" s="18"/>
      <c r="AI97" s="60">
        <v>103.38000000000001</v>
      </c>
      <c r="AJ97" s="18"/>
      <c r="AK97" s="18"/>
      <c r="AL97" s="18"/>
      <c r="AM97" s="16">
        <v>255.84</v>
      </c>
      <c r="AN97" s="18"/>
      <c r="AO97" s="18"/>
      <c r="AP97" s="18"/>
      <c r="AQ97" s="13">
        <v>4</v>
      </c>
      <c r="AR97" s="18"/>
      <c r="AS97" s="18"/>
      <c r="AT97" s="18"/>
      <c r="AU97" s="16">
        <v>42.900000000000006</v>
      </c>
    </row>
    <row r="98" spans="1:47" x14ac:dyDescent="0.3">
      <c r="A98"/>
      <c r="B98" s="18"/>
      <c r="C98" s="18"/>
      <c r="D98"/>
      <c r="E98" s="18"/>
      <c r="F98" s="18"/>
      <c r="G98"/>
      <c r="H98" s="18"/>
      <c r="I98" s="18"/>
      <c r="J98"/>
      <c r="K98" s="18"/>
      <c r="L98" s="18"/>
      <c r="M98"/>
      <c r="N98"/>
      <c r="O98"/>
      <c r="P98" s="18"/>
      <c r="Q98"/>
      <c r="R98" s="18"/>
      <c r="S98" s="18"/>
      <c r="T98"/>
      <c r="U98" s="18"/>
      <c r="V98" s="18"/>
      <c r="W98" s="13" t="s">
        <v>157</v>
      </c>
      <c r="X98" s="13">
        <v>96</v>
      </c>
      <c r="Y98" s="18"/>
      <c r="Z98"/>
      <c r="AA98" s="18"/>
      <c r="AB98" s="18"/>
      <c r="AC98"/>
      <c r="AD98" s="18"/>
      <c r="AE98" s="18"/>
      <c r="AF98" s="13" t="s">
        <v>202</v>
      </c>
      <c r="AG98" s="13">
        <v>96</v>
      </c>
      <c r="AH98" s="18"/>
      <c r="AI98" s="60">
        <v>104.91</v>
      </c>
      <c r="AJ98" s="18"/>
      <c r="AK98" s="18"/>
      <c r="AL98" s="18"/>
      <c r="AM98" s="16">
        <v>272.73599999999999</v>
      </c>
      <c r="AN98" s="18"/>
      <c r="AO98" s="18"/>
      <c r="AP98" s="18"/>
      <c r="AQ98" s="13">
        <v>4</v>
      </c>
      <c r="AR98" s="18"/>
      <c r="AS98" s="18"/>
      <c r="AT98" s="18"/>
      <c r="AU98" s="16">
        <v>44.88</v>
      </c>
    </row>
    <row r="99" spans="1:47" x14ac:dyDescent="0.3">
      <c r="A99"/>
      <c r="B99" s="18"/>
      <c r="C99" s="18"/>
      <c r="D99"/>
      <c r="E99" s="18"/>
      <c r="F99" s="18"/>
      <c r="G99"/>
      <c r="H99" s="18"/>
      <c r="I99" s="18"/>
      <c r="J99"/>
      <c r="K99" s="18"/>
      <c r="L99" s="18"/>
      <c r="M99"/>
      <c r="N99"/>
      <c r="O99"/>
      <c r="P99" s="18"/>
      <c r="Q99"/>
      <c r="R99" s="18"/>
      <c r="S99" s="18"/>
      <c r="T99"/>
      <c r="U99" s="18"/>
      <c r="V99" s="18"/>
      <c r="W99" s="13" t="s">
        <v>446</v>
      </c>
      <c r="X99" s="13">
        <v>97</v>
      </c>
      <c r="Y99" s="18"/>
      <c r="Z99"/>
      <c r="AA99" s="18"/>
      <c r="AB99" s="18"/>
      <c r="AC99"/>
      <c r="AD99" s="18"/>
      <c r="AE99" s="18"/>
      <c r="AF99" s="13" t="s">
        <v>394</v>
      </c>
      <c r="AG99" s="13">
        <v>97</v>
      </c>
      <c r="AH99" s="18"/>
      <c r="AI99" s="60">
        <v>112.50360000000001</v>
      </c>
      <c r="AJ99" s="18"/>
      <c r="AK99" s="18"/>
      <c r="AL99" s="18"/>
      <c r="AM99" s="16">
        <v>273.702</v>
      </c>
      <c r="AN99" s="18"/>
      <c r="AO99" s="18"/>
      <c r="AP99" s="18"/>
      <c r="AQ99" s="13">
        <v>4</v>
      </c>
      <c r="AR99" s="18"/>
      <c r="AS99" s="18"/>
      <c r="AT99" s="18"/>
      <c r="AU99" s="16">
        <v>46.019999999999996</v>
      </c>
    </row>
    <row r="100" spans="1:47" x14ac:dyDescent="0.3">
      <c r="A100"/>
      <c r="B100" s="18"/>
      <c r="C100" s="18"/>
      <c r="D100"/>
      <c r="E100" s="18"/>
      <c r="F100" s="18"/>
      <c r="G100"/>
      <c r="H100" s="18"/>
      <c r="I100" s="18"/>
      <c r="J100"/>
      <c r="K100" s="18"/>
      <c r="L100" s="18"/>
      <c r="M100"/>
      <c r="N100"/>
      <c r="O100"/>
      <c r="P100" s="18"/>
      <c r="Q100"/>
      <c r="R100" s="18"/>
      <c r="S100" s="18"/>
      <c r="T100"/>
      <c r="U100" s="18"/>
      <c r="V100" s="18"/>
      <c r="W100" s="13" t="s">
        <v>17</v>
      </c>
      <c r="X100" s="13">
        <v>98</v>
      </c>
      <c r="Y100" s="18"/>
      <c r="Z100"/>
      <c r="AA100" s="18"/>
      <c r="AB100" s="18"/>
      <c r="AC100"/>
      <c r="AD100" s="18"/>
      <c r="AE100" s="18"/>
      <c r="AF100" s="13" t="s">
        <v>430</v>
      </c>
      <c r="AG100" s="13">
        <v>98</v>
      </c>
      <c r="AH100" s="18"/>
      <c r="AI100" s="60">
        <v>119.13000000000001</v>
      </c>
      <c r="AJ100" s="18"/>
      <c r="AK100" s="18"/>
      <c r="AL100" s="18"/>
      <c r="AM100" s="16">
        <v>276.10199999999998</v>
      </c>
      <c r="AN100" s="18"/>
      <c r="AO100" s="18"/>
      <c r="AP100" s="18"/>
      <c r="AQ100" s="13">
        <v>4</v>
      </c>
      <c r="AR100" s="18"/>
      <c r="AS100" s="18"/>
      <c r="AT100" s="18"/>
      <c r="AU100" s="16">
        <v>49.428240000000002</v>
      </c>
    </row>
    <row r="101" spans="1:47" x14ac:dyDescent="0.3">
      <c r="A101"/>
      <c r="B101" s="18"/>
      <c r="C101" s="18"/>
      <c r="D101"/>
      <c r="E101" s="18"/>
      <c r="F101" s="18"/>
      <c r="G101"/>
      <c r="H101" s="18"/>
      <c r="I101" s="18"/>
      <c r="J101"/>
      <c r="K101" s="18"/>
      <c r="L101" s="18"/>
      <c r="M101"/>
      <c r="N101"/>
      <c r="O101"/>
      <c r="P101" s="18"/>
      <c r="Q101"/>
      <c r="R101" s="18"/>
      <c r="S101" s="18"/>
      <c r="T101"/>
      <c r="U101" s="18"/>
      <c r="V101" s="18"/>
      <c r="W101" s="13" t="s">
        <v>32</v>
      </c>
      <c r="X101" s="13">
        <v>99</v>
      </c>
      <c r="Y101" s="18"/>
      <c r="Z101"/>
      <c r="AA101" s="18"/>
      <c r="AB101" s="18"/>
      <c r="AC101"/>
      <c r="AD101" s="18"/>
      <c r="AE101" s="18"/>
      <c r="AF101" s="13" t="s">
        <v>160</v>
      </c>
      <c r="AG101" s="13">
        <v>99</v>
      </c>
      <c r="AH101" s="18"/>
      <c r="AI101" s="60">
        <v>120.57000000000001</v>
      </c>
      <c r="AJ101" s="18"/>
      <c r="AK101" s="18"/>
      <c r="AL101" s="18"/>
      <c r="AM101" s="16">
        <v>308.64</v>
      </c>
      <c r="AN101" s="18"/>
      <c r="AO101" s="18"/>
      <c r="AP101" s="18"/>
      <c r="AQ101" s="13">
        <v>4</v>
      </c>
      <c r="AR101" s="18"/>
      <c r="AS101" s="18"/>
      <c r="AT101" s="18"/>
      <c r="AU101" s="16">
        <v>49.5</v>
      </c>
    </row>
    <row r="102" spans="1:47" x14ac:dyDescent="0.3">
      <c r="A102"/>
      <c r="B102" s="18"/>
      <c r="C102" s="18"/>
      <c r="D102"/>
      <c r="E102" s="18"/>
      <c r="F102" s="18"/>
      <c r="G102"/>
      <c r="H102" s="18"/>
      <c r="I102" s="18"/>
      <c r="J102"/>
      <c r="K102" s="18"/>
      <c r="L102" s="18"/>
      <c r="M102"/>
      <c r="N102"/>
      <c r="O102"/>
      <c r="P102" s="18"/>
      <c r="Q102"/>
      <c r="R102" s="18"/>
      <c r="S102" s="18"/>
      <c r="T102"/>
      <c r="U102" s="18"/>
      <c r="V102" s="18"/>
      <c r="W102" s="13" t="s">
        <v>360</v>
      </c>
      <c r="X102" s="13">
        <v>100</v>
      </c>
      <c r="Y102" s="18"/>
      <c r="Z102"/>
      <c r="AA102" s="18"/>
      <c r="AB102" s="18"/>
      <c r="AC102"/>
      <c r="AD102" s="18"/>
      <c r="AE102" s="18"/>
      <c r="AF102" s="13" t="s">
        <v>405</v>
      </c>
      <c r="AG102" s="13">
        <v>100</v>
      </c>
      <c r="AH102" s="18"/>
      <c r="AI102" s="60">
        <v>125.67</v>
      </c>
      <c r="AJ102" s="18"/>
      <c r="AK102" s="18"/>
      <c r="AL102" s="18"/>
      <c r="AM102" s="16">
        <v>314.22000000000003</v>
      </c>
      <c r="AN102" s="18"/>
      <c r="AO102" s="18"/>
      <c r="AP102" s="18"/>
      <c r="AQ102" s="13">
        <v>4</v>
      </c>
      <c r="AR102" s="18"/>
      <c r="AS102" s="18"/>
      <c r="AT102" s="18"/>
      <c r="AU102" s="16">
        <v>50.13</v>
      </c>
    </row>
    <row r="103" spans="1:47" x14ac:dyDescent="0.3">
      <c r="A103"/>
      <c r="B103" s="18"/>
      <c r="C103" s="18"/>
      <c r="D103"/>
      <c r="E103" s="18"/>
      <c r="F103" s="18"/>
      <c r="G103"/>
      <c r="H103" s="18"/>
      <c r="I103" s="18"/>
      <c r="J103"/>
      <c r="K103" s="18"/>
      <c r="L103" s="18"/>
      <c r="M103"/>
      <c r="N103"/>
      <c r="O103"/>
      <c r="P103" s="18"/>
      <c r="Q103"/>
      <c r="R103" s="18"/>
      <c r="S103" s="18"/>
      <c r="T103"/>
      <c r="U103" s="18"/>
      <c r="V103" s="18"/>
      <c r="W103" s="13" t="s">
        <v>145</v>
      </c>
      <c r="X103" s="13">
        <v>101</v>
      </c>
      <c r="Y103" s="18"/>
      <c r="Z103"/>
      <c r="AA103" s="18"/>
      <c r="AB103" s="18"/>
      <c r="AC103"/>
      <c r="AD103" s="18"/>
      <c r="AE103" s="18"/>
      <c r="AF103" s="13" t="s">
        <v>113</v>
      </c>
      <c r="AG103" s="13">
        <v>101</v>
      </c>
      <c r="AH103" s="18"/>
      <c r="AI103" s="60">
        <v>127.56</v>
      </c>
      <c r="AJ103" s="18"/>
      <c r="AK103" s="18"/>
      <c r="AL103" s="18"/>
      <c r="AM103" s="16">
        <v>324.45000000000005</v>
      </c>
      <c r="AN103" s="18"/>
      <c r="AO103" s="18"/>
      <c r="AP103" s="18"/>
      <c r="AQ103" s="13">
        <v>5</v>
      </c>
      <c r="AR103" s="18"/>
      <c r="AS103" s="18"/>
      <c r="AT103" s="18"/>
      <c r="AU103" s="16">
        <v>53.693999999999996</v>
      </c>
    </row>
    <row r="104" spans="1:47" x14ac:dyDescent="0.3">
      <c r="A104"/>
      <c r="B104" s="18"/>
      <c r="C104" s="18"/>
      <c r="D104"/>
      <c r="E104" s="18"/>
      <c r="F104" s="18"/>
      <c r="G104"/>
      <c r="H104" s="18"/>
      <c r="I104" s="18"/>
      <c r="J104"/>
      <c r="K104" s="18"/>
      <c r="L104" s="18"/>
      <c r="M104"/>
      <c r="N104"/>
      <c r="O104"/>
      <c r="P104" s="18"/>
      <c r="Q104"/>
      <c r="R104" s="18"/>
      <c r="S104" s="18"/>
      <c r="T104"/>
      <c r="U104" s="18"/>
      <c r="V104" s="18"/>
      <c r="W104" s="13" t="s">
        <v>440</v>
      </c>
      <c r="X104" s="13">
        <v>102</v>
      </c>
      <c r="Y104" s="18"/>
      <c r="Z104"/>
      <c r="AA104" s="18"/>
      <c r="AB104" s="18"/>
      <c r="AC104"/>
      <c r="AD104" s="18"/>
      <c r="AE104" s="18"/>
      <c r="AF104" s="13" t="s">
        <v>271</v>
      </c>
      <c r="AG104" s="13">
        <v>102</v>
      </c>
      <c r="AH104" s="18"/>
      <c r="AI104" s="60">
        <v>137.96270000000001</v>
      </c>
      <c r="AJ104" s="18"/>
      <c r="AK104" s="18"/>
      <c r="AL104" s="18"/>
      <c r="AM104" s="16">
        <v>337.6395</v>
      </c>
      <c r="AN104" s="18"/>
      <c r="AO104" s="18"/>
      <c r="AP104" s="18"/>
      <c r="AQ104" s="13">
        <v>5</v>
      </c>
      <c r="AR104" s="18"/>
      <c r="AS104" s="18"/>
      <c r="AT104" s="18"/>
      <c r="AU104" s="16">
        <v>54.179999999999993</v>
      </c>
    </row>
    <row r="105" spans="1:47" x14ac:dyDescent="0.3">
      <c r="A105"/>
      <c r="B105" s="18"/>
      <c r="C105" s="18"/>
      <c r="D105"/>
      <c r="E105" s="18"/>
      <c r="F105" s="18"/>
      <c r="G105"/>
      <c r="H105" s="18"/>
      <c r="I105" s="18"/>
      <c r="J105"/>
      <c r="K105" s="18"/>
      <c r="L105" s="18"/>
      <c r="M105"/>
      <c r="N105"/>
      <c r="O105"/>
      <c r="P105" s="18"/>
      <c r="Q105"/>
      <c r="R105" s="18"/>
      <c r="S105" s="18"/>
      <c r="T105"/>
      <c r="U105" s="18"/>
      <c r="V105" s="18"/>
      <c r="W105" s="13" t="s">
        <v>104</v>
      </c>
      <c r="X105" s="13">
        <v>103</v>
      </c>
      <c r="Y105" s="18"/>
      <c r="Z105"/>
      <c r="AA105" s="18"/>
      <c r="AB105" s="18"/>
      <c r="AC105"/>
      <c r="AD105" s="18"/>
      <c r="AE105" s="18"/>
      <c r="AF105" s="13" t="s">
        <v>338</v>
      </c>
      <c r="AG105" s="13">
        <v>103</v>
      </c>
      <c r="AH105" s="18"/>
      <c r="AI105" s="60">
        <v>139.15290000000002</v>
      </c>
      <c r="AJ105" s="18"/>
      <c r="AK105" s="18"/>
      <c r="AL105" s="18"/>
      <c r="AM105" s="16">
        <v>363.39</v>
      </c>
      <c r="AN105" s="18"/>
      <c r="AO105" s="18"/>
      <c r="AP105" s="18"/>
      <c r="AQ105" s="13">
        <v>5</v>
      </c>
      <c r="AR105" s="18"/>
      <c r="AS105" s="18"/>
      <c r="AT105" s="18"/>
      <c r="AU105" s="16">
        <v>56.88000000000001</v>
      </c>
    </row>
    <row r="106" spans="1:47" x14ac:dyDescent="0.3">
      <c r="A106"/>
      <c r="B106" s="18"/>
      <c r="C106" s="18"/>
      <c r="D106"/>
      <c r="E106" s="18"/>
      <c r="F106" s="18"/>
      <c r="G106"/>
      <c r="H106" s="18"/>
      <c r="I106" s="18"/>
      <c r="J106"/>
      <c r="K106" s="18"/>
      <c r="L106" s="18"/>
      <c r="M106"/>
      <c r="N106"/>
      <c r="O106"/>
      <c r="P106" s="18"/>
      <c r="Q106"/>
      <c r="R106" s="18"/>
      <c r="S106" s="18"/>
      <c r="T106"/>
      <c r="U106" s="18"/>
      <c r="V106" s="18"/>
      <c r="W106" s="13" t="s">
        <v>166</v>
      </c>
      <c r="X106" s="13">
        <v>104</v>
      </c>
      <c r="Y106" s="18"/>
      <c r="Z106"/>
      <c r="AA106" s="18"/>
      <c r="AB106" s="18"/>
      <c r="AC106"/>
      <c r="AD106" s="18"/>
      <c r="AE106" s="18"/>
      <c r="AF106" s="13" t="s">
        <v>371</v>
      </c>
      <c r="AG106" s="13">
        <v>104</v>
      </c>
      <c r="AH106" s="18"/>
      <c r="AI106" s="60">
        <v>142.74</v>
      </c>
      <c r="AJ106" s="18"/>
      <c r="AK106" s="18"/>
      <c r="AL106" s="18"/>
      <c r="AM106" s="16">
        <v>387.51750000000004</v>
      </c>
      <c r="AN106" s="18"/>
      <c r="AO106" s="18"/>
      <c r="AP106" s="18"/>
      <c r="AQ106" s="13">
        <v>5</v>
      </c>
      <c r="AR106" s="18"/>
      <c r="AS106" s="18"/>
      <c r="AT106" s="18"/>
      <c r="AU106" s="16">
        <v>61.71</v>
      </c>
    </row>
    <row r="107" spans="1:47" x14ac:dyDescent="0.3">
      <c r="A107"/>
      <c r="B107" s="18"/>
      <c r="C107" s="18"/>
      <c r="D107"/>
      <c r="E107" s="18"/>
      <c r="F107" s="18"/>
      <c r="G107"/>
      <c r="H107" s="18"/>
      <c r="I107" s="18"/>
      <c r="J107"/>
      <c r="K107" s="18"/>
      <c r="L107" s="18"/>
      <c r="M107"/>
      <c r="N107"/>
      <c r="O107"/>
      <c r="P107" s="18"/>
      <c r="Q107"/>
      <c r="R107" s="18"/>
      <c r="S107" s="18"/>
      <c r="T107"/>
      <c r="U107" s="18"/>
      <c r="V107" s="18"/>
      <c r="W107" s="13" t="s">
        <v>266</v>
      </c>
      <c r="X107" s="13">
        <v>105</v>
      </c>
      <c r="Y107" s="18"/>
      <c r="Z107"/>
      <c r="AA107" s="18"/>
      <c r="AB107" s="18"/>
      <c r="AC107"/>
      <c r="AD107" s="18"/>
      <c r="AE107" s="18"/>
      <c r="AF107" s="13" t="s">
        <v>311</v>
      </c>
      <c r="AG107" s="13">
        <v>105</v>
      </c>
      <c r="AH107" s="18"/>
      <c r="AI107" s="60">
        <v>143.22</v>
      </c>
      <c r="AJ107" s="18"/>
      <c r="AK107" s="18"/>
      <c r="AL107" s="18"/>
      <c r="AM107" s="16">
        <v>391.98</v>
      </c>
      <c r="AN107" s="18"/>
      <c r="AO107" s="18"/>
      <c r="AP107" s="18"/>
      <c r="AQ107" s="13">
        <v>5</v>
      </c>
      <c r="AR107" s="18"/>
      <c r="AS107" s="18"/>
      <c r="AT107" s="18"/>
      <c r="AU107" s="16">
        <v>63.899999999999991</v>
      </c>
    </row>
    <row r="108" spans="1:47" x14ac:dyDescent="0.3">
      <c r="A108"/>
      <c r="B108" s="18"/>
      <c r="C108" s="18"/>
      <c r="D108"/>
      <c r="E108" s="18"/>
      <c r="F108" s="18"/>
      <c r="G108"/>
      <c r="H108" s="18"/>
      <c r="I108" s="18"/>
      <c r="J108"/>
      <c r="K108" s="18"/>
      <c r="L108" s="18"/>
      <c r="M108"/>
      <c r="N108"/>
      <c r="O108"/>
      <c r="P108" s="18"/>
      <c r="Q108"/>
      <c r="R108" s="18"/>
      <c r="S108" s="18"/>
      <c r="T108"/>
      <c r="U108" s="18"/>
      <c r="V108" s="18"/>
      <c r="W108" s="13" t="s">
        <v>384</v>
      </c>
      <c r="X108" s="13">
        <v>106</v>
      </c>
      <c r="Y108" s="18"/>
      <c r="Z108"/>
      <c r="AA108" s="18"/>
      <c r="AB108" s="18"/>
      <c r="AC108"/>
      <c r="AD108" s="18"/>
      <c r="AE108" s="18"/>
      <c r="AF108" s="13" t="s">
        <v>323</v>
      </c>
      <c r="AG108" s="13">
        <v>106</v>
      </c>
      <c r="AH108" s="18"/>
      <c r="AI108" s="60">
        <v>151.07999999999998</v>
      </c>
      <c r="AJ108" s="18"/>
      <c r="AK108" s="18"/>
      <c r="AL108" s="18"/>
      <c r="AM108" s="16">
        <v>396.89999999999992</v>
      </c>
      <c r="AN108" s="18"/>
      <c r="AO108" s="18"/>
      <c r="AP108" s="18"/>
      <c r="AQ108" s="13">
        <v>6</v>
      </c>
      <c r="AR108" s="18"/>
      <c r="AS108" s="18"/>
      <c r="AT108" s="18"/>
      <c r="AU108" s="16">
        <v>71.460000000000008</v>
      </c>
    </row>
    <row r="109" spans="1:47" x14ac:dyDescent="0.3">
      <c r="A109"/>
      <c r="B109" s="18"/>
      <c r="C109" s="18"/>
      <c r="D109"/>
      <c r="E109" s="18"/>
      <c r="F109" s="18"/>
      <c r="G109"/>
      <c r="H109" s="18"/>
      <c r="I109" s="18"/>
      <c r="J109"/>
      <c r="K109" s="18"/>
      <c r="L109" s="18"/>
      <c r="M109"/>
      <c r="N109"/>
      <c r="O109"/>
      <c r="P109" s="18"/>
      <c r="Q109"/>
      <c r="R109" s="18"/>
      <c r="S109" s="18"/>
      <c r="T109"/>
      <c r="U109" s="18"/>
      <c r="V109" s="18"/>
      <c r="W109" s="13" t="s">
        <v>88</v>
      </c>
      <c r="X109" s="13">
        <v>107</v>
      </c>
      <c r="Y109" s="18"/>
      <c r="Z109"/>
      <c r="AA109" s="18"/>
      <c r="AB109" s="18"/>
      <c r="AC109"/>
      <c r="AD109" s="18"/>
      <c r="AE109" s="18"/>
      <c r="AF109" s="13" t="s">
        <v>282</v>
      </c>
      <c r="AG109" s="13">
        <v>107</v>
      </c>
      <c r="AH109" s="18"/>
      <c r="AI109" s="60">
        <v>153.47999999999999</v>
      </c>
      <c r="AJ109" s="18"/>
      <c r="AK109" s="18"/>
      <c r="AL109" s="18"/>
      <c r="AM109" s="16">
        <v>408.29999999999995</v>
      </c>
      <c r="AN109" s="18"/>
      <c r="AO109" s="18"/>
      <c r="AP109" s="18"/>
      <c r="AQ109" s="13">
        <v>6</v>
      </c>
      <c r="AR109" s="18"/>
      <c r="AS109" s="18"/>
      <c r="AT109" s="18"/>
      <c r="AU109" s="16">
        <v>76.56</v>
      </c>
    </row>
    <row r="110" spans="1:47" x14ac:dyDescent="0.3">
      <c r="A110"/>
      <c r="B110" s="18"/>
      <c r="C110" s="18"/>
      <c r="D110"/>
      <c r="E110" s="18"/>
      <c r="F110" s="18"/>
      <c r="G110"/>
      <c r="H110" s="18"/>
      <c r="I110" s="18"/>
      <c r="J110"/>
      <c r="K110" s="18"/>
      <c r="L110" s="18"/>
      <c r="M110"/>
      <c r="N110"/>
      <c r="O110"/>
      <c r="P110" s="18"/>
      <c r="Q110"/>
      <c r="R110" s="18"/>
      <c r="S110" s="18"/>
      <c r="T110"/>
      <c r="U110" s="18"/>
      <c r="V110" s="18"/>
      <c r="W110" s="13" t="s">
        <v>404</v>
      </c>
      <c r="X110" s="13">
        <v>108</v>
      </c>
      <c r="Y110" s="18"/>
      <c r="Z110"/>
      <c r="AA110" s="18"/>
      <c r="AB110" s="18"/>
      <c r="AC110"/>
      <c r="AD110" s="18"/>
      <c r="AE110" s="18"/>
      <c r="AF110" s="13" t="s">
        <v>294</v>
      </c>
      <c r="AG110" s="13">
        <v>108</v>
      </c>
      <c r="AH110" s="18"/>
      <c r="AI110" s="60">
        <v>159.26999999999998</v>
      </c>
      <c r="AJ110" s="18"/>
      <c r="AK110" s="18"/>
      <c r="AL110" s="18"/>
      <c r="AM110" s="16">
        <v>425.24975999999998</v>
      </c>
      <c r="AN110" s="18"/>
      <c r="AO110" s="18"/>
      <c r="AP110" s="18"/>
      <c r="AQ110" s="13">
        <v>6</v>
      </c>
      <c r="AR110" s="18"/>
      <c r="AS110" s="18"/>
      <c r="AT110" s="18"/>
      <c r="AU110" s="16">
        <v>106.14000000000001</v>
      </c>
    </row>
    <row r="111" spans="1:47" x14ac:dyDescent="0.3">
      <c r="A111"/>
      <c r="B111" s="18"/>
      <c r="C111" s="18"/>
      <c r="D111"/>
      <c r="E111" s="18"/>
      <c r="F111" s="18"/>
      <c r="G111"/>
      <c r="H111" s="18"/>
      <c r="I111" s="18"/>
      <c r="J111"/>
      <c r="K111" s="18"/>
      <c r="L111" s="18"/>
      <c r="M111"/>
      <c r="N111"/>
      <c r="O111"/>
      <c r="P111" s="18"/>
      <c r="Q111"/>
      <c r="R111" s="18"/>
      <c r="S111" s="18"/>
      <c r="T111"/>
      <c r="U111" s="18"/>
      <c r="V111" s="18"/>
      <c r="W111" s="13" t="s">
        <v>159</v>
      </c>
      <c r="X111" s="13">
        <v>109</v>
      </c>
      <c r="Y111" s="18"/>
      <c r="Z111"/>
      <c r="AA111" s="18"/>
      <c r="AB111" s="18"/>
      <c r="AC111"/>
      <c r="AD111" s="18"/>
      <c r="AE111" s="18"/>
      <c r="AF111" s="13" t="s">
        <v>427</v>
      </c>
      <c r="AG111" s="13">
        <v>109</v>
      </c>
      <c r="AH111" s="18"/>
      <c r="AI111" s="60">
        <v>165.68999999999997</v>
      </c>
      <c r="AL111" s="18"/>
      <c r="AM111" s="16">
        <v>445.41</v>
      </c>
      <c r="AN111" s="18"/>
      <c r="AO111" s="18"/>
      <c r="AP111" s="18"/>
      <c r="AQ111" s="13">
        <v>6</v>
      </c>
      <c r="AR111" s="18"/>
      <c r="AS111" s="18"/>
      <c r="AT111" s="18"/>
      <c r="AU111" s="16">
        <v>110.41200000000001</v>
      </c>
    </row>
    <row r="112" spans="1:47" x14ac:dyDescent="0.3">
      <c r="A112"/>
      <c r="B112" s="18"/>
      <c r="C112" s="18"/>
      <c r="D112"/>
      <c r="E112" s="18"/>
      <c r="F112" s="18"/>
      <c r="G112"/>
      <c r="H112" s="18"/>
      <c r="I112" s="18"/>
      <c r="J112"/>
      <c r="K112" s="18"/>
      <c r="L112" s="18"/>
      <c r="M112"/>
      <c r="N112"/>
      <c r="O112"/>
      <c r="P112" s="18"/>
      <c r="Q112"/>
      <c r="R112" s="18"/>
      <c r="S112" s="18"/>
      <c r="T112"/>
      <c r="U112" s="18"/>
      <c r="V112" s="18"/>
      <c r="W112" s="13" t="s">
        <v>62</v>
      </c>
      <c r="X112" s="13">
        <v>110</v>
      </c>
      <c r="Y112" s="18"/>
      <c r="Z112"/>
      <c r="AA112" s="18"/>
      <c r="AB112" s="18"/>
      <c r="AC112"/>
      <c r="AD112" s="18"/>
      <c r="AE112" s="18"/>
      <c r="AF112" s="13" t="s">
        <v>128</v>
      </c>
      <c r="AG112" s="13">
        <v>110</v>
      </c>
      <c r="AH112" s="18"/>
      <c r="AI112" s="60">
        <v>167.74450000000002</v>
      </c>
      <c r="AL112" s="18"/>
      <c r="AM112" s="16">
        <v>588.59999999999991</v>
      </c>
      <c r="AN112" s="18"/>
      <c r="AO112" s="18"/>
      <c r="AP112" s="18"/>
      <c r="AQ112" s="13">
        <v>6</v>
      </c>
      <c r="AR112" s="18"/>
      <c r="AS112" s="18"/>
      <c r="AT112" s="18"/>
      <c r="AU112" s="16">
        <v>113.67419999999998</v>
      </c>
    </row>
    <row r="113" spans="1:47" x14ac:dyDescent="0.3">
      <c r="A113"/>
      <c r="B113" s="18"/>
      <c r="C113" s="18"/>
      <c r="D113"/>
      <c r="E113" s="18"/>
      <c r="F113" s="18"/>
      <c r="G113"/>
      <c r="H113" s="18"/>
      <c r="I113" s="18"/>
      <c r="J113"/>
      <c r="K113" s="18"/>
      <c r="L113" s="18"/>
      <c r="M113"/>
      <c r="N113"/>
      <c r="O113"/>
      <c r="P113" s="18"/>
      <c r="Q113"/>
      <c r="R113" s="18"/>
      <c r="S113" s="18"/>
      <c r="T113"/>
      <c r="U113" s="18"/>
      <c r="V113" s="18"/>
      <c r="W113" s="13" t="s">
        <v>395</v>
      </c>
      <c r="X113" s="13">
        <v>111</v>
      </c>
      <c r="Y113" s="18"/>
      <c r="Z113"/>
      <c r="AA113" s="18"/>
      <c r="AB113" s="18"/>
      <c r="AC113"/>
      <c r="AD113" s="18"/>
      <c r="AE113" s="18"/>
      <c r="AF113" s="13" t="s">
        <v>369</v>
      </c>
      <c r="AG113" s="13">
        <v>111</v>
      </c>
      <c r="AH113" s="18"/>
      <c r="AI113" s="60">
        <v>173.10000000000002</v>
      </c>
      <c r="AL113" s="18"/>
      <c r="AM113" s="16">
        <v>609.98</v>
      </c>
      <c r="AN113" s="18"/>
      <c r="AO113" s="18"/>
      <c r="AP113" s="18"/>
      <c r="AQ113" s="13">
        <v>6</v>
      </c>
      <c r="AR113" s="18"/>
      <c r="AS113" s="18"/>
      <c r="AT113" s="18"/>
      <c r="AU113" s="16">
        <v>143.15999999999997</v>
      </c>
    </row>
    <row r="114" spans="1:47" x14ac:dyDescent="0.3">
      <c r="A114"/>
      <c r="B114" s="18"/>
      <c r="C114" s="18"/>
      <c r="D114"/>
      <c r="E114" s="18"/>
      <c r="F114" s="18"/>
      <c r="G114"/>
      <c r="H114" s="18"/>
      <c r="I114" s="18"/>
      <c r="J114"/>
      <c r="K114" s="18"/>
      <c r="L114" s="18"/>
      <c r="M114"/>
      <c r="N114"/>
      <c r="O114"/>
      <c r="P114" s="18"/>
      <c r="Q114"/>
      <c r="R114" s="18"/>
      <c r="S114" s="18"/>
      <c r="T114"/>
      <c r="U114" s="18"/>
      <c r="V114" s="18"/>
      <c r="W114" s="13" t="s">
        <v>277</v>
      </c>
      <c r="X114" s="13">
        <v>112</v>
      </c>
      <c r="Y114" s="18"/>
      <c r="Z114"/>
      <c r="AA114" s="18"/>
      <c r="AB114" s="18"/>
      <c r="AC114"/>
      <c r="AD114" s="18"/>
      <c r="AE114" s="18"/>
      <c r="AF114" s="13" t="s">
        <v>297</v>
      </c>
      <c r="AG114" s="13">
        <v>112</v>
      </c>
      <c r="AH114" s="18"/>
      <c r="AI114" s="60">
        <v>203.04580000000004</v>
      </c>
      <c r="AL114" s="18"/>
      <c r="AM114" s="16">
        <v>666.84</v>
      </c>
      <c r="AN114" s="18"/>
      <c r="AO114" s="18"/>
      <c r="AP114" s="18"/>
      <c r="AQ114" s="13">
        <v>6</v>
      </c>
      <c r="AR114" s="18"/>
      <c r="AS114" s="18"/>
      <c r="AT114" s="18"/>
      <c r="AU114" s="16">
        <v>159.87</v>
      </c>
    </row>
    <row r="115" spans="1:47" x14ac:dyDescent="0.3">
      <c r="A115"/>
      <c r="B115" s="18"/>
      <c r="C115" s="18"/>
      <c r="D115"/>
      <c r="E115" s="18"/>
      <c r="F115" s="18"/>
      <c r="G115"/>
      <c r="H115" s="18"/>
      <c r="I115" s="18"/>
      <c r="J115"/>
      <c r="K115" s="18"/>
      <c r="L115" s="18"/>
      <c r="M115"/>
      <c r="N115"/>
      <c r="O115"/>
      <c r="P115" s="18"/>
      <c r="Q115"/>
      <c r="R115" s="18"/>
      <c r="S115" s="18"/>
      <c r="T115"/>
      <c r="U115" s="18"/>
      <c r="V115" s="18"/>
      <c r="W115" s="13" t="s">
        <v>239</v>
      </c>
      <c r="X115" s="13">
        <v>113</v>
      </c>
      <c r="Y115" s="18"/>
      <c r="Z115"/>
      <c r="AA115" s="18"/>
      <c r="AB115" s="18"/>
      <c r="AC115"/>
      <c r="AD115" s="18"/>
      <c r="AE115" s="18"/>
      <c r="AF115" s="13" t="s">
        <v>445</v>
      </c>
      <c r="AG115" s="13">
        <v>113</v>
      </c>
      <c r="AH115" s="18"/>
      <c r="AI115" s="60">
        <v>203.51999999999998</v>
      </c>
      <c r="AL115" s="18"/>
      <c r="AM115" s="16">
        <v>716.04</v>
      </c>
      <c r="AN115" s="18"/>
      <c r="AO115" s="18"/>
      <c r="AP115" s="18"/>
      <c r="AQ115" s="13">
        <v>6</v>
      </c>
      <c r="AR115" s="18"/>
      <c r="AS115" s="18"/>
      <c r="AT115" s="18"/>
      <c r="AU115" s="16">
        <v>182.51999999999998</v>
      </c>
    </row>
    <row r="116" spans="1:47" x14ac:dyDescent="0.3">
      <c r="A116"/>
      <c r="B116" s="18"/>
      <c r="C116" s="18"/>
      <c r="D116"/>
      <c r="E116" s="18"/>
      <c r="F116" s="18"/>
      <c r="G116"/>
      <c r="H116" s="18"/>
      <c r="I116" s="18"/>
      <c r="J116"/>
      <c r="K116" s="18"/>
      <c r="L116" s="18"/>
      <c r="M116"/>
      <c r="N116"/>
      <c r="O116"/>
      <c r="P116" s="18"/>
      <c r="Q116"/>
      <c r="R116" s="18"/>
      <c r="S116" s="18"/>
      <c r="T116"/>
      <c r="U116" s="18"/>
      <c r="V116" s="18"/>
      <c r="W116" s="13" t="s">
        <v>264</v>
      </c>
      <c r="X116" s="13">
        <v>114</v>
      </c>
      <c r="Y116" s="18"/>
      <c r="Z116"/>
      <c r="AA116" s="18"/>
      <c r="AB116" s="18"/>
      <c r="AC116"/>
      <c r="AD116" s="18"/>
      <c r="AE116" s="18"/>
      <c r="AF116" s="13" t="s">
        <v>134</v>
      </c>
      <c r="AG116" s="13">
        <v>114</v>
      </c>
      <c r="AH116" s="18"/>
      <c r="AI116" s="60">
        <v>234.67999999999998</v>
      </c>
      <c r="AL116" s="18"/>
      <c r="AM116" s="16">
        <v>755.96</v>
      </c>
      <c r="AN116" s="18"/>
      <c r="AO116" s="18"/>
      <c r="AP116" s="18"/>
      <c r="AQ116" s="13">
        <v>6</v>
      </c>
      <c r="AR116" s="18"/>
      <c r="AS116" s="18"/>
      <c r="AT116" s="18"/>
      <c r="AU116" s="16">
        <v>204.10919999999999</v>
      </c>
    </row>
    <row r="117" spans="1:47" x14ac:dyDescent="0.3">
      <c r="A117"/>
      <c r="B117" s="18"/>
      <c r="C117" s="18"/>
      <c r="D117"/>
      <c r="E117" s="18"/>
      <c r="F117" s="18"/>
      <c r="G117"/>
      <c r="H117" s="18"/>
      <c r="I117" s="18"/>
      <c r="J117"/>
      <c r="K117" s="18"/>
      <c r="L117" s="18"/>
      <c r="M117"/>
      <c r="N117"/>
      <c r="O117"/>
      <c r="P117" s="18"/>
      <c r="Q117"/>
      <c r="R117" s="18"/>
      <c r="S117" s="18"/>
      <c r="T117"/>
      <c r="U117" s="18"/>
      <c r="V117" s="18"/>
      <c r="W117" s="13" t="s">
        <v>330</v>
      </c>
      <c r="X117" s="13">
        <v>115</v>
      </c>
      <c r="Y117" s="18"/>
      <c r="Z117"/>
      <c r="AA117" s="18"/>
      <c r="AB117" s="18"/>
      <c r="AC117"/>
      <c r="AD117" s="18"/>
      <c r="AE117" s="18"/>
      <c r="AF117" s="13" t="s">
        <v>33</v>
      </c>
      <c r="AG117" s="13">
        <v>115</v>
      </c>
      <c r="AH117" s="18"/>
      <c r="AI117" s="60">
        <v>246.92999999999998</v>
      </c>
      <c r="AL117" s="18"/>
      <c r="AM117" s="16">
        <v>854.49</v>
      </c>
      <c r="AN117" s="18"/>
      <c r="AO117" s="18"/>
      <c r="AP117" s="18"/>
      <c r="AQ117" s="13">
        <v>7</v>
      </c>
      <c r="AR117" s="18"/>
      <c r="AS117" s="18"/>
      <c r="AT117" s="18"/>
      <c r="AU117" s="16">
        <v>253.32</v>
      </c>
    </row>
    <row r="118" spans="1:47" x14ac:dyDescent="0.3">
      <c r="A118"/>
      <c r="B118" s="18"/>
      <c r="C118" s="18"/>
      <c r="D118"/>
      <c r="E118" s="18"/>
      <c r="F118" s="18"/>
      <c r="G118"/>
      <c r="H118" s="18"/>
      <c r="I118" s="18"/>
      <c r="J118"/>
      <c r="K118" s="18"/>
      <c r="L118" s="18"/>
      <c r="M118"/>
      <c r="N118"/>
      <c r="O118"/>
      <c r="P118" s="18"/>
      <c r="Q118"/>
      <c r="R118" s="18"/>
      <c r="S118" s="18"/>
      <c r="T118"/>
      <c r="U118" s="18"/>
      <c r="V118" s="18"/>
      <c r="W118" s="13" t="s">
        <v>272</v>
      </c>
      <c r="X118" s="13">
        <v>116</v>
      </c>
      <c r="Y118" s="18"/>
      <c r="Z118"/>
      <c r="AA118" s="18"/>
      <c r="AB118" s="18"/>
      <c r="AC118"/>
      <c r="AD118" s="18"/>
      <c r="AE118" s="18"/>
      <c r="AF118" s="15" t="s">
        <v>20</v>
      </c>
      <c r="AG118" s="13">
        <v>116</v>
      </c>
      <c r="AH118" s="18"/>
      <c r="AI118" s="60">
        <v>253.68</v>
      </c>
      <c r="AL118" s="18"/>
      <c r="AM118" s="16">
        <v>912.45600000000002</v>
      </c>
      <c r="AN118" s="18"/>
      <c r="AO118" s="18"/>
      <c r="AP118" s="18"/>
      <c r="AQ118" s="13">
        <v>7</v>
      </c>
      <c r="AR118" s="18"/>
      <c r="AS118" s="18"/>
      <c r="AT118" s="18"/>
      <c r="AU118" s="16">
        <v>260.82</v>
      </c>
    </row>
    <row r="119" spans="1:47" x14ac:dyDescent="0.3">
      <c r="A119"/>
      <c r="B119" s="18"/>
      <c r="C119" s="18"/>
      <c r="D119"/>
      <c r="E119" s="18"/>
      <c r="F119" s="18"/>
      <c r="G119"/>
      <c r="H119" s="18"/>
      <c r="I119" s="18"/>
      <c r="J119"/>
      <c r="K119" s="18"/>
      <c r="L119" s="18"/>
      <c r="M119"/>
      <c r="N119"/>
      <c r="O119"/>
      <c r="P119" s="18"/>
      <c r="Q119"/>
      <c r="R119" s="18"/>
      <c r="S119" s="18"/>
      <c r="T119"/>
      <c r="U119" s="18"/>
      <c r="V119" s="18"/>
      <c r="W119" s="13" t="s">
        <v>50</v>
      </c>
      <c r="X119" s="13">
        <v>117</v>
      </c>
      <c r="Y119" s="18"/>
      <c r="Z119"/>
      <c r="AA119" s="18"/>
      <c r="AB119" s="18"/>
      <c r="AC119"/>
      <c r="AD119" s="18"/>
      <c r="AE119" s="18"/>
      <c r="AF119" s="13" t="s">
        <v>75</v>
      </c>
      <c r="AG119" s="13">
        <v>117</v>
      </c>
      <c r="AH119" s="18"/>
      <c r="AI119" s="60">
        <v>261.36</v>
      </c>
      <c r="AL119" s="18"/>
      <c r="AM119" s="16">
        <v>967.98</v>
      </c>
      <c r="AN119" s="18"/>
      <c r="AO119" s="18"/>
      <c r="AP119" s="18"/>
      <c r="AQ119" s="13">
        <v>7</v>
      </c>
      <c r="AR119" s="18"/>
      <c r="AS119" s="18"/>
      <c r="AT119" s="18"/>
      <c r="AU119" s="16">
        <v>274.49099999999999</v>
      </c>
    </row>
    <row r="120" spans="1:47" x14ac:dyDescent="0.3">
      <c r="A120"/>
      <c r="B120" s="18"/>
      <c r="C120" s="18"/>
      <c r="D120"/>
      <c r="E120" s="18"/>
      <c r="F120" s="18"/>
      <c r="G120"/>
      <c r="H120" s="18"/>
      <c r="I120" s="18"/>
      <c r="J120"/>
      <c r="K120" s="18"/>
      <c r="L120" s="18"/>
      <c r="M120"/>
      <c r="N120"/>
      <c r="O120"/>
      <c r="P120" s="18"/>
      <c r="Q120"/>
      <c r="R120" s="18"/>
      <c r="S120" s="18"/>
      <c r="T120"/>
      <c r="U120" s="18"/>
      <c r="V120" s="18"/>
      <c r="W120" s="13" t="s">
        <v>356</v>
      </c>
      <c r="X120" s="13">
        <v>118</v>
      </c>
      <c r="Y120" s="18"/>
      <c r="Z120"/>
      <c r="AA120" s="18"/>
      <c r="AB120" s="18"/>
      <c r="AC120"/>
      <c r="AD120" s="18"/>
      <c r="AE120" s="18"/>
      <c r="AF120" s="13" t="s">
        <v>231</v>
      </c>
      <c r="AG120" s="13">
        <v>118</v>
      </c>
      <c r="AH120" s="18"/>
      <c r="AI120" s="60">
        <v>273.24000000000007</v>
      </c>
      <c r="AL120" s="18"/>
      <c r="AM120" s="16">
        <v>986.904</v>
      </c>
      <c r="AN120" s="18"/>
      <c r="AO120" s="18"/>
      <c r="AP120" s="18"/>
      <c r="AQ120" s="13">
        <v>7</v>
      </c>
      <c r="AR120" s="18"/>
      <c r="AS120" s="18"/>
      <c r="AT120" s="18"/>
      <c r="AU120" s="16">
        <v>276.60000000000002</v>
      </c>
    </row>
    <row r="121" spans="1:47" x14ac:dyDescent="0.3">
      <c r="A121"/>
      <c r="B121" s="18"/>
      <c r="C121" s="18"/>
      <c r="D121"/>
      <c r="E121" s="18"/>
      <c r="F121" s="18"/>
      <c r="G121"/>
      <c r="H121" s="18"/>
      <c r="I121" s="18"/>
      <c r="J121"/>
      <c r="K121" s="18"/>
      <c r="L121" s="18"/>
      <c r="M121"/>
      <c r="N121"/>
      <c r="O121"/>
      <c r="P121" s="18"/>
      <c r="Q121"/>
      <c r="R121" s="18"/>
      <c r="S121" s="18"/>
      <c r="T121"/>
      <c r="U121" s="18"/>
      <c r="V121" s="18"/>
      <c r="W121" s="13" t="s">
        <v>96</v>
      </c>
      <c r="X121" s="13">
        <v>119</v>
      </c>
      <c r="Y121" s="18"/>
      <c r="Z121"/>
      <c r="AA121" s="18"/>
      <c r="AB121" s="18"/>
      <c r="AC121"/>
      <c r="AD121" s="18"/>
      <c r="AE121" s="18"/>
      <c r="AF121" s="13" t="s">
        <v>344</v>
      </c>
      <c r="AG121" s="13">
        <v>119</v>
      </c>
      <c r="AH121" s="18"/>
      <c r="AI121" s="60">
        <v>281.58000000000004</v>
      </c>
      <c r="AL121" s="18"/>
      <c r="AM121" s="16">
        <v>1648.44</v>
      </c>
      <c r="AN121" s="18"/>
      <c r="AO121" s="18"/>
      <c r="AP121" s="18"/>
      <c r="AQ121" s="13">
        <v>7</v>
      </c>
      <c r="AR121" s="18"/>
      <c r="AS121" s="18"/>
      <c r="AT121" s="18"/>
      <c r="AU121" s="16">
        <v>290.43</v>
      </c>
    </row>
    <row r="122" spans="1:47" x14ac:dyDescent="0.3">
      <c r="A122"/>
      <c r="B122" s="18"/>
      <c r="C122" s="18"/>
      <c r="D122"/>
      <c r="E122" s="18"/>
      <c r="F122" s="18"/>
      <c r="G122"/>
      <c r="H122" s="18"/>
      <c r="I122" s="18"/>
      <c r="J122"/>
      <c r="K122" s="18"/>
      <c r="L122" s="18"/>
      <c r="M122"/>
      <c r="N122"/>
      <c r="O122"/>
      <c r="P122" s="18"/>
      <c r="Q122"/>
      <c r="R122" s="18"/>
      <c r="S122" s="18"/>
      <c r="T122"/>
      <c r="U122" s="18"/>
      <c r="V122" s="18"/>
      <c r="W122" s="13" t="s">
        <v>366</v>
      </c>
      <c r="X122" s="13">
        <v>120</v>
      </c>
      <c r="Y122" s="18"/>
      <c r="Z122"/>
      <c r="AA122" s="18"/>
      <c r="AB122" s="18"/>
      <c r="AC122"/>
      <c r="AD122" s="18"/>
      <c r="AE122" s="18"/>
      <c r="AF122" s="13" t="s">
        <v>280</v>
      </c>
      <c r="AG122" s="13">
        <v>120</v>
      </c>
      <c r="AH122" s="18"/>
      <c r="AI122" s="60">
        <v>307.98</v>
      </c>
      <c r="AL122" s="18"/>
      <c r="AM122" s="16">
        <v>2173.5000000000005</v>
      </c>
      <c r="AN122" s="18"/>
      <c r="AO122" s="18"/>
      <c r="AP122" s="18"/>
      <c r="AQ122" s="13">
        <v>7</v>
      </c>
      <c r="AR122" s="18"/>
      <c r="AS122" s="18"/>
      <c r="AT122" s="18"/>
      <c r="AU122" s="16">
        <v>445.26</v>
      </c>
    </row>
    <row r="123" spans="1:47" x14ac:dyDescent="0.3">
      <c r="A123"/>
      <c r="B123" s="18"/>
      <c r="C123" s="18"/>
      <c r="D123"/>
      <c r="E123" s="18"/>
      <c r="F123" s="18"/>
      <c r="G123"/>
      <c r="H123" s="18"/>
      <c r="I123" s="18"/>
      <c r="J123"/>
      <c r="K123" s="18"/>
      <c r="L123" s="18"/>
      <c r="M123"/>
      <c r="N123"/>
      <c r="O123"/>
      <c r="P123" s="18"/>
      <c r="Q123"/>
      <c r="R123" s="18"/>
      <c r="S123" s="18"/>
      <c r="T123"/>
      <c r="U123" s="18"/>
      <c r="V123" s="18"/>
      <c r="W123" s="13" t="s">
        <v>279</v>
      </c>
      <c r="X123" s="13">
        <v>121</v>
      </c>
      <c r="Y123" s="18"/>
      <c r="Z123"/>
      <c r="AA123" s="18"/>
      <c r="AB123" s="18"/>
      <c r="AC123"/>
      <c r="AD123" s="18"/>
      <c r="AE123" s="18"/>
      <c r="AF123" s="13" t="s">
        <v>290</v>
      </c>
      <c r="AG123" s="13">
        <v>121</v>
      </c>
      <c r="AH123" s="18"/>
      <c r="AI123" s="60">
        <v>311.10000000000002</v>
      </c>
      <c r="AL123" s="18"/>
      <c r="AM123" s="16">
        <v>2478.6</v>
      </c>
      <c r="AN123" s="18"/>
      <c r="AO123" s="18"/>
      <c r="AP123" s="18"/>
      <c r="AQ123" s="13">
        <v>7</v>
      </c>
      <c r="AR123" s="18"/>
      <c r="AS123" s="18"/>
      <c r="AT123" s="18"/>
      <c r="AU123" s="16">
        <v>511.09499999999991</v>
      </c>
    </row>
    <row r="124" spans="1:47" x14ac:dyDescent="0.3">
      <c r="A124"/>
      <c r="B124" s="18"/>
      <c r="C124" s="18"/>
      <c r="D124"/>
      <c r="E124" s="18"/>
      <c r="F124" s="18"/>
      <c r="G124"/>
      <c r="H124" s="18"/>
      <c r="I124" s="18"/>
      <c r="J124"/>
      <c r="K124" s="18"/>
      <c r="L124" s="18"/>
      <c r="M124"/>
      <c r="N124"/>
      <c r="O124"/>
      <c r="P124" s="18"/>
      <c r="Q124"/>
      <c r="R124" s="18"/>
      <c r="S124" s="18"/>
      <c r="T124"/>
      <c r="U124" s="18"/>
      <c r="V124" s="18"/>
      <c r="W124" s="13" t="s">
        <v>378</v>
      </c>
      <c r="X124" s="13">
        <v>122</v>
      </c>
      <c r="Y124" s="18"/>
      <c r="Z124"/>
      <c r="AA124" s="18"/>
      <c r="AB124" s="18"/>
      <c r="AC124"/>
      <c r="AD124" s="18"/>
      <c r="AE124" s="18"/>
      <c r="AG124" s="18"/>
      <c r="AH124" s="18"/>
      <c r="AI124" s="60">
        <v>333.09</v>
      </c>
      <c r="AL124" s="18"/>
      <c r="AM124" s="16">
        <v>2573.8200000000002</v>
      </c>
      <c r="AN124" s="18"/>
      <c r="AO124" s="18"/>
      <c r="AP124" s="18"/>
      <c r="AQ124" s="13">
        <v>8</v>
      </c>
      <c r="AR124" s="18"/>
      <c r="AS124" s="18"/>
      <c r="AT124" s="18"/>
      <c r="AU124" s="16">
        <v>609.83999999999992</v>
      </c>
    </row>
    <row r="125" spans="1:47" x14ac:dyDescent="0.3">
      <c r="A125"/>
      <c r="B125" s="18"/>
      <c r="C125" s="18"/>
      <c r="D125"/>
      <c r="E125" s="18"/>
      <c r="F125" s="18"/>
      <c r="G125"/>
      <c r="H125" s="18"/>
      <c r="I125" s="18"/>
      <c r="J125"/>
      <c r="K125" s="18"/>
      <c r="L125" s="18"/>
      <c r="M125"/>
      <c r="P125" s="18"/>
      <c r="Q125"/>
      <c r="R125" s="18"/>
      <c r="S125" s="18"/>
      <c r="T125"/>
      <c r="U125" s="18"/>
      <c r="V125" s="18"/>
      <c r="W125" s="13" t="s">
        <v>256</v>
      </c>
      <c r="X125" s="13">
        <v>123</v>
      </c>
      <c r="Y125" s="18"/>
      <c r="Z125"/>
      <c r="AA125" s="18"/>
      <c r="AB125" s="18"/>
      <c r="AC125"/>
      <c r="AD125" s="18"/>
      <c r="AE125" s="18"/>
      <c r="AF125"/>
      <c r="AG125" s="18"/>
      <c r="AH125" s="18"/>
      <c r="AI125" s="60">
        <v>404.84999999999997</v>
      </c>
      <c r="AL125" s="18"/>
      <c r="AM125" s="16">
        <v>2875.0950000000007</v>
      </c>
      <c r="AN125" s="18"/>
      <c r="AO125" s="18"/>
      <c r="AP125" s="18"/>
      <c r="AQ125" s="13">
        <v>8</v>
      </c>
      <c r="AR125" s="18"/>
      <c r="AS125" s="18"/>
      <c r="AT125" s="18"/>
      <c r="AU125" s="16">
        <v>746.40779999999972</v>
      </c>
    </row>
    <row r="126" spans="1:47" x14ac:dyDescent="0.3">
      <c r="A126"/>
      <c r="B126" s="18"/>
      <c r="C126" s="18"/>
      <c r="D126"/>
      <c r="E126" s="18"/>
      <c r="F126" s="18"/>
      <c r="G126"/>
      <c r="H126" s="18"/>
      <c r="I126" s="18"/>
      <c r="J126"/>
      <c r="K126" s="18"/>
      <c r="L126" s="18"/>
      <c r="M126"/>
      <c r="P126" s="18"/>
      <c r="Q126"/>
      <c r="R126" s="18"/>
      <c r="S126" s="18"/>
      <c r="T126"/>
      <c r="U126" s="18"/>
      <c r="V126" s="18"/>
      <c r="W126" s="13" t="s">
        <v>426</v>
      </c>
      <c r="X126" s="13">
        <v>124</v>
      </c>
      <c r="Y126" s="18"/>
      <c r="Z126"/>
      <c r="AA126" s="18"/>
      <c r="AB126" s="18"/>
      <c r="AC126"/>
      <c r="AD126" s="18"/>
      <c r="AE126" s="18"/>
      <c r="AF126"/>
      <c r="AG126" s="18"/>
      <c r="AH126" s="18"/>
      <c r="AI126" s="60">
        <v>472.80000000000018</v>
      </c>
      <c r="AL126" s="18"/>
      <c r="AM126" s="16">
        <v>3028.8</v>
      </c>
      <c r="AN126" s="18"/>
      <c r="AO126" s="18"/>
      <c r="AP126" s="18"/>
      <c r="AQ126" s="13">
        <v>9</v>
      </c>
      <c r="AR126" s="18"/>
      <c r="AS126" s="18"/>
      <c r="AT126" s="18"/>
      <c r="AU126" s="16">
        <v>999.36</v>
      </c>
    </row>
    <row r="127" spans="1:47" x14ac:dyDescent="0.3">
      <c r="A127"/>
      <c r="D127"/>
      <c r="G127"/>
      <c r="J127"/>
      <c r="M127"/>
      <c r="Q127"/>
      <c r="T127"/>
      <c r="Z127"/>
      <c r="AC127"/>
      <c r="AF127"/>
    </row>
    <row r="128" spans="1:47" x14ac:dyDescent="0.3">
      <c r="A128"/>
      <c r="D128"/>
      <c r="G128"/>
      <c r="J128"/>
      <c r="M128"/>
      <c r="Q128"/>
      <c r="T128"/>
      <c r="W128"/>
      <c r="Z128"/>
      <c r="AC128"/>
      <c r="AF128"/>
      <c r="AI128" s="20"/>
      <c r="AM128" s="20"/>
      <c r="AU128" s="20"/>
    </row>
    <row r="129" spans="7:32" x14ac:dyDescent="0.3">
      <c r="G129"/>
      <c r="J129"/>
      <c r="M129"/>
      <c r="Q129"/>
      <c r="T129"/>
      <c r="W129"/>
      <c r="Z129"/>
      <c r="AC129"/>
      <c r="AF129"/>
    </row>
    <row r="130" spans="7:32" x14ac:dyDescent="0.3">
      <c r="Q130"/>
      <c r="T130"/>
      <c r="W130"/>
      <c r="Z130"/>
      <c r="AC130"/>
      <c r="AF130"/>
    </row>
    <row r="131" spans="7:32" x14ac:dyDescent="0.3">
      <c r="Q131"/>
      <c r="T131"/>
      <c r="W131"/>
      <c r="Z131"/>
      <c r="AC131"/>
      <c r="AF131"/>
    </row>
    <row r="132" spans="7:32" x14ac:dyDescent="0.3">
      <c r="T132"/>
      <c r="W132"/>
      <c r="Z132"/>
      <c r="AC132"/>
      <c r="AF132"/>
    </row>
    <row r="133" spans="7:32" x14ac:dyDescent="0.3">
      <c r="W133"/>
      <c r="Z133"/>
      <c r="AC133"/>
      <c r="AF133"/>
    </row>
    <row r="134" spans="7:32" x14ac:dyDescent="0.3">
      <c r="Z134"/>
      <c r="AC134"/>
      <c r="AF134"/>
    </row>
    <row r="135" spans="7:32" x14ac:dyDescent="0.3">
      <c r="AC135"/>
      <c r="AF135"/>
    </row>
    <row r="136" spans="7:32" x14ac:dyDescent="0.3">
      <c r="AF136"/>
    </row>
  </sheetData>
  <sortState xmlns:xlrd2="http://schemas.microsoft.com/office/spreadsheetml/2017/richdata2" ref="AI2:AI126">
    <sortCondition ref="AI1:AI126"/>
  </sortState>
  <mergeCells count="15">
    <mergeCell ref="AJ1:AK1"/>
    <mergeCell ref="AJ2:AK2"/>
    <mergeCell ref="AJ3:AK3"/>
    <mergeCell ref="N1:O1"/>
    <mergeCell ref="N2:O2"/>
    <mergeCell ref="N3:O3"/>
    <mergeCell ref="AV1:AW1"/>
    <mergeCell ref="AV2:AW2"/>
    <mergeCell ref="AV3:AW3"/>
    <mergeCell ref="AN1:AO1"/>
    <mergeCell ref="AN2:AO2"/>
    <mergeCell ref="AN3:AO3"/>
    <mergeCell ref="AR2:AS2"/>
    <mergeCell ref="AR3:AS3"/>
    <mergeCell ref="AR1:AS1"/>
  </mergeCells>
  <conditionalFormatting sqref="D2:D10 G2:G10">
    <cfRule type="timePeriod" dxfId="4" priority="1" timePeriod="lastMonth">
      <formula>AND(MONTH(D2)=MONTH(EDATE(TODAY(),0-1)),YEAR(D2)=YEAR(EDATE(TODAY(),0-1)))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FA5E-9899-994A-9F3C-6DCD10EDB503}">
  <sheetPr>
    <tabColor theme="5" tint="0.59999389629810485"/>
  </sheetPr>
  <dimension ref="A1:Z128"/>
  <sheetViews>
    <sheetView topLeftCell="S1" zoomScale="99" workbookViewId="0">
      <selection activeCell="U1" sqref="U1:U1048576"/>
    </sheetView>
  </sheetViews>
  <sheetFormatPr defaultColWidth="11.5" defaultRowHeight="15.6" x14ac:dyDescent="0.3"/>
  <cols>
    <col min="1" max="1" width="15.69921875" bestFit="1" customWidth="1"/>
    <col min="2" max="2" width="16.69921875" bestFit="1" customWidth="1"/>
    <col min="3" max="3" width="10.5" bestFit="1" customWidth="1"/>
    <col min="4" max="4" width="18.796875" bestFit="1" customWidth="1"/>
    <col min="5" max="5" width="9.296875" bestFit="1" customWidth="1"/>
    <col min="6" max="6" width="17.69921875" bestFit="1" customWidth="1"/>
    <col min="7" max="7" width="11" style="17" customWidth="1"/>
    <col min="8" max="8" width="18.69921875" bestFit="1" customWidth="1"/>
    <col min="9" max="9" width="23.19921875" bestFit="1" customWidth="1"/>
    <col min="10" max="10" width="14.5" bestFit="1" customWidth="1"/>
    <col min="11" max="11" width="15.796875" bestFit="1" customWidth="1"/>
    <col min="12" max="12" width="7.19921875" bestFit="1" customWidth="1"/>
    <col min="13" max="13" width="15.5" bestFit="1" customWidth="1"/>
    <col min="14" max="15" width="18.19921875" bestFit="1" customWidth="1"/>
    <col min="16" max="16" width="13.69921875" bestFit="1" customWidth="1"/>
    <col min="17" max="17" width="17" bestFit="1" customWidth="1"/>
    <col min="18" max="18" width="12.296875" bestFit="1" customWidth="1"/>
    <col min="19" max="19" width="20.69921875" bestFit="1" customWidth="1"/>
    <col min="20" max="20" width="66" bestFit="1" customWidth="1"/>
    <col min="21" max="21" width="21.296875" bestFit="1" customWidth="1"/>
    <col min="22" max="23" width="7.69921875" bestFit="1" customWidth="1"/>
    <col min="24" max="26" width="8.296875" bestFit="1" customWidth="1"/>
  </cols>
  <sheetData>
    <row r="1" spans="1:26" s="5" customFormat="1" ht="33" customHeight="1" x14ac:dyDescent="0.3">
      <c r="A1" s="40" t="s">
        <v>0</v>
      </c>
      <c r="B1" s="41" t="str">
        <f>CONCATENATE("Recoded ",A1)</f>
        <v>Recoded Order ID</v>
      </c>
      <c r="C1" s="40" t="s">
        <v>1</v>
      </c>
      <c r="D1" s="41" t="str">
        <f>CONCATENATE("Recoded ",C1)</f>
        <v>Recoded Order Date</v>
      </c>
      <c r="E1" s="40" t="s">
        <v>2</v>
      </c>
      <c r="F1" s="41" t="str">
        <f>CONCATENATE("Recoded ",E1)</f>
        <v>Recoded Ship Date</v>
      </c>
      <c r="G1" s="56" t="s">
        <v>483</v>
      </c>
      <c r="H1" s="40" t="s">
        <v>3</v>
      </c>
      <c r="I1" s="41" t="str">
        <f>CONCATENATE("Recoded ",H1)</f>
        <v>Recoded Customer Name</v>
      </c>
      <c r="J1" s="40" t="s">
        <v>4</v>
      </c>
      <c r="K1" s="41" t="str">
        <f>CONCATENATE("Recoded ",J1)</f>
        <v>Recoded Country</v>
      </c>
      <c r="L1" s="40" t="s">
        <v>5</v>
      </c>
      <c r="M1" s="41" t="str">
        <f>CONCATENATE("Recoded ",L1)</f>
        <v>Recoded Market</v>
      </c>
      <c r="N1" s="40" t="s">
        <v>6</v>
      </c>
      <c r="O1" s="41" t="str">
        <f>CONCATENATE("Recoded ",N1)</f>
        <v>Recoded Product ID</v>
      </c>
      <c r="P1" s="40" t="s">
        <v>484</v>
      </c>
      <c r="Q1" s="41" t="str">
        <f>CONCATENATE("Recoded ",P1)</f>
        <v>Recoded Product Type</v>
      </c>
      <c r="R1" s="40" t="s">
        <v>485</v>
      </c>
      <c r="S1" s="41" t="str">
        <f>CONCATENATE("Recoded ",R1)</f>
        <v>Recoded Product Sub-Type</v>
      </c>
      <c r="T1" s="40" t="s">
        <v>9</v>
      </c>
      <c r="U1" s="41" t="str">
        <f>CONCATENATE("Recoded ",T1)</f>
        <v>Recoded Product Name</v>
      </c>
      <c r="V1" s="40" t="s">
        <v>488</v>
      </c>
      <c r="W1" s="40" t="s">
        <v>10</v>
      </c>
      <c r="X1" s="40" t="s">
        <v>11</v>
      </c>
      <c r="Y1" s="40" t="s">
        <v>12</v>
      </c>
      <c r="Z1" s="57" t="s">
        <v>489</v>
      </c>
    </row>
    <row r="2" spans="1:26" x14ac:dyDescent="0.3">
      <c r="A2" s="13" t="s">
        <v>13</v>
      </c>
      <c r="B2" s="13">
        <f>VLOOKUP(A2,'Ref Data Dict'!A:B,2)</f>
        <v>1</v>
      </c>
      <c r="C2" s="14">
        <v>40544</v>
      </c>
      <c r="D2" s="13">
        <f>VLOOKUP(C2,'Ref Data Dict'!D:E,2)</f>
        <v>0</v>
      </c>
      <c r="E2" s="14">
        <v>40549</v>
      </c>
      <c r="F2" s="13">
        <f>VLOOKUP(E2,'Ref Data Dict'!G:H,2)</f>
        <v>2</v>
      </c>
      <c r="G2" s="64">
        <v>5</v>
      </c>
      <c r="H2" s="13" t="s">
        <v>14</v>
      </c>
      <c r="I2" s="13">
        <f>VLOOKUP(H2,'Ref Data Dict'!J:K,2)</f>
        <v>61</v>
      </c>
      <c r="J2" s="13" t="s">
        <v>15</v>
      </c>
      <c r="K2" s="13">
        <f>VLOOKUP(J2,'Ref Data Dict'!Q:R,2)</f>
        <v>0</v>
      </c>
      <c r="L2" s="13" t="s">
        <v>16</v>
      </c>
      <c r="M2" s="13">
        <f>VLOOKUP(L2,'Ref Data Dict'!T:U,2)</f>
        <v>0</v>
      </c>
      <c r="N2" s="13" t="s">
        <v>17</v>
      </c>
      <c r="O2" s="13">
        <f>VLOOKUP(N2,'Ref Data Dict'!W:X,2)</f>
        <v>98</v>
      </c>
      <c r="P2" s="13" t="s">
        <v>18</v>
      </c>
      <c r="Q2" s="13">
        <f>VLOOKUP(P2,'Ref Data Dict'!Z:AA,2)</f>
        <v>1</v>
      </c>
      <c r="R2" s="13" t="s">
        <v>19</v>
      </c>
      <c r="S2" s="13">
        <f>VLOOKUP(R2,'Ref Data Dict'!AC:AD,2)</f>
        <v>14</v>
      </c>
      <c r="T2" s="15" t="s">
        <v>20</v>
      </c>
      <c r="U2" s="13">
        <f>VLOOKUP(T2,'Ref Data Dict'!AF:AG,2)</f>
        <v>116</v>
      </c>
      <c r="V2" s="63">
        <v>151.07999999999998</v>
      </c>
      <c r="W2" s="16">
        <v>408.29999999999995</v>
      </c>
      <c r="X2" s="13">
        <v>2</v>
      </c>
      <c r="Y2" s="16">
        <v>106.14000000000001</v>
      </c>
      <c r="Z2" s="48">
        <f>Table1[[#This Row],[Profit]]/Table1[[#This Row],[Quantity]]</f>
        <v>53.070000000000007</v>
      </c>
    </row>
    <row r="3" spans="1:26" x14ac:dyDescent="0.3">
      <c r="A3" s="13" t="s">
        <v>28</v>
      </c>
      <c r="B3" s="13">
        <f>VLOOKUP(A3,'Ref Data Dict'!A:B,2)</f>
        <v>20</v>
      </c>
      <c r="C3" s="14">
        <v>40544</v>
      </c>
      <c r="D3" s="13">
        <f>VLOOKUP(C3,'Ref Data Dict'!D:E,2)</f>
        <v>0</v>
      </c>
      <c r="E3" s="14">
        <v>40548</v>
      </c>
      <c r="F3" s="13">
        <f>VLOOKUP(E3,'Ref Data Dict'!G:H,2)</f>
        <v>1</v>
      </c>
      <c r="G3" s="64">
        <v>4</v>
      </c>
      <c r="H3" s="13" t="s">
        <v>29</v>
      </c>
      <c r="I3" s="13">
        <f>VLOOKUP(H3,'Ref Data Dict'!J:K,2)</f>
        <v>3</v>
      </c>
      <c r="J3" s="13" t="s">
        <v>30</v>
      </c>
      <c r="K3" s="13">
        <f>VLOOKUP(J3,'Ref Data Dict'!Q:R,2)</f>
        <v>10</v>
      </c>
      <c r="L3" s="13" t="s">
        <v>31</v>
      </c>
      <c r="M3" s="13">
        <f>VLOOKUP(L3,'Ref Data Dict'!T:U,2)</f>
        <v>3</v>
      </c>
      <c r="N3" s="13" t="s">
        <v>32</v>
      </c>
      <c r="O3" s="13">
        <f>VLOOKUP(N3,'Ref Data Dict'!W:X,2)</f>
        <v>99</v>
      </c>
      <c r="P3" s="13" t="s">
        <v>18</v>
      </c>
      <c r="Q3" s="13">
        <f>VLOOKUP(P3,'Ref Data Dict'!Z:AA,2)</f>
        <v>1</v>
      </c>
      <c r="R3" s="13" t="s">
        <v>19</v>
      </c>
      <c r="S3" s="13">
        <f>VLOOKUP(R3,'Ref Data Dict'!AC:AD,2)</f>
        <v>14</v>
      </c>
      <c r="T3" s="13" t="s">
        <v>33</v>
      </c>
      <c r="U3" s="13">
        <f>VLOOKUP(T3,'Ref Data Dict'!AF:AG,2)</f>
        <v>115</v>
      </c>
      <c r="V3" s="63">
        <v>9.120000000000001</v>
      </c>
      <c r="W3" s="16">
        <v>66.12</v>
      </c>
      <c r="X3" s="13">
        <v>4</v>
      </c>
      <c r="Y3" s="16">
        <v>29.64</v>
      </c>
      <c r="Z3" s="48">
        <f>Table1[[#This Row],[Profit]]/Table1[[#This Row],[Quantity]]</f>
        <v>7.41</v>
      </c>
    </row>
    <row r="4" spans="1:26" x14ac:dyDescent="0.3">
      <c r="A4" s="13" t="s">
        <v>21</v>
      </c>
      <c r="B4" s="13">
        <f>VLOOKUP(A4,'Ref Data Dict'!A:B,2)</f>
        <v>36</v>
      </c>
      <c r="C4" s="14">
        <v>40544</v>
      </c>
      <c r="D4" s="13">
        <f>VLOOKUP(C4,'Ref Data Dict'!D:E,2)</f>
        <v>0</v>
      </c>
      <c r="E4" s="14">
        <v>40551</v>
      </c>
      <c r="F4" s="13">
        <f>VLOOKUP(E4,'Ref Data Dict'!G:H,2)</f>
        <v>4</v>
      </c>
      <c r="G4" s="64">
        <v>7</v>
      </c>
      <c r="H4" s="13" t="s">
        <v>22</v>
      </c>
      <c r="I4" s="13">
        <f>VLOOKUP(H4,'Ref Data Dict'!J:K,2)</f>
        <v>32</v>
      </c>
      <c r="J4" s="13" t="s">
        <v>23</v>
      </c>
      <c r="K4" s="13">
        <f>VLOOKUP(J4,'Ref Data Dict'!Q:R,2)</f>
        <v>2</v>
      </c>
      <c r="L4" s="13" t="s">
        <v>24</v>
      </c>
      <c r="M4" s="13">
        <f>VLOOKUP(L4,'Ref Data Dict'!T:U,2)</f>
        <v>1</v>
      </c>
      <c r="N4" s="13" t="s">
        <v>25</v>
      </c>
      <c r="O4" s="13">
        <f>VLOOKUP(N4,'Ref Data Dict'!W:X,2)</f>
        <v>94</v>
      </c>
      <c r="P4" s="13" t="s">
        <v>18</v>
      </c>
      <c r="Q4" s="13">
        <f>VLOOKUP(P4,'Ref Data Dict'!Z:AA,2)</f>
        <v>1</v>
      </c>
      <c r="R4" s="13" t="s">
        <v>26</v>
      </c>
      <c r="S4" s="13">
        <f>VLOOKUP(R4,'Ref Data Dict'!AC:AD,2)</f>
        <v>15</v>
      </c>
      <c r="T4" s="15" t="s">
        <v>27</v>
      </c>
      <c r="U4" s="13">
        <f>VLOOKUP(T4,'Ref Data Dict'!AF:AG,2)</f>
        <v>3</v>
      </c>
      <c r="V4" s="63">
        <v>28.110000000000003</v>
      </c>
      <c r="W4" s="16">
        <v>120.36600000000001</v>
      </c>
      <c r="X4" s="13">
        <v>3</v>
      </c>
      <c r="Y4" s="16">
        <v>36.035999999999994</v>
      </c>
      <c r="Z4" s="48">
        <f>Table1[[#This Row],[Profit]]/Table1[[#This Row],[Quantity]]</f>
        <v>12.011999999999999</v>
      </c>
    </row>
    <row r="5" spans="1:26" x14ac:dyDescent="0.3">
      <c r="A5" s="13" t="s">
        <v>21</v>
      </c>
      <c r="B5" s="13">
        <f>VLOOKUP(A5,'Ref Data Dict'!A:B,2)</f>
        <v>36</v>
      </c>
      <c r="C5" s="14">
        <v>40544</v>
      </c>
      <c r="D5" s="13">
        <f>VLOOKUP(C5,'Ref Data Dict'!D:E,2)</f>
        <v>0</v>
      </c>
      <c r="E5" s="14">
        <v>40551</v>
      </c>
      <c r="F5" s="13">
        <f>VLOOKUP(E5,'Ref Data Dict'!G:H,2)</f>
        <v>4</v>
      </c>
      <c r="G5" s="64">
        <v>7</v>
      </c>
      <c r="H5" s="13" t="s">
        <v>22</v>
      </c>
      <c r="I5" s="13">
        <f>VLOOKUP(H5,'Ref Data Dict'!J:K,2)</f>
        <v>32</v>
      </c>
      <c r="J5" s="13" t="s">
        <v>23</v>
      </c>
      <c r="K5" s="13">
        <f>VLOOKUP(J5,'Ref Data Dict'!Q:R,2)</f>
        <v>2</v>
      </c>
      <c r="L5" s="13" t="s">
        <v>24</v>
      </c>
      <c r="M5" s="13">
        <f>VLOOKUP(L5,'Ref Data Dict'!T:U,2)</f>
        <v>1</v>
      </c>
      <c r="N5" s="13" t="s">
        <v>41</v>
      </c>
      <c r="O5" s="13">
        <f>VLOOKUP(N5,'Ref Data Dict'!W:X,2)</f>
        <v>12</v>
      </c>
      <c r="P5" s="13" t="s">
        <v>42</v>
      </c>
      <c r="Q5" s="13">
        <f>VLOOKUP(P5,'Ref Data Dict'!Z:AA,2)</f>
        <v>0</v>
      </c>
      <c r="R5" s="13" t="s">
        <v>43</v>
      </c>
      <c r="S5" s="13">
        <f>VLOOKUP(R5,'Ref Data Dict'!AC:AD,2)</f>
        <v>9</v>
      </c>
      <c r="T5" s="13" t="s">
        <v>44</v>
      </c>
      <c r="U5" s="13">
        <f>VLOOKUP(T5,'Ref Data Dict'!AF:AG,2)</f>
        <v>42</v>
      </c>
      <c r="V5" s="63">
        <v>15.179999999999998</v>
      </c>
      <c r="W5" s="16">
        <v>113.66999999999999</v>
      </c>
      <c r="X5" s="13">
        <v>5</v>
      </c>
      <c r="Y5" s="16">
        <v>37.769999999999996</v>
      </c>
      <c r="Z5" s="48">
        <f>Table1[[#This Row],[Profit]]/Table1[[#This Row],[Quantity]]</f>
        <v>7.5539999999999994</v>
      </c>
    </row>
    <row r="6" spans="1:26" x14ac:dyDescent="0.3">
      <c r="A6" s="13" t="s">
        <v>21</v>
      </c>
      <c r="B6" s="13">
        <f>VLOOKUP(A6,'Ref Data Dict'!A:B,2)</f>
        <v>36</v>
      </c>
      <c r="C6" s="14">
        <v>40544</v>
      </c>
      <c r="D6" s="13">
        <f>VLOOKUP(C6,'Ref Data Dict'!D:E,2)</f>
        <v>0</v>
      </c>
      <c r="E6" s="14">
        <v>40551</v>
      </c>
      <c r="F6" s="13">
        <f>VLOOKUP(E6,'Ref Data Dict'!G:H,2)</f>
        <v>4</v>
      </c>
      <c r="G6" s="64">
        <v>7</v>
      </c>
      <c r="H6" s="13" t="s">
        <v>22</v>
      </c>
      <c r="I6" s="13">
        <f>VLOOKUP(H6,'Ref Data Dict'!J:K,2)</f>
        <v>32</v>
      </c>
      <c r="J6" s="13" t="s">
        <v>23</v>
      </c>
      <c r="K6" s="13">
        <f>VLOOKUP(J6,'Ref Data Dict'!Q:R,2)</f>
        <v>2</v>
      </c>
      <c r="L6" s="13" t="s">
        <v>24</v>
      </c>
      <c r="M6" s="13">
        <f>VLOOKUP(L6,'Ref Data Dict'!T:U,2)</f>
        <v>1</v>
      </c>
      <c r="N6" s="13" t="s">
        <v>45</v>
      </c>
      <c r="O6" s="13">
        <f>VLOOKUP(N6,'Ref Data Dict'!W:X,2)</f>
        <v>71</v>
      </c>
      <c r="P6" s="13" t="s">
        <v>18</v>
      </c>
      <c r="Q6" s="13">
        <f>VLOOKUP(P6,'Ref Data Dict'!Z:AA,2)</f>
        <v>1</v>
      </c>
      <c r="R6" s="13" t="s">
        <v>39</v>
      </c>
      <c r="S6" s="13">
        <f>VLOOKUP(R6,'Ref Data Dict'!AC:AD,2)</f>
        <v>12</v>
      </c>
      <c r="T6" s="13" t="s">
        <v>46</v>
      </c>
      <c r="U6" s="13">
        <f>VLOOKUP(T6,'Ref Data Dict'!AF:AG,2)</f>
        <v>38</v>
      </c>
      <c r="V6" s="63">
        <v>19.950000000000003</v>
      </c>
      <c r="W6" s="16">
        <v>55.242000000000004</v>
      </c>
      <c r="X6" s="13">
        <v>2</v>
      </c>
      <c r="Y6" s="16">
        <v>15.341999999999999</v>
      </c>
      <c r="Z6" s="48">
        <f>Table1[[#This Row],[Profit]]/Table1[[#This Row],[Quantity]]</f>
        <v>7.6709999999999994</v>
      </c>
    </row>
    <row r="7" spans="1:26" x14ac:dyDescent="0.3">
      <c r="A7" s="13" t="s">
        <v>34</v>
      </c>
      <c r="B7" s="13">
        <f>VLOOKUP(A7,'Ref Data Dict'!A:B,2)</f>
        <v>45</v>
      </c>
      <c r="C7" s="14">
        <v>40544</v>
      </c>
      <c r="D7" s="13">
        <f>VLOOKUP(C7,'Ref Data Dict'!D:E,2)</f>
        <v>0</v>
      </c>
      <c r="E7" s="14">
        <v>40548</v>
      </c>
      <c r="F7" s="13">
        <f>VLOOKUP(E7,'Ref Data Dict'!G:H,2)</f>
        <v>1</v>
      </c>
      <c r="G7" s="64">
        <v>4</v>
      </c>
      <c r="H7" s="13" t="s">
        <v>35</v>
      </c>
      <c r="I7" s="13">
        <f>VLOOKUP(H7,'Ref Data Dict'!J:K,2)</f>
        <v>19</v>
      </c>
      <c r="J7" s="13" t="s">
        <v>36</v>
      </c>
      <c r="K7" s="13">
        <f>VLOOKUP(J7,'Ref Data Dict'!Q:R,2)</f>
        <v>26</v>
      </c>
      <c r="L7" s="13" t="s">
        <v>37</v>
      </c>
      <c r="M7" s="13">
        <f>VLOOKUP(L7,'Ref Data Dict'!T:U,2)</f>
        <v>4</v>
      </c>
      <c r="N7" s="13" t="s">
        <v>38</v>
      </c>
      <c r="O7" s="13">
        <f>VLOOKUP(N7,'Ref Data Dict'!W:X,2)</f>
        <v>70</v>
      </c>
      <c r="P7" s="13" t="s">
        <v>18</v>
      </c>
      <c r="Q7" s="13">
        <f>VLOOKUP(P7,'Ref Data Dict'!Z:AA,2)</f>
        <v>1</v>
      </c>
      <c r="R7" s="13" t="s">
        <v>39</v>
      </c>
      <c r="S7" s="13">
        <f>VLOOKUP(R7,'Ref Data Dict'!AC:AD,2)</f>
        <v>12</v>
      </c>
      <c r="T7" s="15" t="s">
        <v>40</v>
      </c>
      <c r="U7" s="13">
        <f>VLOOKUP(T7,'Ref Data Dict'!AF:AG,2)</f>
        <v>46</v>
      </c>
      <c r="V7" s="63">
        <v>23.640000000000004</v>
      </c>
      <c r="W7" s="16">
        <v>44.865000000000009</v>
      </c>
      <c r="X7" s="13">
        <v>3</v>
      </c>
      <c r="Y7" s="16">
        <v>-26.05500000000001</v>
      </c>
      <c r="Z7" s="48">
        <f>Table1[[#This Row],[Profit]]/Table1[[#This Row],[Quantity]]</f>
        <v>-8.6850000000000041</v>
      </c>
    </row>
    <row r="8" spans="1:26" x14ac:dyDescent="0.3">
      <c r="A8" s="13" t="s">
        <v>47</v>
      </c>
      <c r="B8" s="13">
        <f>VLOOKUP(A8,'Ref Data Dict'!A:B,2)</f>
        <v>12</v>
      </c>
      <c r="C8" s="14">
        <v>40545</v>
      </c>
      <c r="D8" s="13">
        <f>VLOOKUP(C8,'Ref Data Dict'!D:E,2)</f>
        <v>1</v>
      </c>
      <c r="E8" s="14">
        <v>40549</v>
      </c>
      <c r="F8" s="13">
        <f>VLOOKUP(E8,'Ref Data Dict'!G:H,2)</f>
        <v>2</v>
      </c>
      <c r="G8" s="64">
        <v>4</v>
      </c>
      <c r="H8" s="13" t="s">
        <v>48</v>
      </c>
      <c r="I8" s="13">
        <f>VLOOKUP(H8,'Ref Data Dict'!J:K,2)</f>
        <v>40</v>
      </c>
      <c r="J8" s="13" t="s">
        <v>49</v>
      </c>
      <c r="K8" s="13">
        <f>VLOOKUP(J8,'Ref Data Dict'!Q:R,2)</f>
        <v>4</v>
      </c>
      <c r="L8" s="13" t="s">
        <v>49</v>
      </c>
      <c r="M8" s="13">
        <f>VLOOKUP(L8,'Ref Data Dict'!T:U,2)</f>
        <v>2</v>
      </c>
      <c r="N8" s="13" t="s">
        <v>50</v>
      </c>
      <c r="O8" s="13">
        <f>VLOOKUP(N8,'Ref Data Dict'!W:X,2)</f>
        <v>117</v>
      </c>
      <c r="P8" s="13" t="s">
        <v>51</v>
      </c>
      <c r="Q8" s="13">
        <f>VLOOKUP(P8,'Ref Data Dict'!Z:AA,2)</f>
        <v>2</v>
      </c>
      <c r="R8" s="13" t="s">
        <v>52</v>
      </c>
      <c r="S8" s="13">
        <f>VLOOKUP(R8,'Ref Data Dict'!AC:AD,2)</f>
        <v>11</v>
      </c>
      <c r="T8" s="13" t="s">
        <v>53</v>
      </c>
      <c r="U8" s="13">
        <f>VLOOKUP(T8,'Ref Data Dict'!AF:AG,2)</f>
        <v>86</v>
      </c>
      <c r="V8" s="63">
        <v>311.10000000000002</v>
      </c>
      <c r="W8" s="16">
        <v>314.22000000000003</v>
      </c>
      <c r="X8" s="13">
        <v>1</v>
      </c>
      <c r="Y8" s="16">
        <v>3.12</v>
      </c>
      <c r="Z8" s="48">
        <f>Table1[[#This Row],[Profit]]/Table1[[#This Row],[Quantity]]</f>
        <v>3.12</v>
      </c>
    </row>
    <row r="9" spans="1:26" x14ac:dyDescent="0.3">
      <c r="A9" s="13" t="s">
        <v>79</v>
      </c>
      <c r="B9" s="13">
        <f>VLOOKUP(A9,'Ref Data Dict'!A:B,2)</f>
        <v>16</v>
      </c>
      <c r="C9" s="14">
        <v>40546</v>
      </c>
      <c r="D9" s="13">
        <f>VLOOKUP(C9,'Ref Data Dict'!D:E,2)</f>
        <v>2</v>
      </c>
      <c r="E9" s="14">
        <v>40550</v>
      </c>
      <c r="F9" s="13">
        <f>VLOOKUP(E9,'Ref Data Dict'!G:H,2)</f>
        <v>3</v>
      </c>
      <c r="G9" s="64">
        <v>4</v>
      </c>
      <c r="H9" s="13" t="s">
        <v>80</v>
      </c>
      <c r="I9" s="13">
        <f>VLOOKUP(H9,'Ref Data Dict'!J:K,2)</f>
        <v>16</v>
      </c>
      <c r="J9" s="13" t="s">
        <v>81</v>
      </c>
      <c r="K9" s="13">
        <f>VLOOKUP(J9,'Ref Data Dict'!Q:R,2)</f>
        <v>30</v>
      </c>
      <c r="L9" s="13" t="s">
        <v>37</v>
      </c>
      <c r="M9" s="13">
        <f>VLOOKUP(L9,'Ref Data Dict'!T:U,2)</f>
        <v>4</v>
      </c>
      <c r="N9" s="13" t="s">
        <v>82</v>
      </c>
      <c r="O9" s="13">
        <f>VLOOKUP(N9,'Ref Data Dict'!W:X,2)</f>
        <v>2</v>
      </c>
      <c r="P9" s="13" t="s">
        <v>42</v>
      </c>
      <c r="Q9" s="13">
        <f>VLOOKUP(P9,'Ref Data Dict'!Z:AA,2)</f>
        <v>0</v>
      </c>
      <c r="R9" s="13" t="s">
        <v>83</v>
      </c>
      <c r="S9" s="13">
        <f>VLOOKUP(R9,'Ref Data Dict'!AC:AD,2)</f>
        <v>4</v>
      </c>
      <c r="T9" s="13" t="s">
        <v>84</v>
      </c>
      <c r="U9" s="13">
        <f>VLOOKUP(T9,'Ref Data Dict'!AF:AG,2)</f>
        <v>36</v>
      </c>
      <c r="V9" s="63">
        <v>80.58</v>
      </c>
      <c r="W9" s="16">
        <v>854.49</v>
      </c>
      <c r="X9" s="13">
        <v>7</v>
      </c>
      <c r="Y9" s="16">
        <v>290.43</v>
      </c>
      <c r="Z9" s="48">
        <f>Table1[[#This Row],[Profit]]/Table1[[#This Row],[Quantity]]</f>
        <v>41.49</v>
      </c>
    </row>
    <row r="10" spans="1:26" x14ac:dyDescent="0.3">
      <c r="A10" s="13" t="s">
        <v>109</v>
      </c>
      <c r="B10" s="13">
        <f>VLOOKUP(A10,'Ref Data Dict'!A:B,2)</f>
        <v>22</v>
      </c>
      <c r="C10" s="14">
        <v>40546</v>
      </c>
      <c r="D10" s="13">
        <f>VLOOKUP(C10,'Ref Data Dict'!D:E,2)</f>
        <v>2</v>
      </c>
      <c r="E10" s="14">
        <v>40551</v>
      </c>
      <c r="F10" s="13">
        <f>VLOOKUP(E10,'Ref Data Dict'!G:H,2)</f>
        <v>4</v>
      </c>
      <c r="G10" s="64">
        <v>5</v>
      </c>
      <c r="H10" s="13" t="s">
        <v>110</v>
      </c>
      <c r="I10" s="13">
        <f>VLOOKUP(H10,'Ref Data Dict'!J:K,2)</f>
        <v>10</v>
      </c>
      <c r="J10" s="13" t="s">
        <v>111</v>
      </c>
      <c r="K10" s="13">
        <f>VLOOKUP(J10,'Ref Data Dict'!Q:R,2)</f>
        <v>29</v>
      </c>
      <c r="L10" s="13" t="s">
        <v>24</v>
      </c>
      <c r="M10" s="13">
        <f>VLOOKUP(L10,'Ref Data Dict'!T:U,2)</f>
        <v>1</v>
      </c>
      <c r="N10" s="13" t="s">
        <v>112</v>
      </c>
      <c r="O10" s="13">
        <f>VLOOKUP(N10,'Ref Data Dict'!W:X,2)</f>
        <v>84</v>
      </c>
      <c r="P10" s="13" t="s">
        <v>18</v>
      </c>
      <c r="Q10" s="13">
        <f>VLOOKUP(P10,'Ref Data Dict'!Z:AA,2)</f>
        <v>1</v>
      </c>
      <c r="R10" s="13" t="s">
        <v>19</v>
      </c>
      <c r="S10" s="13">
        <f>VLOOKUP(R10,'Ref Data Dict'!AC:AD,2)</f>
        <v>14</v>
      </c>
      <c r="T10" s="13" t="s">
        <v>113</v>
      </c>
      <c r="U10" s="13">
        <f>VLOOKUP(T10,'Ref Data Dict'!AF:AG,2)</f>
        <v>101</v>
      </c>
      <c r="V10" s="63">
        <v>90.51</v>
      </c>
      <c r="W10" s="16">
        <v>135.1182</v>
      </c>
      <c r="X10" s="13">
        <v>2</v>
      </c>
      <c r="Y10" s="16">
        <v>-45.901800000000009</v>
      </c>
      <c r="Z10" s="48">
        <f>Table1[[#This Row],[Profit]]/Table1[[#This Row],[Quantity]]</f>
        <v>-22.950900000000004</v>
      </c>
    </row>
    <row r="11" spans="1:26" x14ac:dyDescent="0.3">
      <c r="A11" s="13" t="s">
        <v>59</v>
      </c>
      <c r="B11" s="13">
        <f>VLOOKUP(A11,'Ref Data Dict'!A:B,2)</f>
        <v>29</v>
      </c>
      <c r="C11" s="14">
        <v>40546</v>
      </c>
      <c r="D11" s="13">
        <f>VLOOKUP(C11,'Ref Data Dict'!D:E,2)</f>
        <v>2</v>
      </c>
      <c r="E11" s="14">
        <v>40552</v>
      </c>
      <c r="F11" s="13">
        <f>VLOOKUP(E11,'Ref Data Dict'!G:H,2)</f>
        <v>5</v>
      </c>
      <c r="G11" s="64">
        <v>6</v>
      </c>
      <c r="H11" s="13" t="s">
        <v>60</v>
      </c>
      <c r="I11" s="13">
        <f>VLOOKUP(H11,'Ref Data Dict'!J:K,2)</f>
        <v>35</v>
      </c>
      <c r="J11" s="13" t="s">
        <v>61</v>
      </c>
      <c r="K11" s="13">
        <f>VLOOKUP(J11,'Ref Data Dict'!Q:R,2)</f>
        <v>20</v>
      </c>
      <c r="L11" s="13" t="s">
        <v>24</v>
      </c>
      <c r="M11" s="13">
        <f>VLOOKUP(L11,'Ref Data Dict'!T:U,2)</f>
        <v>1</v>
      </c>
      <c r="N11" s="13" t="s">
        <v>62</v>
      </c>
      <c r="O11" s="13">
        <f>VLOOKUP(N11,'Ref Data Dict'!W:X,2)</f>
        <v>110</v>
      </c>
      <c r="P11" s="13" t="s">
        <v>51</v>
      </c>
      <c r="Q11" s="13">
        <f>VLOOKUP(P11,'Ref Data Dict'!Z:AA,2)</f>
        <v>2</v>
      </c>
      <c r="R11" s="13" t="s">
        <v>63</v>
      </c>
      <c r="S11" s="13">
        <f>VLOOKUP(R11,'Ref Data Dict'!AC:AD,2)</f>
        <v>6</v>
      </c>
      <c r="T11" s="13" t="s">
        <v>64</v>
      </c>
      <c r="U11" s="13">
        <f>VLOOKUP(T11,'Ref Data Dict'!AF:AG,2)</f>
        <v>59</v>
      </c>
      <c r="V11" s="63">
        <v>307.98</v>
      </c>
      <c r="W11" s="16">
        <v>912.45600000000002</v>
      </c>
      <c r="X11" s="13">
        <v>4</v>
      </c>
      <c r="Y11" s="16">
        <v>-319.46399999999994</v>
      </c>
      <c r="Z11" s="48">
        <f>Table1[[#This Row],[Profit]]/Table1[[#This Row],[Quantity]]</f>
        <v>-79.865999999999985</v>
      </c>
    </row>
    <row r="12" spans="1:26" x14ac:dyDescent="0.3">
      <c r="A12" s="13" t="s">
        <v>59</v>
      </c>
      <c r="B12" s="13">
        <f>VLOOKUP(A12,'Ref Data Dict'!A:B,2)</f>
        <v>29</v>
      </c>
      <c r="C12" s="14">
        <v>40546</v>
      </c>
      <c r="D12" s="13">
        <f>VLOOKUP(C12,'Ref Data Dict'!D:E,2)</f>
        <v>2</v>
      </c>
      <c r="E12" s="14">
        <v>40552</v>
      </c>
      <c r="F12" s="13">
        <f>VLOOKUP(E12,'Ref Data Dict'!G:H,2)</f>
        <v>5</v>
      </c>
      <c r="G12" s="64">
        <v>6</v>
      </c>
      <c r="H12" s="13" t="s">
        <v>60</v>
      </c>
      <c r="I12" s="13">
        <f>VLOOKUP(H12,'Ref Data Dict'!J:K,2)</f>
        <v>35</v>
      </c>
      <c r="J12" s="13" t="s">
        <v>61</v>
      </c>
      <c r="K12" s="13">
        <f>VLOOKUP(J12,'Ref Data Dict'!Q:R,2)</f>
        <v>20</v>
      </c>
      <c r="L12" s="13" t="s">
        <v>24</v>
      </c>
      <c r="M12" s="13">
        <f>VLOOKUP(L12,'Ref Data Dict'!T:U,2)</f>
        <v>1</v>
      </c>
      <c r="N12" s="13" t="s">
        <v>90</v>
      </c>
      <c r="O12" s="13">
        <f>VLOOKUP(N12,'Ref Data Dict'!W:X,2)</f>
        <v>5</v>
      </c>
      <c r="P12" s="13" t="s">
        <v>42</v>
      </c>
      <c r="Q12" s="13">
        <f>VLOOKUP(P12,'Ref Data Dict'!Z:AA,2)</f>
        <v>0</v>
      </c>
      <c r="R12" s="13" t="s">
        <v>69</v>
      </c>
      <c r="S12" s="13">
        <f>VLOOKUP(R12,'Ref Data Dict'!AC:AD,2)</f>
        <v>5</v>
      </c>
      <c r="T12" s="13" t="s">
        <v>91</v>
      </c>
      <c r="U12" s="13">
        <f>VLOOKUP(T12,'Ref Data Dict'!AF:AG,2)</f>
        <v>61</v>
      </c>
      <c r="V12" s="63">
        <v>127.56</v>
      </c>
      <c r="W12" s="16">
        <v>159.44399999999999</v>
      </c>
      <c r="X12" s="13">
        <v>2</v>
      </c>
      <c r="Y12" s="16">
        <v>-95.676000000000002</v>
      </c>
      <c r="Z12" s="48">
        <f>Table1[[#This Row],[Profit]]/Table1[[#This Row],[Quantity]]</f>
        <v>-47.838000000000001</v>
      </c>
    </row>
    <row r="13" spans="1:26" x14ac:dyDescent="0.3">
      <c r="A13" s="13" t="s">
        <v>59</v>
      </c>
      <c r="B13" s="13">
        <f>VLOOKUP(A13,'Ref Data Dict'!A:B,2)</f>
        <v>29</v>
      </c>
      <c r="C13" s="14">
        <v>40546</v>
      </c>
      <c r="D13" s="13">
        <f>VLOOKUP(C13,'Ref Data Dict'!D:E,2)</f>
        <v>2</v>
      </c>
      <c r="E13" s="14">
        <v>40552</v>
      </c>
      <c r="F13" s="13">
        <f>VLOOKUP(E13,'Ref Data Dict'!G:H,2)</f>
        <v>5</v>
      </c>
      <c r="G13" s="64">
        <v>6</v>
      </c>
      <c r="H13" s="13" t="s">
        <v>60</v>
      </c>
      <c r="I13" s="13">
        <f>VLOOKUP(H13,'Ref Data Dict'!J:K,2)</f>
        <v>35</v>
      </c>
      <c r="J13" s="13" t="s">
        <v>61</v>
      </c>
      <c r="K13" s="13">
        <f>VLOOKUP(J13,'Ref Data Dict'!Q:R,2)</f>
        <v>20</v>
      </c>
      <c r="L13" s="13" t="s">
        <v>24</v>
      </c>
      <c r="M13" s="13">
        <f>VLOOKUP(L13,'Ref Data Dict'!T:U,2)</f>
        <v>1</v>
      </c>
      <c r="N13" s="13" t="s">
        <v>104</v>
      </c>
      <c r="O13" s="13">
        <f>VLOOKUP(N13,'Ref Data Dict'!W:X,2)</f>
        <v>103</v>
      </c>
      <c r="P13" s="13" t="s">
        <v>51</v>
      </c>
      <c r="Q13" s="13">
        <f>VLOOKUP(P13,'Ref Data Dict'!Z:AA,2)</f>
        <v>2</v>
      </c>
      <c r="R13" s="13" t="s">
        <v>105</v>
      </c>
      <c r="S13" s="13">
        <f>VLOOKUP(R13,'Ref Data Dict'!AC:AD,2)</f>
        <v>0</v>
      </c>
      <c r="T13" s="13" t="s">
        <v>106</v>
      </c>
      <c r="U13" s="13">
        <f>VLOOKUP(T13,'Ref Data Dict'!AF:AG,2)</f>
        <v>18</v>
      </c>
      <c r="V13" s="63">
        <v>32.94</v>
      </c>
      <c r="W13" s="16">
        <v>69.3</v>
      </c>
      <c r="X13" s="13">
        <v>2</v>
      </c>
      <c r="Y13" s="16">
        <v>3.4199999999999946</v>
      </c>
      <c r="Z13" s="48">
        <f>Table1[[#This Row],[Profit]]/Table1[[#This Row],[Quantity]]</f>
        <v>1.7099999999999973</v>
      </c>
    </row>
    <row r="14" spans="1:26" x14ac:dyDescent="0.3">
      <c r="A14" s="13" t="s">
        <v>59</v>
      </c>
      <c r="B14" s="13">
        <f>VLOOKUP(A14,'Ref Data Dict'!A:B,2)</f>
        <v>29</v>
      </c>
      <c r="C14" s="14">
        <v>40546</v>
      </c>
      <c r="D14" s="13">
        <f>VLOOKUP(C14,'Ref Data Dict'!D:E,2)</f>
        <v>2</v>
      </c>
      <c r="E14" s="14">
        <v>40552</v>
      </c>
      <c r="F14" s="13">
        <f>VLOOKUP(E14,'Ref Data Dict'!G:H,2)</f>
        <v>5</v>
      </c>
      <c r="G14" s="64">
        <v>6</v>
      </c>
      <c r="H14" s="13" t="s">
        <v>60</v>
      </c>
      <c r="I14" s="13">
        <f>VLOOKUP(H14,'Ref Data Dict'!J:K,2)</f>
        <v>35</v>
      </c>
      <c r="J14" s="13" t="s">
        <v>61</v>
      </c>
      <c r="K14" s="13">
        <f>VLOOKUP(J14,'Ref Data Dict'!Q:R,2)</f>
        <v>20</v>
      </c>
      <c r="L14" s="13" t="s">
        <v>24</v>
      </c>
      <c r="M14" s="13">
        <f>VLOOKUP(L14,'Ref Data Dict'!T:U,2)</f>
        <v>1</v>
      </c>
      <c r="N14" s="13" t="s">
        <v>107</v>
      </c>
      <c r="O14" s="13">
        <f>VLOOKUP(N14,'Ref Data Dict'!W:X,2)</f>
        <v>6</v>
      </c>
      <c r="P14" s="13" t="s">
        <v>42</v>
      </c>
      <c r="Q14" s="13">
        <f>VLOOKUP(P14,'Ref Data Dict'!Z:AA,2)</f>
        <v>0</v>
      </c>
      <c r="R14" s="13" t="s">
        <v>69</v>
      </c>
      <c r="S14" s="13">
        <f>VLOOKUP(R14,'Ref Data Dict'!AC:AD,2)</f>
        <v>5</v>
      </c>
      <c r="T14" s="13" t="s">
        <v>108</v>
      </c>
      <c r="U14" s="13">
        <f>VLOOKUP(T14,'Ref Data Dict'!AF:AG,2)</f>
        <v>94</v>
      </c>
      <c r="V14" s="63">
        <v>47.64</v>
      </c>
      <c r="W14" s="16">
        <v>68.867999999999995</v>
      </c>
      <c r="X14" s="13">
        <v>2</v>
      </c>
      <c r="Y14" s="16">
        <v>-26.412000000000006</v>
      </c>
      <c r="Z14" s="48">
        <f>Table1[[#This Row],[Profit]]/Table1[[#This Row],[Quantity]]</f>
        <v>-13.206000000000003</v>
      </c>
    </row>
    <row r="15" spans="1:26" x14ac:dyDescent="0.3">
      <c r="A15" s="13" t="s">
        <v>85</v>
      </c>
      <c r="B15" s="13">
        <f>VLOOKUP(A15,'Ref Data Dict'!A:B,2)</f>
        <v>35</v>
      </c>
      <c r="C15" s="14">
        <v>40546</v>
      </c>
      <c r="D15" s="13">
        <f>VLOOKUP(C15,'Ref Data Dict'!D:E,2)</f>
        <v>2</v>
      </c>
      <c r="E15" s="14">
        <v>40552</v>
      </c>
      <c r="F15" s="13">
        <f>VLOOKUP(E15,'Ref Data Dict'!G:H,2)</f>
        <v>5</v>
      </c>
      <c r="G15" s="64">
        <v>6</v>
      </c>
      <c r="H15" s="13" t="s">
        <v>86</v>
      </c>
      <c r="I15" s="13">
        <f>VLOOKUP(H15,'Ref Data Dict'!J:K,2)</f>
        <v>15</v>
      </c>
      <c r="J15" s="13" t="s">
        <v>87</v>
      </c>
      <c r="K15" s="13">
        <f>VLOOKUP(J15,'Ref Data Dict'!Q:R,2)</f>
        <v>16</v>
      </c>
      <c r="L15" s="13" t="s">
        <v>24</v>
      </c>
      <c r="M15" s="13">
        <f>VLOOKUP(L15,'Ref Data Dict'!T:U,2)</f>
        <v>1</v>
      </c>
      <c r="N15" s="13" t="s">
        <v>88</v>
      </c>
      <c r="O15" s="13">
        <f>VLOOKUP(N15,'Ref Data Dict'!W:X,2)</f>
        <v>107</v>
      </c>
      <c r="P15" s="13" t="s">
        <v>51</v>
      </c>
      <c r="Q15" s="13">
        <f>VLOOKUP(P15,'Ref Data Dict'!Z:AA,2)</f>
        <v>2</v>
      </c>
      <c r="R15" s="13" t="s">
        <v>63</v>
      </c>
      <c r="S15" s="13">
        <f>VLOOKUP(R15,'Ref Data Dict'!AC:AD,2)</f>
        <v>6</v>
      </c>
      <c r="T15" s="13" t="s">
        <v>89</v>
      </c>
      <c r="U15" s="13">
        <f>VLOOKUP(T15,'Ref Data Dict'!AF:AG,2)</f>
        <v>58</v>
      </c>
      <c r="V15" s="63">
        <v>142.74</v>
      </c>
      <c r="W15" s="16">
        <v>192.87</v>
      </c>
      <c r="X15" s="13">
        <v>1</v>
      </c>
      <c r="Y15" s="16">
        <v>50.13</v>
      </c>
      <c r="Z15" s="48">
        <f>Table1[[#This Row],[Profit]]/Table1[[#This Row],[Quantity]]</f>
        <v>50.13</v>
      </c>
    </row>
    <row r="16" spans="1:26" x14ac:dyDescent="0.3">
      <c r="A16" s="13" t="s">
        <v>71</v>
      </c>
      <c r="B16" s="13">
        <f>VLOOKUP(A16,'Ref Data Dict'!A:B,2)</f>
        <v>38</v>
      </c>
      <c r="C16" s="14">
        <v>40546</v>
      </c>
      <c r="D16" s="13">
        <f>VLOOKUP(C16,'Ref Data Dict'!D:E,2)</f>
        <v>2</v>
      </c>
      <c r="E16" s="14">
        <v>40550</v>
      </c>
      <c r="F16" s="13">
        <f>VLOOKUP(E16,'Ref Data Dict'!G:H,2)</f>
        <v>3</v>
      </c>
      <c r="G16" s="64">
        <v>4</v>
      </c>
      <c r="H16" s="13" t="s">
        <v>72</v>
      </c>
      <c r="I16" s="13">
        <f>VLOOKUP(H16,'Ref Data Dict'!J:K,2)</f>
        <v>37</v>
      </c>
      <c r="J16" s="13" t="s">
        <v>73</v>
      </c>
      <c r="K16" s="13">
        <f>VLOOKUP(J16,'Ref Data Dict'!Q:R,2)</f>
        <v>22</v>
      </c>
      <c r="L16" s="13" t="s">
        <v>24</v>
      </c>
      <c r="M16" s="13">
        <f>VLOOKUP(L16,'Ref Data Dict'!T:U,2)</f>
        <v>1</v>
      </c>
      <c r="N16" s="13" t="s">
        <v>74</v>
      </c>
      <c r="O16" s="13">
        <f>VLOOKUP(N16,'Ref Data Dict'!W:X,2)</f>
        <v>88</v>
      </c>
      <c r="P16" s="13" t="s">
        <v>18</v>
      </c>
      <c r="Q16" s="13">
        <f>VLOOKUP(P16,'Ref Data Dict'!Z:AA,2)</f>
        <v>1</v>
      </c>
      <c r="R16" s="13" t="s">
        <v>19</v>
      </c>
      <c r="S16" s="13">
        <f>VLOOKUP(R16,'Ref Data Dict'!AC:AD,2)</f>
        <v>14</v>
      </c>
      <c r="T16" s="13" t="s">
        <v>75</v>
      </c>
      <c r="U16" s="13">
        <f>VLOOKUP(T16,'Ref Data Dict'!AF:AG,2)</f>
        <v>117</v>
      </c>
      <c r="V16" s="63">
        <v>153.47999999999999</v>
      </c>
      <c r="W16" s="16">
        <v>337.6395</v>
      </c>
      <c r="X16" s="13">
        <v>3</v>
      </c>
      <c r="Y16" s="16">
        <v>-122.80049999999997</v>
      </c>
      <c r="Z16" s="48">
        <f>Table1[[#This Row],[Profit]]/Table1[[#This Row],[Quantity]]</f>
        <v>-40.933499999999988</v>
      </c>
    </row>
    <row r="17" spans="1:26" x14ac:dyDescent="0.3">
      <c r="A17" s="13" t="s">
        <v>71</v>
      </c>
      <c r="B17" s="13">
        <f>VLOOKUP(A17,'Ref Data Dict'!A:B,2)</f>
        <v>38</v>
      </c>
      <c r="C17" s="14">
        <v>40546</v>
      </c>
      <c r="D17" s="13">
        <f>VLOOKUP(C17,'Ref Data Dict'!D:E,2)</f>
        <v>2</v>
      </c>
      <c r="E17" s="14">
        <v>40550</v>
      </c>
      <c r="F17" s="13">
        <f>VLOOKUP(E17,'Ref Data Dict'!G:H,2)</f>
        <v>3</v>
      </c>
      <c r="G17" s="64">
        <v>4</v>
      </c>
      <c r="H17" s="13" t="s">
        <v>72</v>
      </c>
      <c r="I17" s="13">
        <f>VLOOKUP(H17,'Ref Data Dict'!J:K,2)</f>
        <v>37</v>
      </c>
      <c r="J17" s="13" t="s">
        <v>73</v>
      </c>
      <c r="K17" s="13">
        <f>VLOOKUP(J17,'Ref Data Dict'!Q:R,2)</f>
        <v>22</v>
      </c>
      <c r="L17" s="13" t="s">
        <v>24</v>
      </c>
      <c r="M17" s="13">
        <f>VLOOKUP(L17,'Ref Data Dict'!T:U,2)</f>
        <v>1</v>
      </c>
      <c r="N17" s="13" t="s">
        <v>76</v>
      </c>
      <c r="O17" s="13">
        <f>VLOOKUP(N17,'Ref Data Dict'!W:X,2)</f>
        <v>17</v>
      </c>
      <c r="P17" s="13" t="s">
        <v>42</v>
      </c>
      <c r="Q17" s="13">
        <f>VLOOKUP(P17,'Ref Data Dict'!Z:AA,2)</f>
        <v>0</v>
      </c>
      <c r="R17" s="13" t="s">
        <v>77</v>
      </c>
      <c r="S17" s="13">
        <f>VLOOKUP(R17,'Ref Data Dict'!AC:AD,2)</f>
        <v>16</v>
      </c>
      <c r="T17" s="15" t="s">
        <v>78</v>
      </c>
      <c r="U17" s="13">
        <f>VLOOKUP(T17,'Ref Data Dict'!AF:AG,2)</f>
        <v>33</v>
      </c>
      <c r="V17" s="63">
        <v>281.58000000000004</v>
      </c>
      <c r="W17" s="16">
        <v>211.18049999999999</v>
      </c>
      <c r="X17" s="13">
        <v>1</v>
      </c>
      <c r="Y17" s="16">
        <v>-70.399500000000018</v>
      </c>
      <c r="Z17" s="48">
        <f>Table1[[#This Row],[Profit]]/Table1[[#This Row],[Quantity]]</f>
        <v>-70.399500000000018</v>
      </c>
    </row>
    <row r="18" spans="1:26" x14ac:dyDescent="0.3">
      <c r="A18" s="13" t="s">
        <v>71</v>
      </c>
      <c r="B18" s="13">
        <f>VLOOKUP(A18,'Ref Data Dict'!A:B,2)</f>
        <v>38</v>
      </c>
      <c r="C18" s="14">
        <v>40546</v>
      </c>
      <c r="D18" s="13">
        <f>VLOOKUP(C18,'Ref Data Dict'!D:E,2)</f>
        <v>2</v>
      </c>
      <c r="E18" s="14">
        <v>40550</v>
      </c>
      <c r="F18" s="13">
        <f>VLOOKUP(E18,'Ref Data Dict'!G:H,2)</f>
        <v>3</v>
      </c>
      <c r="G18" s="64">
        <v>4</v>
      </c>
      <c r="H18" s="13" t="s">
        <v>72</v>
      </c>
      <c r="I18" s="13">
        <f>VLOOKUP(H18,'Ref Data Dict'!J:K,2)</f>
        <v>37</v>
      </c>
      <c r="J18" s="13" t="s">
        <v>73</v>
      </c>
      <c r="K18" s="13">
        <f>VLOOKUP(J18,'Ref Data Dict'!Q:R,2)</f>
        <v>22</v>
      </c>
      <c r="L18" s="13" t="s">
        <v>24</v>
      </c>
      <c r="M18" s="13">
        <f>VLOOKUP(L18,'Ref Data Dict'!T:U,2)</f>
        <v>1</v>
      </c>
      <c r="N18" s="13" t="s">
        <v>132</v>
      </c>
      <c r="O18" s="13">
        <f>VLOOKUP(N18,'Ref Data Dict'!W:X,2)</f>
        <v>59</v>
      </c>
      <c r="P18" s="13" t="s">
        <v>18</v>
      </c>
      <c r="Q18" s="13">
        <f>VLOOKUP(P18,'Ref Data Dict'!Z:AA,2)</f>
        <v>1</v>
      </c>
      <c r="R18" s="13" t="s">
        <v>133</v>
      </c>
      <c r="S18" s="13">
        <f>VLOOKUP(R18,'Ref Data Dict'!AC:AD,2)</f>
        <v>8</v>
      </c>
      <c r="T18" s="13" t="s">
        <v>134</v>
      </c>
      <c r="U18" s="13">
        <f>VLOOKUP(T18,'Ref Data Dict'!AF:AG,2)</f>
        <v>114</v>
      </c>
      <c r="V18" s="63">
        <v>5.4599999999999991</v>
      </c>
      <c r="W18" s="16">
        <v>6.0059999999999993</v>
      </c>
      <c r="X18" s="13">
        <v>1</v>
      </c>
      <c r="Y18" s="16">
        <v>0.54600000000000026</v>
      </c>
      <c r="Z18" s="48">
        <f>Table1[[#This Row],[Profit]]/Table1[[#This Row],[Quantity]]</f>
        <v>0.54600000000000026</v>
      </c>
    </row>
    <row r="19" spans="1:26" x14ac:dyDescent="0.3">
      <c r="A19" s="13" t="s">
        <v>54</v>
      </c>
      <c r="B19" s="13">
        <f>VLOOKUP(A19,'Ref Data Dict'!A:B,2)</f>
        <v>41</v>
      </c>
      <c r="C19" s="14">
        <v>40546</v>
      </c>
      <c r="D19" s="13">
        <f>VLOOKUP(C19,'Ref Data Dict'!D:E,2)</f>
        <v>2</v>
      </c>
      <c r="E19" s="14">
        <v>40546</v>
      </c>
      <c r="F19" s="13">
        <f>VLOOKUP(E19,'Ref Data Dict'!G:H,2)</f>
        <v>0</v>
      </c>
      <c r="G19" s="64">
        <v>0</v>
      </c>
      <c r="H19" s="13" t="s">
        <v>55</v>
      </c>
      <c r="I19" s="13">
        <f>VLOOKUP(H19,'Ref Data Dict'!J:K,2)</f>
        <v>34</v>
      </c>
      <c r="J19" s="13" t="s">
        <v>23</v>
      </c>
      <c r="K19" s="13">
        <f>VLOOKUP(J19,'Ref Data Dict'!Q:R,2)</f>
        <v>2</v>
      </c>
      <c r="L19" s="13" t="s">
        <v>24</v>
      </c>
      <c r="M19" s="13">
        <f>VLOOKUP(L19,'Ref Data Dict'!T:U,2)</f>
        <v>1</v>
      </c>
      <c r="N19" s="13" t="s">
        <v>56</v>
      </c>
      <c r="O19" s="13">
        <f>VLOOKUP(N19,'Ref Data Dict'!W:X,2)</f>
        <v>20</v>
      </c>
      <c r="P19" s="13" t="s">
        <v>18</v>
      </c>
      <c r="Q19" s="13">
        <f>VLOOKUP(P19,'Ref Data Dict'!Z:AA,2)</f>
        <v>1</v>
      </c>
      <c r="R19" s="13" t="s">
        <v>57</v>
      </c>
      <c r="S19" s="13">
        <f>VLOOKUP(R19,'Ref Data Dict'!AC:AD,2)</f>
        <v>1</v>
      </c>
      <c r="T19" s="13" t="s">
        <v>58</v>
      </c>
      <c r="U19" s="13">
        <f>VLOOKUP(T19,'Ref Data Dict'!AF:AG,2)</f>
        <v>63</v>
      </c>
      <c r="V19" s="63">
        <v>165.68999999999997</v>
      </c>
      <c r="W19" s="16">
        <v>276.10199999999998</v>
      </c>
      <c r="X19" s="13">
        <v>1</v>
      </c>
      <c r="Y19" s="16">
        <v>110.41200000000001</v>
      </c>
      <c r="Z19" s="48">
        <f>Table1[[#This Row],[Profit]]/Table1[[#This Row],[Quantity]]</f>
        <v>110.41200000000001</v>
      </c>
    </row>
    <row r="20" spans="1:26" x14ac:dyDescent="0.3">
      <c r="A20" s="13" t="s">
        <v>54</v>
      </c>
      <c r="B20" s="13">
        <f>VLOOKUP(A20,'Ref Data Dict'!A:B,2)</f>
        <v>41</v>
      </c>
      <c r="C20" s="14">
        <v>40546</v>
      </c>
      <c r="D20" s="13">
        <f>VLOOKUP(C20,'Ref Data Dict'!D:E,2)</f>
        <v>2</v>
      </c>
      <c r="E20" s="14">
        <v>40546</v>
      </c>
      <c r="F20" s="13">
        <f>VLOOKUP(E20,'Ref Data Dict'!G:H,2)</f>
        <v>0</v>
      </c>
      <c r="G20" s="64">
        <v>0</v>
      </c>
      <c r="H20" s="13" t="s">
        <v>55</v>
      </c>
      <c r="I20" s="13">
        <f>VLOOKUP(H20,'Ref Data Dict'!J:K,2)</f>
        <v>34</v>
      </c>
      <c r="J20" s="13" t="s">
        <v>23</v>
      </c>
      <c r="K20" s="13">
        <f>VLOOKUP(J20,'Ref Data Dict'!Q:R,2)</f>
        <v>2</v>
      </c>
      <c r="L20" s="13" t="s">
        <v>24</v>
      </c>
      <c r="M20" s="13">
        <f>VLOOKUP(L20,'Ref Data Dict'!T:U,2)</f>
        <v>1</v>
      </c>
      <c r="N20" s="13" t="s">
        <v>114</v>
      </c>
      <c r="O20" s="13">
        <f>VLOOKUP(N20,'Ref Data Dict'!W:X,2)</f>
        <v>67</v>
      </c>
      <c r="P20" s="13" t="s">
        <v>18</v>
      </c>
      <c r="Q20" s="13">
        <f>VLOOKUP(P20,'Ref Data Dict'!Z:AA,2)</f>
        <v>1</v>
      </c>
      <c r="R20" s="13" t="s">
        <v>115</v>
      </c>
      <c r="S20" s="13">
        <f>VLOOKUP(R20,'Ref Data Dict'!AC:AD,2)</f>
        <v>10</v>
      </c>
      <c r="T20" s="13" t="s">
        <v>116</v>
      </c>
      <c r="U20" s="13">
        <f>VLOOKUP(T20,'Ref Data Dict'!AF:AG,2)</f>
        <v>13</v>
      </c>
      <c r="V20" s="63">
        <v>10.38</v>
      </c>
      <c r="W20" s="16">
        <v>35.883000000000003</v>
      </c>
      <c r="X20" s="13">
        <v>3</v>
      </c>
      <c r="Y20" s="16">
        <v>4.7430000000000003</v>
      </c>
      <c r="Z20" s="48">
        <f>Table1[[#This Row],[Profit]]/Table1[[#This Row],[Quantity]]</f>
        <v>1.5810000000000002</v>
      </c>
    </row>
    <row r="21" spans="1:26" x14ac:dyDescent="0.3">
      <c r="A21" s="13" t="s">
        <v>117</v>
      </c>
      <c r="B21" s="13">
        <f>VLOOKUP(A21,'Ref Data Dict'!A:B,2)</f>
        <v>42</v>
      </c>
      <c r="C21" s="14">
        <v>40546</v>
      </c>
      <c r="D21" s="13">
        <f>VLOOKUP(C21,'Ref Data Dict'!D:E,2)</f>
        <v>2</v>
      </c>
      <c r="E21" s="14">
        <v>40551</v>
      </c>
      <c r="F21" s="13">
        <f>VLOOKUP(E21,'Ref Data Dict'!G:H,2)</f>
        <v>4</v>
      </c>
      <c r="G21" s="64">
        <v>5</v>
      </c>
      <c r="H21" s="13" t="s">
        <v>118</v>
      </c>
      <c r="I21" s="13">
        <f>VLOOKUP(H21,'Ref Data Dict'!J:K,2)</f>
        <v>47</v>
      </c>
      <c r="J21" s="13" t="s">
        <v>101</v>
      </c>
      <c r="K21" s="13">
        <f>VLOOKUP(J21,'Ref Data Dict'!Q:R,2)</f>
        <v>12</v>
      </c>
      <c r="L21" s="13" t="s">
        <v>31</v>
      </c>
      <c r="M21" s="13">
        <f>VLOOKUP(L21,'Ref Data Dict'!T:U,2)</f>
        <v>3</v>
      </c>
      <c r="N21" s="13" t="s">
        <v>119</v>
      </c>
      <c r="O21" s="13">
        <f>VLOOKUP(N21,'Ref Data Dict'!W:X,2)</f>
        <v>43</v>
      </c>
      <c r="P21" s="13" t="s">
        <v>18</v>
      </c>
      <c r="Q21" s="13">
        <f>VLOOKUP(P21,'Ref Data Dict'!Z:AA,2)</f>
        <v>1</v>
      </c>
      <c r="R21" s="13" t="s">
        <v>120</v>
      </c>
      <c r="S21" s="13">
        <f>VLOOKUP(R21,'Ref Data Dict'!AC:AD,2)</f>
        <v>2</v>
      </c>
      <c r="T21" s="13" t="s">
        <v>121</v>
      </c>
      <c r="U21" s="13">
        <f>VLOOKUP(T21,'Ref Data Dict'!AF:AG,2)</f>
        <v>21</v>
      </c>
      <c r="V21" s="63">
        <v>44.070000000000007</v>
      </c>
      <c r="W21" s="16">
        <v>51.84</v>
      </c>
      <c r="X21" s="13">
        <v>1</v>
      </c>
      <c r="Y21" s="16">
        <v>7.77</v>
      </c>
      <c r="Z21" s="48">
        <f>Table1[[#This Row],[Profit]]/Table1[[#This Row],[Quantity]]</f>
        <v>7.77</v>
      </c>
    </row>
    <row r="22" spans="1:26" x14ac:dyDescent="0.3">
      <c r="A22" s="13" t="s">
        <v>99</v>
      </c>
      <c r="B22" s="13">
        <f>VLOOKUP(A22,'Ref Data Dict'!A:B,2)</f>
        <v>43</v>
      </c>
      <c r="C22" s="14">
        <v>40546</v>
      </c>
      <c r="D22" s="13">
        <f>VLOOKUP(C22,'Ref Data Dict'!D:E,2)</f>
        <v>2</v>
      </c>
      <c r="E22" s="14">
        <v>40550</v>
      </c>
      <c r="F22" s="13">
        <f>VLOOKUP(E22,'Ref Data Dict'!G:H,2)</f>
        <v>3</v>
      </c>
      <c r="G22" s="64">
        <v>4</v>
      </c>
      <c r="H22" s="13" t="s">
        <v>100</v>
      </c>
      <c r="I22" s="13">
        <f>VLOOKUP(H22,'Ref Data Dict'!J:K,2)</f>
        <v>27</v>
      </c>
      <c r="J22" s="13" t="s">
        <v>101</v>
      </c>
      <c r="K22" s="13">
        <f>VLOOKUP(J22,'Ref Data Dict'!Q:R,2)</f>
        <v>12</v>
      </c>
      <c r="L22" s="13" t="s">
        <v>31</v>
      </c>
      <c r="M22" s="13">
        <f>VLOOKUP(L22,'Ref Data Dict'!T:U,2)</f>
        <v>3</v>
      </c>
      <c r="N22" s="13" t="s">
        <v>102</v>
      </c>
      <c r="O22" s="13">
        <f>VLOOKUP(N22,'Ref Data Dict'!W:X,2)</f>
        <v>45</v>
      </c>
      <c r="P22" s="13" t="s">
        <v>18</v>
      </c>
      <c r="Q22" s="13">
        <f>VLOOKUP(P22,'Ref Data Dict'!Z:AA,2)</f>
        <v>1</v>
      </c>
      <c r="R22" s="13" t="s">
        <v>57</v>
      </c>
      <c r="S22" s="13">
        <f>VLOOKUP(R22,'Ref Data Dict'!AC:AD,2)</f>
        <v>1</v>
      </c>
      <c r="T22" s="15" t="s">
        <v>103</v>
      </c>
      <c r="U22" s="13">
        <f>VLOOKUP(T22,'Ref Data Dict'!AF:AG,2)</f>
        <v>27</v>
      </c>
      <c r="V22" s="63">
        <v>39.839999999999996</v>
      </c>
      <c r="W22" s="16">
        <v>122.58</v>
      </c>
      <c r="X22" s="13">
        <v>2</v>
      </c>
      <c r="Y22" s="16">
        <v>42.900000000000006</v>
      </c>
      <c r="Z22" s="48">
        <f>Table1[[#This Row],[Profit]]/Table1[[#This Row],[Quantity]]</f>
        <v>21.450000000000003</v>
      </c>
    </row>
    <row r="23" spans="1:26" x14ac:dyDescent="0.3">
      <c r="A23" s="13" t="s">
        <v>99</v>
      </c>
      <c r="B23" s="13">
        <f>VLOOKUP(A23,'Ref Data Dict'!A:B,2)</f>
        <v>43</v>
      </c>
      <c r="C23" s="14">
        <v>40546</v>
      </c>
      <c r="D23" s="13">
        <f>VLOOKUP(C23,'Ref Data Dict'!D:E,2)</f>
        <v>2</v>
      </c>
      <c r="E23" s="14">
        <v>40550</v>
      </c>
      <c r="F23" s="13">
        <f>VLOOKUP(E23,'Ref Data Dict'!G:H,2)</f>
        <v>3</v>
      </c>
      <c r="G23" s="64">
        <v>4</v>
      </c>
      <c r="H23" s="13" t="s">
        <v>100</v>
      </c>
      <c r="I23" s="13">
        <f>VLOOKUP(H23,'Ref Data Dict'!J:K,2)</f>
        <v>27</v>
      </c>
      <c r="J23" s="13" t="s">
        <v>101</v>
      </c>
      <c r="K23" s="13">
        <f>VLOOKUP(J23,'Ref Data Dict'!Q:R,2)</f>
        <v>12</v>
      </c>
      <c r="L23" s="13" t="s">
        <v>31</v>
      </c>
      <c r="M23" s="13">
        <f>VLOOKUP(L23,'Ref Data Dict'!T:U,2)</f>
        <v>3</v>
      </c>
      <c r="N23" s="13" t="s">
        <v>122</v>
      </c>
      <c r="O23" s="13">
        <f>VLOOKUP(N23,'Ref Data Dict'!W:X,2)</f>
        <v>76</v>
      </c>
      <c r="P23" s="13" t="s">
        <v>18</v>
      </c>
      <c r="Q23" s="13">
        <f>VLOOKUP(P23,'Ref Data Dict'!Z:AA,2)</f>
        <v>1</v>
      </c>
      <c r="R23" s="13" t="s">
        <v>19</v>
      </c>
      <c r="S23" s="13">
        <f>VLOOKUP(R23,'Ref Data Dict'!AC:AD,2)</f>
        <v>14</v>
      </c>
      <c r="T23" s="13" t="s">
        <v>123</v>
      </c>
      <c r="U23" s="13">
        <f>VLOOKUP(T23,'Ref Data Dict'!AF:AG,2)</f>
        <v>90</v>
      </c>
      <c r="V23" s="63">
        <v>26.819999999999993</v>
      </c>
      <c r="W23" s="16">
        <v>62.339999999999989</v>
      </c>
      <c r="X23" s="13">
        <v>2</v>
      </c>
      <c r="Y23" s="16">
        <v>8.6999999999999993</v>
      </c>
      <c r="Z23" s="48">
        <f>Table1[[#This Row],[Profit]]/Table1[[#This Row],[Quantity]]</f>
        <v>4.3499999999999996</v>
      </c>
    </row>
    <row r="24" spans="1:26" x14ac:dyDescent="0.3">
      <c r="A24" s="13" t="s">
        <v>99</v>
      </c>
      <c r="B24" s="13">
        <f>VLOOKUP(A24,'Ref Data Dict'!A:B,2)</f>
        <v>43</v>
      </c>
      <c r="C24" s="14">
        <v>40546</v>
      </c>
      <c r="D24" s="13">
        <f>VLOOKUP(C24,'Ref Data Dict'!D:E,2)</f>
        <v>2</v>
      </c>
      <c r="E24" s="14">
        <v>40550</v>
      </c>
      <c r="F24" s="13">
        <f>VLOOKUP(E24,'Ref Data Dict'!G:H,2)</f>
        <v>3</v>
      </c>
      <c r="G24" s="64">
        <v>4</v>
      </c>
      <c r="H24" s="13" t="s">
        <v>100</v>
      </c>
      <c r="I24" s="13">
        <f>VLOOKUP(H24,'Ref Data Dict'!J:K,2)</f>
        <v>27</v>
      </c>
      <c r="J24" s="13" t="s">
        <v>101</v>
      </c>
      <c r="K24" s="13">
        <f>VLOOKUP(J24,'Ref Data Dict'!Q:R,2)</f>
        <v>12</v>
      </c>
      <c r="L24" s="13" t="s">
        <v>31</v>
      </c>
      <c r="M24" s="13">
        <f>VLOOKUP(L24,'Ref Data Dict'!T:U,2)</f>
        <v>3</v>
      </c>
      <c r="N24" s="13" t="s">
        <v>135</v>
      </c>
      <c r="O24" s="13">
        <f>VLOOKUP(N24,'Ref Data Dict'!W:X,2)</f>
        <v>19</v>
      </c>
      <c r="P24" s="13" t="s">
        <v>18</v>
      </c>
      <c r="Q24" s="13">
        <f>VLOOKUP(P24,'Ref Data Dict'!Z:AA,2)</f>
        <v>1</v>
      </c>
      <c r="R24" s="13" t="s">
        <v>133</v>
      </c>
      <c r="S24" s="13">
        <f>VLOOKUP(R24,'Ref Data Dict'!AC:AD,2)</f>
        <v>8</v>
      </c>
      <c r="T24" s="13" t="s">
        <v>136</v>
      </c>
      <c r="U24" s="13">
        <f>VLOOKUP(T24,'Ref Data Dict'!AF:AG,2)</f>
        <v>5</v>
      </c>
      <c r="V24" s="63">
        <v>12.540000000000001</v>
      </c>
      <c r="W24" s="16">
        <v>16.71</v>
      </c>
      <c r="X24" s="13">
        <v>1</v>
      </c>
      <c r="Y24" s="16">
        <v>4.17</v>
      </c>
      <c r="Z24" s="48">
        <f>Table1[[#This Row],[Profit]]/Table1[[#This Row],[Quantity]]</f>
        <v>4.17</v>
      </c>
    </row>
    <row r="25" spans="1:26" x14ac:dyDescent="0.3">
      <c r="A25" s="13" t="s">
        <v>65</v>
      </c>
      <c r="B25" s="13">
        <f>VLOOKUP(A25,'Ref Data Dict'!A:B,2)</f>
        <v>49</v>
      </c>
      <c r="C25" s="14">
        <v>40546</v>
      </c>
      <c r="D25" s="13">
        <f>VLOOKUP(C25,'Ref Data Dict'!D:E,2)</f>
        <v>2</v>
      </c>
      <c r="E25" s="14">
        <v>40550</v>
      </c>
      <c r="F25" s="13">
        <f>VLOOKUP(E25,'Ref Data Dict'!G:H,2)</f>
        <v>3</v>
      </c>
      <c r="G25" s="64">
        <v>4</v>
      </c>
      <c r="H25" s="13" t="s">
        <v>66</v>
      </c>
      <c r="I25" s="13">
        <f>VLOOKUP(H25,'Ref Data Dict'!J:K,2)</f>
        <v>38</v>
      </c>
      <c r="J25" s="13" t="s">
        <v>67</v>
      </c>
      <c r="K25" s="13">
        <f>VLOOKUP(J25,'Ref Data Dict'!Q:R,2)</f>
        <v>13</v>
      </c>
      <c r="L25" s="13" t="s">
        <v>31</v>
      </c>
      <c r="M25" s="13">
        <f>VLOOKUP(L25,'Ref Data Dict'!T:U,2)</f>
        <v>3</v>
      </c>
      <c r="N25" s="13" t="s">
        <v>68</v>
      </c>
      <c r="O25" s="13">
        <f>VLOOKUP(N25,'Ref Data Dict'!W:X,2)</f>
        <v>16</v>
      </c>
      <c r="P25" s="13" t="s">
        <v>42</v>
      </c>
      <c r="Q25" s="13">
        <f>VLOOKUP(P25,'Ref Data Dict'!Z:AA,2)</f>
        <v>0</v>
      </c>
      <c r="R25" s="13" t="s">
        <v>69</v>
      </c>
      <c r="S25" s="13">
        <f>VLOOKUP(R25,'Ref Data Dict'!AC:AD,2)</f>
        <v>5</v>
      </c>
      <c r="T25" s="13" t="s">
        <v>70</v>
      </c>
      <c r="U25" s="13">
        <f>VLOOKUP(T25,'Ref Data Dict'!AF:AG,2)</f>
        <v>85</v>
      </c>
      <c r="V25" s="63">
        <v>103.38000000000001</v>
      </c>
      <c r="W25" s="16">
        <v>666.84</v>
      </c>
      <c r="X25" s="13">
        <v>4</v>
      </c>
      <c r="Y25" s="16">
        <v>253.32</v>
      </c>
      <c r="Z25" s="48">
        <f>Table1[[#This Row],[Profit]]/Table1[[#This Row],[Quantity]]</f>
        <v>63.33</v>
      </c>
    </row>
    <row r="26" spans="1:26" x14ac:dyDescent="0.3">
      <c r="A26" s="13" t="s">
        <v>65</v>
      </c>
      <c r="B26" s="13">
        <f>VLOOKUP(A26,'Ref Data Dict'!A:B,2)</f>
        <v>49</v>
      </c>
      <c r="C26" s="14">
        <v>40546</v>
      </c>
      <c r="D26" s="13">
        <f>VLOOKUP(C26,'Ref Data Dict'!D:E,2)</f>
        <v>2</v>
      </c>
      <c r="E26" s="14">
        <v>40550</v>
      </c>
      <c r="F26" s="13">
        <f>VLOOKUP(E26,'Ref Data Dict'!G:H,2)</f>
        <v>3</v>
      </c>
      <c r="G26" s="64">
        <v>4</v>
      </c>
      <c r="H26" s="13" t="s">
        <v>66</v>
      </c>
      <c r="I26" s="13">
        <f>VLOOKUP(H26,'Ref Data Dict'!J:K,2)</f>
        <v>38</v>
      </c>
      <c r="J26" s="13" t="s">
        <v>67</v>
      </c>
      <c r="K26" s="13">
        <f>VLOOKUP(J26,'Ref Data Dict'!Q:R,2)</f>
        <v>13</v>
      </c>
      <c r="L26" s="13" t="s">
        <v>31</v>
      </c>
      <c r="M26" s="13">
        <f>VLOOKUP(L26,'Ref Data Dict'!T:U,2)</f>
        <v>3</v>
      </c>
      <c r="N26" s="13" t="s">
        <v>129</v>
      </c>
      <c r="O26" s="13">
        <f>VLOOKUP(N26,'Ref Data Dict'!W:X,2)</f>
        <v>47</v>
      </c>
      <c r="P26" s="13" t="s">
        <v>18</v>
      </c>
      <c r="Q26" s="13">
        <f>VLOOKUP(P26,'Ref Data Dict'!Z:AA,2)</f>
        <v>1</v>
      </c>
      <c r="R26" s="13" t="s">
        <v>130</v>
      </c>
      <c r="S26" s="13">
        <f>VLOOKUP(R26,'Ref Data Dict'!AC:AD,2)</f>
        <v>7</v>
      </c>
      <c r="T26" s="13" t="s">
        <v>131</v>
      </c>
      <c r="U26" s="13">
        <f>VLOOKUP(T26,'Ref Data Dict'!AF:AG,2)</f>
        <v>29</v>
      </c>
      <c r="V26" s="63">
        <v>30.36</v>
      </c>
      <c r="W26" s="16">
        <v>47.43</v>
      </c>
      <c r="X26" s="13">
        <v>1</v>
      </c>
      <c r="Y26" s="16">
        <v>17.07</v>
      </c>
      <c r="Z26" s="48">
        <f>Table1[[#This Row],[Profit]]/Table1[[#This Row],[Quantity]]</f>
        <v>17.07</v>
      </c>
    </row>
    <row r="27" spans="1:26" x14ac:dyDescent="0.3">
      <c r="A27" s="13" t="s">
        <v>92</v>
      </c>
      <c r="B27" s="13">
        <f>VLOOKUP(A27,'Ref Data Dict'!A:B,2)</f>
        <v>59</v>
      </c>
      <c r="C27" s="14">
        <v>40546</v>
      </c>
      <c r="D27" s="13">
        <f>VLOOKUP(C27,'Ref Data Dict'!D:E,2)</f>
        <v>2</v>
      </c>
      <c r="E27" s="14">
        <v>40550</v>
      </c>
      <c r="F27" s="13">
        <f>VLOOKUP(E27,'Ref Data Dict'!G:H,2)</f>
        <v>3</v>
      </c>
      <c r="G27" s="64">
        <v>4</v>
      </c>
      <c r="H27" s="13" t="s">
        <v>93</v>
      </c>
      <c r="I27" s="13">
        <f>VLOOKUP(H27,'Ref Data Dict'!J:K,2)</f>
        <v>59</v>
      </c>
      <c r="J27" s="13" t="s">
        <v>94</v>
      </c>
      <c r="K27" s="13">
        <f>VLOOKUP(J27,'Ref Data Dict'!Q:R,2)</f>
        <v>9</v>
      </c>
      <c r="L27" s="13" t="s">
        <v>95</v>
      </c>
      <c r="M27" s="13">
        <f>VLOOKUP(L27,'Ref Data Dict'!T:U,2)</f>
        <v>5</v>
      </c>
      <c r="N27" s="13" t="s">
        <v>96</v>
      </c>
      <c r="O27" s="13">
        <f>VLOOKUP(N27,'Ref Data Dict'!W:X,2)</f>
        <v>119</v>
      </c>
      <c r="P27" s="13" t="s">
        <v>51</v>
      </c>
      <c r="Q27" s="13">
        <f>VLOOKUP(P27,'Ref Data Dict'!Z:AA,2)</f>
        <v>2</v>
      </c>
      <c r="R27" s="13" t="s">
        <v>97</v>
      </c>
      <c r="S27" s="13">
        <f>VLOOKUP(R27,'Ref Data Dict'!AC:AD,2)</f>
        <v>13</v>
      </c>
      <c r="T27" s="13" t="s">
        <v>98</v>
      </c>
      <c r="U27" s="13">
        <f>VLOOKUP(T27,'Ref Data Dict'!AF:AG,2)</f>
        <v>82</v>
      </c>
      <c r="V27" s="63">
        <v>37.58</v>
      </c>
      <c r="W27" s="16">
        <v>195.2</v>
      </c>
      <c r="X27" s="13">
        <v>4</v>
      </c>
      <c r="Y27" s="16">
        <v>44.88</v>
      </c>
      <c r="Z27" s="48">
        <f>Table1[[#This Row],[Profit]]/Table1[[#This Row],[Quantity]]</f>
        <v>11.22</v>
      </c>
    </row>
    <row r="28" spans="1:26" x14ac:dyDescent="0.3">
      <c r="A28" s="13" t="s">
        <v>124</v>
      </c>
      <c r="B28" s="13">
        <f>VLOOKUP(A28,'Ref Data Dict'!A:B,2)</f>
        <v>64</v>
      </c>
      <c r="C28" s="14">
        <v>40546</v>
      </c>
      <c r="D28" s="13">
        <f>VLOOKUP(C28,'Ref Data Dict'!D:E,2)</f>
        <v>2</v>
      </c>
      <c r="E28" s="14">
        <v>40551</v>
      </c>
      <c r="F28" s="13">
        <f>VLOOKUP(E28,'Ref Data Dict'!G:H,2)</f>
        <v>4</v>
      </c>
      <c r="G28" s="64">
        <v>5</v>
      </c>
      <c r="H28" s="13" t="s">
        <v>125</v>
      </c>
      <c r="I28" s="13">
        <f>VLOOKUP(H28,'Ref Data Dict'!J:K,2)</f>
        <v>25</v>
      </c>
      <c r="J28" s="13" t="s">
        <v>126</v>
      </c>
      <c r="K28" s="13">
        <f>VLOOKUP(J28,'Ref Data Dict'!Q:R,2)</f>
        <v>28</v>
      </c>
      <c r="L28" s="13" t="s">
        <v>16</v>
      </c>
      <c r="M28" s="13">
        <f>VLOOKUP(L28,'Ref Data Dict'!T:U,2)</f>
        <v>0</v>
      </c>
      <c r="N28" s="13" t="s">
        <v>127</v>
      </c>
      <c r="O28" s="13">
        <f>VLOOKUP(N28,'Ref Data Dict'!W:X,2)</f>
        <v>93</v>
      </c>
      <c r="P28" s="13" t="s">
        <v>18</v>
      </c>
      <c r="Q28" s="13">
        <f>VLOOKUP(P28,'Ref Data Dict'!Z:AA,2)</f>
        <v>1</v>
      </c>
      <c r="R28" s="13" t="s">
        <v>26</v>
      </c>
      <c r="S28" s="13">
        <f>VLOOKUP(R28,'Ref Data Dict'!AC:AD,2)</f>
        <v>15</v>
      </c>
      <c r="T28" s="13" t="s">
        <v>128</v>
      </c>
      <c r="U28" s="13">
        <f>VLOOKUP(T28,'Ref Data Dict'!AF:AG,2)</f>
        <v>110</v>
      </c>
      <c r="V28" s="63">
        <v>13.62</v>
      </c>
      <c r="W28" s="16">
        <v>81.239999999999995</v>
      </c>
      <c r="X28" s="13">
        <v>4</v>
      </c>
      <c r="Y28" s="16">
        <v>26.759999999999998</v>
      </c>
      <c r="Z28" s="48">
        <f>Table1[[#This Row],[Profit]]/Table1[[#This Row],[Quantity]]</f>
        <v>6.6899999999999995</v>
      </c>
    </row>
    <row r="29" spans="1:26" x14ac:dyDescent="0.3">
      <c r="A29" s="13" t="s">
        <v>174</v>
      </c>
      <c r="B29" s="13">
        <f>VLOOKUP(A29,'Ref Data Dict'!A:B,2)</f>
        <v>5</v>
      </c>
      <c r="C29" s="14">
        <v>40547</v>
      </c>
      <c r="D29" s="13">
        <f>VLOOKUP(C29,'Ref Data Dict'!D:E,2)</f>
        <v>3</v>
      </c>
      <c r="E29" s="14">
        <v>40551</v>
      </c>
      <c r="F29" s="13">
        <f>VLOOKUP(E29,'Ref Data Dict'!G:H,2)</f>
        <v>4</v>
      </c>
      <c r="G29" s="64">
        <v>4</v>
      </c>
      <c r="H29" s="13" t="s">
        <v>175</v>
      </c>
      <c r="I29" s="13">
        <f>VLOOKUP(H29,'Ref Data Dict'!J:K,2)</f>
        <v>13</v>
      </c>
      <c r="J29" s="13" t="s">
        <v>176</v>
      </c>
      <c r="K29" s="13">
        <f>VLOOKUP(J29,'Ref Data Dict'!Q:R,2)</f>
        <v>31</v>
      </c>
      <c r="L29" s="13" t="s">
        <v>177</v>
      </c>
      <c r="M29" s="13">
        <f>VLOOKUP(L29,'Ref Data Dict'!T:U,2)</f>
        <v>6</v>
      </c>
      <c r="N29" s="13" t="s">
        <v>178</v>
      </c>
      <c r="O29" s="13">
        <f>VLOOKUP(N29,'Ref Data Dict'!W:X,2)</f>
        <v>68</v>
      </c>
      <c r="P29" s="13" t="s">
        <v>18</v>
      </c>
      <c r="Q29" s="13">
        <f>VLOOKUP(P29,'Ref Data Dict'!Z:AA,2)</f>
        <v>1</v>
      </c>
      <c r="R29" s="13" t="s">
        <v>39</v>
      </c>
      <c r="S29" s="13">
        <f>VLOOKUP(R29,'Ref Data Dict'!AC:AD,2)</f>
        <v>12</v>
      </c>
      <c r="T29" s="13" t="s">
        <v>179</v>
      </c>
      <c r="U29" s="13">
        <f>VLOOKUP(T29,'Ref Data Dict'!AF:AG,2)</f>
        <v>79</v>
      </c>
      <c r="V29" s="63">
        <v>5.4484000000000012</v>
      </c>
      <c r="W29" s="16">
        <v>16.448</v>
      </c>
      <c r="X29" s="13">
        <v>2</v>
      </c>
      <c r="Y29" s="16">
        <v>5.5511999999999979</v>
      </c>
      <c r="Z29" s="48">
        <f>Table1[[#This Row],[Profit]]/Table1[[#This Row],[Quantity]]</f>
        <v>2.775599999999999</v>
      </c>
    </row>
    <row r="30" spans="1:26" x14ac:dyDescent="0.3">
      <c r="A30" s="13" t="s">
        <v>152</v>
      </c>
      <c r="B30" s="13">
        <f>VLOOKUP(A30,'Ref Data Dict'!A:B,2)</f>
        <v>17</v>
      </c>
      <c r="C30" s="14">
        <v>40547</v>
      </c>
      <c r="D30" s="13">
        <f>VLOOKUP(C30,'Ref Data Dict'!D:E,2)</f>
        <v>3</v>
      </c>
      <c r="E30" s="14">
        <v>40551</v>
      </c>
      <c r="F30" s="13">
        <f>VLOOKUP(E30,'Ref Data Dict'!G:H,2)</f>
        <v>4</v>
      </c>
      <c r="G30" s="64">
        <v>4</v>
      </c>
      <c r="H30" s="13" t="s">
        <v>153</v>
      </c>
      <c r="I30" s="13">
        <f>VLOOKUP(H30,'Ref Data Dict'!J:K,2)</f>
        <v>4</v>
      </c>
      <c r="J30" s="13" t="s">
        <v>154</v>
      </c>
      <c r="K30" s="13">
        <f>VLOOKUP(J30,'Ref Data Dict'!Q:R,2)</f>
        <v>8</v>
      </c>
      <c r="L30" s="13" t="s">
        <v>37</v>
      </c>
      <c r="M30" s="13">
        <f>VLOOKUP(L30,'Ref Data Dict'!T:U,2)</f>
        <v>4</v>
      </c>
      <c r="N30" s="13" t="s">
        <v>155</v>
      </c>
      <c r="O30" s="13">
        <f>VLOOKUP(N30,'Ref Data Dict'!W:X,2)</f>
        <v>26</v>
      </c>
      <c r="P30" s="13" t="s">
        <v>18</v>
      </c>
      <c r="Q30" s="13">
        <f>VLOOKUP(P30,'Ref Data Dict'!Z:AA,2)</f>
        <v>1</v>
      </c>
      <c r="R30" s="13" t="s">
        <v>120</v>
      </c>
      <c r="S30" s="13">
        <f>VLOOKUP(R30,'Ref Data Dict'!AC:AD,2)</f>
        <v>2</v>
      </c>
      <c r="T30" s="13" t="s">
        <v>156</v>
      </c>
      <c r="U30" s="13">
        <f>VLOOKUP(T30,'Ref Data Dict'!AF:AG,2)</f>
        <v>24</v>
      </c>
      <c r="V30" s="63">
        <v>39.629999999999995</v>
      </c>
      <c r="W30" s="16">
        <v>139.76999999999998</v>
      </c>
      <c r="X30" s="13">
        <v>3</v>
      </c>
      <c r="Y30" s="16">
        <v>20.879999999999995</v>
      </c>
      <c r="Z30" s="48">
        <f>Table1[[#This Row],[Profit]]/Table1[[#This Row],[Quantity]]</f>
        <v>6.9599999999999982</v>
      </c>
    </row>
    <row r="31" spans="1:26" x14ac:dyDescent="0.3">
      <c r="A31" s="13" t="s">
        <v>180</v>
      </c>
      <c r="B31" s="13">
        <f>VLOOKUP(A31,'Ref Data Dict'!A:B,2)</f>
        <v>34</v>
      </c>
      <c r="C31" s="14">
        <v>40547</v>
      </c>
      <c r="D31" s="13">
        <f>VLOOKUP(C31,'Ref Data Dict'!D:E,2)</f>
        <v>3</v>
      </c>
      <c r="E31" s="14">
        <v>40551</v>
      </c>
      <c r="F31" s="13">
        <f>VLOOKUP(E31,'Ref Data Dict'!G:H,2)</f>
        <v>4</v>
      </c>
      <c r="G31" s="64">
        <v>4</v>
      </c>
      <c r="H31" s="13" t="s">
        <v>181</v>
      </c>
      <c r="I31" s="13">
        <f>VLOOKUP(H31,'Ref Data Dict'!J:K,2)</f>
        <v>7</v>
      </c>
      <c r="J31" s="13" t="s">
        <v>182</v>
      </c>
      <c r="K31" s="13">
        <f>VLOOKUP(J31,'Ref Data Dict'!Q:R,2)</f>
        <v>14</v>
      </c>
      <c r="L31" s="13" t="s">
        <v>24</v>
      </c>
      <c r="M31" s="13">
        <f>VLOOKUP(L31,'Ref Data Dict'!T:U,2)</f>
        <v>1</v>
      </c>
      <c r="N31" s="13" t="s">
        <v>183</v>
      </c>
      <c r="O31" s="13">
        <f>VLOOKUP(N31,'Ref Data Dict'!W:X,2)</f>
        <v>63</v>
      </c>
      <c r="P31" s="13" t="s">
        <v>18</v>
      </c>
      <c r="Q31" s="13">
        <f>VLOOKUP(P31,'Ref Data Dict'!Z:AA,2)</f>
        <v>1</v>
      </c>
      <c r="R31" s="13" t="s">
        <v>115</v>
      </c>
      <c r="S31" s="13">
        <f>VLOOKUP(R31,'Ref Data Dict'!AC:AD,2)</f>
        <v>10</v>
      </c>
      <c r="T31" s="13" t="s">
        <v>184</v>
      </c>
      <c r="U31" s="13">
        <f>VLOOKUP(T31,'Ref Data Dict'!AF:AG,2)</f>
        <v>57</v>
      </c>
      <c r="V31" s="63">
        <v>4.5600000000000005</v>
      </c>
      <c r="W31" s="16">
        <v>27.360000000000003</v>
      </c>
      <c r="X31" s="13">
        <v>3</v>
      </c>
      <c r="Y31" s="16">
        <v>13.680000000000001</v>
      </c>
      <c r="Z31" s="48">
        <f>Table1[[#This Row],[Profit]]/Table1[[#This Row],[Quantity]]</f>
        <v>4.5600000000000005</v>
      </c>
    </row>
    <row r="32" spans="1:26" x14ac:dyDescent="0.3">
      <c r="A32" s="13" t="s">
        <v>170</v>
      </c>
      <c r="B32" s="13">
        <f>VLOOKUP(A32,'Ref Data Dict'!A:B,2)</f>
        <v>44</v>
      </c>
      <c r="C32" s="14">
        <v>40547</v>
      </c>
      <c r="D32" s="13">
        <f>VLOOKUP(C32,'Ref Data Dict'!D:E,2)</f>
        <v>3</v>
      </c>
      <c r="E32" s="14">
        <v>40552</v>
      </c>
      <c r="F32" s="13">
        <f>VLOOKUP(E32,'Ref Data Dict'!G:H,2)</f>
        <v>5</v>
      </c>
      <c r="G32" s="64">
        <v>5</v>
      </c>
      <c r="H32" s="13" t="s">
        <v>171</v>
      </c>
      <c r="I32" s="13">
        <f>VLOOKUP(H32,'Ref Data Dict'!J:K,2)</f>
        <v>21</v>
      </c>
      <c r="J32" s="13" t="s">
        <v>81</v>
      </c>
      <c r="K32" s="13">
        <f>VLOOKUP(J32,'Ref Data Dict'!Q:R,2)</f>
        <v>30</v>
      </c>
      <c r="L32" s="13" t="s">
        <v>37</v>
      </c>
      <c r="M32" s="13">
        <f>VLOOKUP(L32,'Ref Data Dict'!T:U,2)</f>
        <v>4</v>
      </c>
      <c r="N32" s="13" t="s">
        <v>172</v>
      </c>
      <c r="O32" s="13">
        <f>VLOOKUP(N32,'Ref Data Dict'!W:X,2)</f>
        <v>29</v>
      </c>
      <c r="P32" s="13" t="s">
        <v>18</v>
      </c>
      <c r="Q32" s="13">
        <f>VLOOKUP(P32,'Ref Data Dict'!Z:AA,2)</f>
        <v>1</v>
      </c>
      <c r="R32" s="13" t="s">
        <v>120</v>
      </c>
      <c r="S32" s="13">
        <f>VLOOKUP(R32,'Ref Data Dict'!AC:AD,2)</f>
        <v>2</v>
      </c>
      <c r="T32" s="13" t="s">
        <v>173</v>
      </c>
      <c r="U32" s="13">
        <f>VLOOKUP(T32,'Ref Data Dict'!AF:AG,2)</f>
        <v>25</v>
      </c>
      <c r="V32" s="63">
        <v>24.27</v>
      </c>
      <c r="W32" s="16">
        <v>26.64</v>
      </c>
      <c r="X32" s="13">
        <v>2</v>
      </c>
      <c r="Y32" s="16">
        <v>-21.9</v>
      </c>
      <c r="Z32" s="48">
        <f>Table1[[#This Row],[Profit]]/Table1[[#This Row],[Quantity]]</f>
        <v>-10.95</v>
      </c>
    </row>
    <row r="33" spans="1:26" x14ac:dyDescent="0.3">
      <c r="A33" s="13" t="s">
        <v>170</v>
      </c>
      <c r="B33" s="13">
        <f>VLOOKUP(A33,'Ref Data Dict'!A:B,2)</f>
        <v>44</v>
      </c>
      <c r="C33" s="14">
        <v>40547</v>
      </c>
      <c r="D33" s="13">
        <f>VLOOKUP(C33,'Ref Data Dict'!D:E,2)</f>
        <v>3</v>
      </c>
      <c r="E33" s="14">
        <v>40552</v>
      </c>
      <c r="F33" s="13">
        <f>VLOOKUP(E33,'Ref Data Dict'!G:H,2)</f>
        <v>5</v>
      </c>
      <c r="G33" s="64">
        <v>5</v>
      </c>
      <c r="H33" s="13" t="s">
        <v>171</v>
      </c>
      <c r="I33" s="13">
        <f>VLOOKUP(H33,'Ref Data Dict'!J:K,2)</f>
        <v>21</v>
      </c>
      <c r="J33" s="13" t="s">
        <v>81</v>
      </c>
      <c r="K33" s="13">
        <f>VLOOKUP(J33,'Ref Data Dict'!Q:R,2)</f>
        <v>30</v>
      </c>
      <c r="L33" s="13" t="s">
        <v>37</v>
      </c>
      <c r="M33" s="13">
        <f>VLOOKUP(L33,'Ref Data Dict'!T:U,2)</f>
        <v>4</v>
      </c>
      <c r="N33" s="13" t="s">
        <v>185</v>
      </c>
      <c r="O33" s="13">
        <f>VLOOKUP(N33,'Ref Data Dict'!W:X,2)</f>
        <v>82</v>
      </c>
      <c r="P33" s="13" t="s">
        <v>18</v>
      </c>
      <c r="Q33" s="13">
        <f>VLOOKUP(P33,'Ref Data Dict'!Z:AA,2)</f>
        <v>1</v>
      </c>
      <c r="R33" s="13" t="s">
        <v>19</v>
      </c>
      <c r="S33" s="13">
        <f>VLOOKUP(R33,'Ref Data Dict'!AC:AD,2)</f>
        <v>14</v>
      </c>
      <c r="T33" s="13" t="s">
        <v>186</v>
      </c>
      <c r="U33" s="13">
        <f>VLOOKUP(T33,'Ref Data Dict'!AF:AG,2)</f>
        <v>41</v>
      </c>
      <c r="V33" s="63">
        <v>9.0299999999999976</v>
      </c>
      <c r="W33" s="16">
        <v>17.009999999999998</v>
      </c>
      <c r="X33" s="13">
        <v>2</v>
      </c>
      <c r="Y33" s="16">
        <v>-1.0499999999999972</v>
      </c>
      <c r="Z33" s="48">
        <f>Table1[[#This Row],[Profit]]/Table1[[#This Row],[Quantity]]</f>
        <v>-0.52499999999999858</v>
      </c>
    </row>
    <row r="34" spans="1:26" x14ac:dyDescent="0.3">
      <c r="A34" s="13" t="s">
        <v>137</v>
      </c>
      <c r="B34" s="13">
        <f>VLOOKUP(A34,'Ref Data Dict'!A:B,2)</f>
        <v>52</v>
      </c>
      <c r="C34" s="14">
        <v>40547</v>
      </c>
      <c r="D34" s="13">
        <f>VLOOKUP(C34,'Ref Data Dict'!D:E,2)</f>
        <v>3</v>
      </c>
      <c r="E34" s="14">
        <v>40552</v>
      </c>
      <c r="F34" s="13">
        <f>VLOOKUP(E34,'Ref Data Dict'!G:H,2)</f>
        <v>5</v>
      </c>
      <c r="G34" s="64">
        <v>5</v>
      </c>
      <c r="H34" s="13" t="s">
        <v>138</v>
      </c>
      <c r="I34" s="13">
        <f>VLOOKUP(H34,'Ref Data Dict'!J:K,2)</f>
        <v>54</v>
      </c>
      <c r="J34" s="13" t="s">
        <v>139</v>
      </c>
      <c r="K34" s="13">
        <f>VLOOKUP(J34,'Ref Data Dict'!Q:R,2)</f>
        <v>3</v>
      </c>
      <c r="L34" s="13" t="s">
        <v>95</v>
      </c>
      <c r="M34" s="13">
        <f>VLOOKUP(L34,'Ref Data Dict'!T:U,2)</f>
        <v>5</v>
      </c>
      <c r="N34" s="13" t="s">
        <v>140</v>
      </c>
      <c r="O34" s="13">
        <f>VLOOKUP(N34,'Ref Data Dict'!W:X,2)</f>
        <v>3</v>
      </c>
      <c r="P34" s="13" t="s">
        <v>42</v>
      </c>
      <c r="Q34" s="13">
        <f>VLOOKUP(P34,'Ref Data Dict'!Z:AA,2)</f>
        <v>0</v>
      </c>
      <c r="R34" s="13" t="s">
        <v>83</v>
      </c>
      <c r="S34" s="13">
        <f>VLOOKUP(R34,'Ref Data Dict'!AC:AD,2)</f>
        <v>4</v>
      </c>
      <c r="T34" s="13" t="s">
        <v>141</v>
      </c>
      <c r="U34" s="13">
        <f>VLOOKUP(T34,'Ref Data Dict'!AF:AG,2)</f>
        <v>35</v>
      </c>
      <c r="V34" s="63">
        <v>173.10000000000002</v>
      </c>
      <c r="W34" s="16">
        <v>1648.44</v>
      </c>
      <c r="X34" s="13">
        <v>6</v>
      </c>
      <c r="Y34" s="16">
        <v>609.83999999999992</v>
      </c>
      <c r="Z34" s="48">
        <f>Table1[[#This Row],[Profit]]/Table1[[#This Row],[Quantity]]</f>
        <v>101.63999999999999</v>
      </c>
    </row>
    <row r="35" spans="1:26" x14ac:dyDescent="0.3">
      <c r="A35" s="13" t="s">
        <v>137</v>
      </c>
      <c r="B35" s="13">
        <f>VLOOKUP(A35,'Ref Data Dict'!A:B,2)</f>
        <v>52</v>
      </c>
      <c r="C35" s="14">
        <v>40547</v>
      </c>
      <c r="D35" s="13">
        <f>VLOOKUP(C35,'Ref Data Dict'!D:E,2)</f>
        <v>3</v>
      </c>
      <c r="E35" s="14">
        <v>40552</v>
      </c>
      <c r="F35" s="13">
        <f>VLOOKUP(E35,'Ref Data Dict'!G:H,2)</f>
        <v>5</v>
      </c>
      <c r="G35" s="64">
        <v>5</v>
      </c>
      <c r="H35" s="13" t="s">
        <v>138</v>
      </c>
      <c r="I35" s="13">
        <f>VLOOKUP(H35,'Ref Data Dict'!J:K,2)</f>
        <v>54</v>
      </c>
      <c r="J35" s="13" t="s">
        <v>139</v>
      </c>
      <c r="K35" s="13">
        <f>VLOOKUP(J35,'Ref Data Dict'!Q:R,2)</f>
        <v>3</v>
      </c>
      <c r="L35" s="13" t="s">
        <v>95</v>
      </c>
      <c r="M35" s="13">
        <f>VLOOKUP(L35,'Ref Data Dict'!T:U,2)</f>
        <v>5</v>
      </c>
      <c r="N35" s="13" t="s">
        <v>157</v>
      </c>
      <c r="O35" s="13">
        <f>VLOOKUP(N35,'Ref Data Dict'!W:X,2)</f>
        <v>96</v>
      </c>
      <c r="P35" s="13" t="s">
        <v>18</v>
      </c>
      <c r="Q35" s="13">
        <f>VLOOKUP(P35,'Ref Data Dict'!Z:AA,2)</f>
        <v>1</v>
      </c>
      <c r="R35" s="13" t="s">
        <v>26</v>
      </c>
      <c r="S35" s="13">
        <f>VLOOKUP(R35,'Ref Data Dict'!AC:AD,2)</f>
        <v>15</v>
      </c>
      <c r="T35" s="13" t="s">
        <v>158</v>
      </c>
      <c r="U35" s="13">
        <f>VLOOKUP(T35,'Ref Data Dict'!AF:AG,2)</f>
        <v>52</v>
      </c>
      <c r="V35" s="63">
        <v>15.099999999999998</v>
      </c>
      <c r="W35" s="16">
        <v>148.95999999999998</v>
      </c>
      <c r="X35" s="13">
        <v>8</v>
      </c>
      <c r="Y35" s="16">
        <v>28.160000000000004</v>
      </c>
      <c r="Z35" s="48">
        <f>Table1[[#This Row],[Profit]]/Table1[[#This Row],[Quantity]]</f>
        <v>3.5200000000000005</v>
      </c>
    </row>
    <row r="36" spans="1:26" x14ac:dyDescent="0.3">
      <c r="A36" s="13" t="s">
        <v>142</v>
      </c>
      <c r="B36" s="13">
        <f>VLOOKUP(A36,'Ref Data Dict'!A:B,2)</f>
        <v>55</v>
      </c>
      <c r="C36" s="14">
        <v>40547</v>
      </c>
      <c r="D36" s="13">
        <f>VLOOKUP(C36,'Ref Data Dict'!D:E,2)</f>
        <v>3</v>
      </c>
      <c r="E36" s="14">
        <v>40552</v>
      </c>
      <c r="F36" s="13">
        <f>VLOOKUP(E36,'Ref Data Dict'!G:H,2)</f>
        <v>5</v>
      </c>
      <c r="G36" s="64">
        <v>5</v>
      </c>
      <c r="H36" s="13" t="s">
        <v>143</v>
      </c>
      <c r="I36" s="13">
        <f>VLOOKUP(H36,'Ref Data Dict'!J:K,2)</f>
        <v>43</v>
      </c>
      <c r="J36" s="13" t="s">
        <v>144</v>
      </c>
      <c r="K36" s="13">
        <f>VLOOKUP(J36,'Ref Data Dict'!Q:R,2)</f>
        <v>17</v>
      </c>
      <c r="L36" s="13" t="s">
        <v>95</v>
      </c>
      <c r="M36" s="13">
        <f>VLOOKUP(L36,'Ref Data Dict'!T:U,2)</f>
        <v>5</v>
      </c>
      <c r="N36" s="13" t="s">
        <v>145</v>
      </c>
      <c r="O36" s="13">
        <f>VLOOKUP(N36,'Ref Data Dict'!W:X,2)</f>
        <v>101</v>
      </c>
      <c r="P36" s="13" t="s">
        <v>51</v>
      </c>
      <c r="Q36" s="13">
        <f>VLOOKUP(P36,'Ref Data Dict'!Z:AA,2)</f>
        <v>2</v>
      </c>
      <c r="R36" s="13" t="s">
        <v>105</v>
      </c>
      <c r="S36" s="13">
        <f>VLOOKUP(R36,'Ref Data Dict'!AC:AD,2)</f>
        <v>0</v>
      </c>
      <c r="T36" s="13" t="s">
        <v>146</v>
      </c>
      <c r="U36" s="13">
        <f>VLOOKUP(T36,'Ref Data Dict'!AF:AG,2)</f>
        <v>44</v>
      </c>
      <c r="V36" s="63">
        <v>52.32</v>
      </c>
      <c r="W36" s="16">
        <v>222.56</v>
      </c>
      <c r="X36" s="13">
        <v>4</v>
      </c>
      <c r="Y36" s="16">
        <v>13.280000000000001</v>
      </c>
      <c r="Z36" s="48">
        <f>Table1[[#This Row],[Profit]]/Table1[[#This Row],[Quantity]]</f>
        <v>3.3200000000000003</v>
      </c>
    </row>
    <row r="37" spans="1:26" x14ac:dyDescent="0.3">
      <c r="A37" s="13" t="s">
        <v>142</v>
      </c>
      <c r="B37" s="13">
        <f>VLOOKUP(A37,'Ref Data Dict'!A:B,2)</f>
        <v>55</v>
      </c>
      <c r="C37" s="14">
        <v>40547</v>
      </c>
      <c r="D37" s="13">
        <f>VLOOKUP(C37,'Ref Data Dict'!D:E,2)</f>
        <v>3</v>
      </c>
      <c r="E37" s="14">
        <v>40552</v>
      </c>
      <c r="F37" s="13">
        <f>VLOOKUP(E37,'Ref Data Dict'!G:H,2)</f>
        <v>5</v>
      </c>
      <c r="G37" s="64">
        <v>5</v>
      </c>
      <c r="H37" s="13" t="s">
        <v>143</v>
      </c>
      <c r="I37" s="13">
        <f>VLOOKUP(H37,'Ref Data Dict'!J:K,2)</f>
        <v>43</v>
      </c>
      <c r="J37" s="13" t="s">
        <v>144</v>
      </c>
      <c r="K37" s="13">
        <f>VLOOKUP(J37,'Ref Data Dict'!Q:R,2)</f>
        <v>17</v>
      </c>
      <c r="L37" s="13" t="s">
        <v>95</v>
      </c>
      <c r="M37" s="13">
        <f>VLOOKUP(L37,'Ref Data Dict'!T:U,2)</f>
        <v>5</v>
      </c>
      <c r="N37" s="13" t="s">
        <v>159</v>
      </c>
      <c r="O37" s="13">
        <f>VLOOKUP(N37,'Ref Data Dict'!W:X,2)</f>
        <v>109</v>
      </c>
      <c r="P37" s="13" t="s">
        <v>51</v>
      </c>
      <c r="Q37" s="13">
        <f>VLOOKUP(P37,'Ref Data Dict'!Z:AA,2)</f>
        <v>2</v>
      </c>
      <c r="R37" s="13" t="s">
        <v>63</v>
      </c>
      <c r="S37" s="13">
        <f>VLOOKUP(R37,'Ref Data Dict'!AC:AD,2)</f>
        <v>6</v>
      </c>
      <c r="T37" s="13" t="s">
        <v>160</v>
      </c>
      <c r="U37" s="13">
        <f>VLOOKUP(T37,'Ref Data Dict'!AF:AG,2)</f>
        <v>99</v>
      </c>
      <c r="V37" s="63">
        <v>58.059999999999995</v>
      </c>
      <c r="W37" s="16">
        <v>165.54823999999999</v>
      </c>
      <c r="X37" s="13">
        <v>2</v>
      </c>
      <c r="Y37" s="16">
        <v>49.428240000000002</v>
      </c>
      <c r="Z37" s="48">
        <f>Table1[[#This Row],[Profit]]/Table1[[#This Row],[Quantity]]</f>
        <v>24.714120000000001</v>
      </c>
    </row>
    <row r="38" spans="1:26" x14ac:dyDescent="0.3">
      <c r="A38" s="13" t="s">
        <v>147</v>
      </c>
      <c r="B38" s="13">
        <f>VLOOKUP(A38,'Ref Data Dict'!A:B,2)</f>
        <v>57</v>
      </c>
      <c r="C38" s="14">
        <v>40547</v>
      </c>
      <c r="D38" s="13">
        <f>VLOOKUP(C38,'Ref Data Dict'!D:E,2)</f>
        <v>3</v>
      </c>
      <c r="E38" s="14">
        <v>40554</v>
      </c>
      <c r="F38" s="13">
        <f>VLOOKUP(E38,'Ref Data Dict'!G:H,2)</f>
        <v>7</v>
      </c>
      <c r="G38" s="64">
        <v>7</v>
      </c>
      <c r="H38" s="13" t="s">
        <v>148</v>
      </c>
      <c r="I38" s="13">
        <f>VLOOKUP(H38,'Ref Data Dict'!J:K,2)</f>
        <v>6</v>
      </c>
      <c r="J38" s="13" t="s">
        <v>149</v>
      </c>
      <c r="K38" s="13">
        <f>VLOOKUP(J38,'Ref Data Dict'!Q:R,2)</f>
        <v>6</v>
      </c>
      <c r="L38" s="13" t="s">
        <v>95</v>
      </c>
      <c r="M38" s="13">
        <f>VLOOKUP(L38,'Ref Data Dict'!T:U,2)</f>
        <v>5</v>
      </c>
      <c r="N38" s="13" t="s">
        <v>150</v>
      </c>
      <c r="O38" s="13">
        <f>VLOOKUP(N38,'Ref Data Dict'!W:X,2)</f>
        <v>50</v>
      </c>
      <c r="P38" s="13" t="s">
        <v>18</v>
      </c>
      <c r="Q38" s="13">
        <f>VLOOKUP(P38,'Ref Data Dict'!Z:AA,2)</f>
        <v>1</v>
      </c>
      <c r="R38" s="13" t="s">
        <v>130</v>
      </c>
      <c r="S38" s="13">
        <f>VLOOKUP(R38,'Ref Data Dict'!AC:AD,2)</f>
        <v>7</v>
      </c>
      <c r="T38" s="13" t="s">
        <v>151</v>
      </c>
      <c r="U38" s="13">
        <f>VLOOKUP(T38,'Ref Data Dict'!AF:AG,2)</f>
        <v>72</v>
      </c>
      <c r="V38" s="63">
        <v>30.360000000000003</v>
      </c>
      <c r="W38" s="16">
        <v>185.76000000000002</v>
      </c>
      <c r="X38" s="13">
        <v>6</v>
      </c>
      <c r="Y38" s="16">
        <v>3.6</v>
      </c>
      <c r="Z38" s="48">
        <f>Table1[[#This Row],[Profit]]/Table1[[#This Row],[Quantity]]</f>
        <v>0.6</v>
      </c>
    </row>
    <row r="39" spans="1:26" x14ac:dyDescent="0.3">
      <c r="A39" s="13" t="s">
        <v>163</v>
      </c>
      <c r="B39" s="13">
        <f>VLOOKUP(A39,'Ref Data Dict'!A:B,2)</f>
        <v>58</v>
      </c>
      <c r="C39" s="14">
        <v>40547</v>
      </c>
      <c r="D39" s="13">
        <f>VLOOKUP(C39,'Ref Data Dict'!D:E,2)</f>
        <v>3</v>
      </c>
      <c r="E39" s="14">
        <v>40551</v>
      </c>
      <c r="F39" s="13">
        <f>VLOOKUP(E39,'Ref Data Dict'!G:H,2)</f>
        <v>4</v>
      </c>
      <c r="G39" s="64">
        <v>4</v>
      </c>
      <c r="H39" s="13" t="s">
        <v>164</v>
      </c>
      <c r="I39" s="13">
        <f>VLOOKUP(H39,'Ref Data Dict'!J:K,2)</f>
        <v>5</v>
      </c>
      <c r="J39" s="13" t="s">
        <v>149</v>
      </c>
      <c r="K39" s="13">
        <f>VLOOKUP(J39,'Ref Data Dict'!Q:R,2)</f>
        <v>6</v>
      </c>
      <c r="L39" s="13" t="s">
        <v>95</v>
      </c>
      <c r="M39" s="13">
        <f>VLOOKUP(L39,'Ref Data Dict'!T:U,2)</f>
        <v>5</v>
      </c>
      <c r="N39" s="13" t="s">
        <v>165</v>
      </c>
      <c r="O39" s="13">
        <f>VLOOKUP(N39,'Ref Data Dict'!W:X,2)</f>
        <v>8</v>
      </c>
      <c r="P39" s="13" t="s">
        <v>42</v>
      </c>
      <c r="Q39" s="13">
        <f>VLOOKUP(P39,'Ref Data Dict'!Z:AA,2)</f>
        <v>0</v>
      </c>
      <c r="R39" s="13" t="s">
        <v>69</v>
      </c>
      <c r="S39" s="13">
        <f>VLOOKUP(R39,'Ref Data Dict'!AC:AD,2)</f>
        <v>5</v>
      </c>
      <c r="T39" s="13" t="s">
        <v>108</v>
      </c>
      <c r="U39" s="13">
        <f>VLOOKUP(T39,'Ref Data Dict'!AF:AG,2)</f>
        <v>94</v>
      </c>
      <c r="V39" s="63">
        <v>31.380000000000006</v>
      </c>
      <c r="W39" s="16">
        <v>38.260000000000005</v>
      </c>
      <c r="X39" s="13">
        <v>1</v>
      </c>
      <c r="Y39" s="16">
        <v>6.88</v>
      </c>
      <c r="Z39" s="48">
        <f>Table1[[#This Row],[Profit]]/Table1[[#This Row],[Quantity]]</f>
        <v>6.88</v>
      </c>
    </row>
    <row r="40" spans="1:26" x14ac:dyDescent="0.3">
      <c r="A40" s="13" t="s">
        <v>163</v>
      </c>
      <c r="B40" s="13">
        <f>VLOOKUP(A40,'Ref Data Dict'!A:B,2)</f>
        <v>58</v>
      </c>
      <c r="C40" s="14">
        <v>40547</v>
      </c>
      <c r="D40" s="13">
        <f>VLOOKUP(C40,'Ref Data Dict'!D:E,2)</f>
        <v>3</v>
      </c>
      <c r="E40" s="14">
        <v>40551</v>
      </c>
      <c r="F40" s="13">
        <f>VLOOKUP(E40,'Ref Data Dict'!G:H,2)</f>
        <v>4</v>
      </c>
      <c r="G40" s="64">
        <v>4</v>
      </c>
      <c r="H40" s="13" t="s">
        <v>164</v>
      </c>
      <c r="I40" s="13">
        <f>VLOOKUP(H40,'Ref Data Dict'!J:K,2)</f>
        <v>5</v>
      </c>
      <c r="J40" s="13" t="s">
        <v>149</v>
      </c>
      <c r="K40" s="13">
        <f>VLOOKUP(J40,'Ref Data Dict'!Q:R,2)</f>
        <v>6</v>
      </c>
      <c r="L40" s="13" t="s">
        <v>95</v>
      </c>
      <c r="M40" s="13">
        <f>VLOOKUP(L40,'Ref Data Dict'!T:U,2)</f>
        <v>5</v>
      </c>
      <c r="N40" s="13" t="s">
        <v>166</v>
      </c>
      <c r="O40" s="13">
        <f>VLOOKUP(N40,'Ref Data Dict'!W:X,2)</f>
        <v>104</v>
      </c>
      <c r="P40" s="13" t="s">
        <v>51</v>
      </c>
      <c r="Q40" s="13">
        <f>VLOOKUP(P40,'Ref Data Dict'!Z:AA,2)</f>
        <v>2</v>
      </c>
      <c r="R40" s="13" t="s">
        <v>105</v>
      </c>
      <c r="S40" s="13">
        <f>VLOOKUP(R40,'Ref Data Dict'!AC:AD,2)</f>
        <v>0</v>
      </c>
      <c r="T40" s="13" t="s">
        <v>167</v>
      </c>
      <c r="U40" s="13">
        <f>VLOOKUP(T40,'Ref Data Dict'!AF:AG,2)</f>
        <v>78</v>
      </c>
      <c r="V40" s="63">
        <v>17.799999999999994</v>
      </c>
      <c r="W40" s="16">
        <v>37.839999999999989</v>
      </c>
      <c r="X40" s="13">
        <v>2</v>
      </c>
      <c r="Y40" s="16">
        <v>2.2399999999999998</v>
      </c>
      <c r="Z40" s="48">
        <f>Table1[[#This Row],[Profit]]/Table1[[#This Row],[Quantity]]</f>
        <v>1.1199999999999999</v>
      </c>
    </row>
    <row r="41" spans="1:26" x14ac:dyDescent="0.3">
      <c r="A41" s="13" t="s">
        <v>163</v>
      </c>
      <c r="B41" s="13">
        <f>VLOOKUP(A41,'Ref Data Dict'!A:B,2)</f>
        <v>58</v>
      </c>
      <c r="C41" s="14">
        <v>40547</v>
      </c>
      <c r="D41" s="13">
        <f>VLOOKUP(C41,'Ref Data Dict'!D:E,2)</f>
        <v>3</v>
      </c>
      <c r="E41" s="14">
        <v>40551</v>
      </c>
      <c r="F41" s="13">
        <f>VLOOKUP(E41,'Ref Data Dict'!G:H,2)</f>
        <v>4</v>
      </c>
      <c r="G41" s="64">
        <v>4</v>
      </c>
      <c r="H41" s="13" t="s">
        <v>164</v>
      </c>
      <c r="I41" s="13">
        <f>VLOOKUP(H41,'Ref Data Dict'!J:K,2)</f>
        <v>5</v>
      </c>
      <c r="J41" s="13" t="s">
        <v>149</v>
      </c>
      <c r="K41" s="13">
        <f>VLOOKUP(J41,'Ref Data Dict'!Q:R,2)</f>
        <v>6</v>
      </c>
      <c r="L41" s="13" t="s">
        <v>95</v>
      </c>
      <c r="M41" s="13">
        <f>VLOOKUP(L41,'Ref Data Dict'!T:U,2)</f>
        <v>5</v>
      </c>
      <c r="N41" s="13" t="s">
        <v>168</v>
      </c>
      <c r="O41" s="13">
        <f>VLOOKUP(N41,'Ref Data Dict'!W:X,2)</f>
        <v>52</v>
      </c>
      <c r="P41" s="13" t="s">
        <v>18</v>
      </c>
      <c r="Q41" s="13">
        <f>VLOOKUP(P41,'Ref Data Dict'!Z:AA,2)</f>
        <v>1</v>
      </c>
      <c r="R41" s="13" t="s">
        <v>130</v>
      </c>
      <c r="S41" s="13">
        <f>VLOOKUP(R41,'Ref Data Dict'!AC:AD,2)</f>
        <v>7</v>
      </c>
      <c r="T41" s="13" t="s">
        <v>169</v>
      </c>
      <c r="U41" s="13">
        <f>VLOOKUP(T41,'Ref Data Dict'!AF:AG,2)</f>
        <v>74</v>
      </c>
      <c r="V41" s="63">
        <v>10.299999999999999</v>
      </c>
      <c r="W41" s="16">
        <v>38.58</v>
      </c>
      <c r="X41" s="13">
        <v>3</v>
      </c>
      <c r="Y41" s="16">
        <v>7.6800000000000015</v>
      </c>
      <c r="Z41" s="48">
        <f>Table1[[#This Row],[Profit]]/Table1[[#This Row],[Quantity]]</f>
        <v>2.5600000000000005</v>
      </c>
    </row>
    <row r="42" spans="1:26" x14ac:dyDescent="0.3">
      <c r="A42" s="13" t="s">
        <v>187</v>
      </c>
      <c r="B42" s="13">
        <f>VLOOKUP(A42,'Ref Data Dict'!A:B,2)</f>
        <v>63</v>
      </c>
      <c r="C42" s="14">
        <v>40547</v>
      </c>
      <c r="D42" s="13">
        <f>VLOOKUP(C42,'Ref Data Dict'!D:E,2)</f>
        <v>3</v>
      </c>
      <c r="E42" s="14">
        <v>40551</v>
      </c>
      <c r="F42" s="13">
        <f>VLOOKUP(E42,'Ref Data Dict'!G:H,2)</f>
        <v>4</v>
      </c>
      <c r="G42" s="64">
        <v>4</v>
      </c>
      <c r="H42" s="13" t="s">
        <v>188</v>
      </c>
      <c r="I42" s="13">
        <f>VLOOKUP(H42,'Ref Data Dict'!J:K,2)</f>
        <v>28</v>
      </c>
      <c r="J42" s="13" t="s">
        <v>189</v>
      </c>
      <c r="K42" s="13">
        <f>VLOOKUP(J42,'Ref Data Dict'!Q:R,2)</f>
        <v>25</v>
      </c>
      <c r="L42" s="13" t="s">
        <v>16</v>
      </c>
      <c r="M42" s="13">
        <f>VLOOKUP(L42,'Ref Data Dict'!T:U,2)</f>
        <v>0</v>
      </c>
      <c r="N42" s="13" t="s">
        <v>190</v>
      </c>
      <c r="O42" s="13">
        <f>VLOOKUP(N42,'Ref Data Dict'!W:X,2)</f>
        <v>44</v>
      </c>
      <c r="P42" s="13" t="s">
        <v>18</v>
      </c>
      <c r="Q42" s="13">
        <f>VLOOKUP(P42,'Ref Data Dict'!Z:AA,2)</f>
        <v>1</v>
      </c>
      <c r="R42" s="13" t="s">
        <v>120</v>
      </c>
      <c r="S42" s="13">
        <f>VLOOKUP(R42,'Ref Data Dict'!AC:AD,2)</f>
        <v>2</v>
      </c>
      <c r="T42" s="13" t="s">
        <v>191</v>
      </c>
      <c r="U42" s="13">
        <f>VLOOKUP(T42,'Ref Data Dict'!AF:AG,2)</f>
        <v>26</v>
      </c>
      <c r="V42" s="63">
        <v>12.870000000000001</v>
      </c>
      <c r="W42" s="16">
        <v>15.48</v>
      </c>
      <c r="X42" s="13">
        <v>1</v>
      </c>
      <c r="Y42" s="16">
        <v>2.61</v>
      </c>
      <c r="Z42" s="48">
        <f>Table1[[#This Row],[Profit]]/Table1[[#This Row],[Quantity]]</f>
        <v>2.61</v>
      </c>
    </row>
    <row r="43" spans="1:26" x14ac:dyDescent="0.3">
      <c r="A43" s="13" t="s">
        <v>187</v>
      </c>
      <c r="B43" s="13">
        <f>VLOOKUP(A43,'Ref Data Dict'!A:B,2)</f>
        <v>63</v>
      </c>
      <c r="C43" s="14">
        <v>40547</v>
      </c>
      <c r="D43" s="13">
        <f>VLOOKUP(C43,'Ref Data Dict'!D:E,2)</f>
        <v>3</v>
      </c>
      <c r="E43" s="14">
        <v>40551</v>
      </c>
      <c r="F43" s="13">
        <f>VLOOKUP(E43,'Ref Data Dict'!G:H,2)</f>
        <v>4</v>
      </c>
      <c r="G43" s="64">
        <v>4</v>
      </c>
      <c r="H43" s="13" t="s">
        <v>188</v>
      </c>
      <c r="I43" s="13">
        <f>VLOOKUP(H43,'Ref Data Dict'!J:K,2)</f>
        <v>28</v>
      </c>
      <c r="J43" s="13" t="s">
        <v>189</v>
      </c>
      <c r="K43" s="13">
        <f>VLOOKUP(J43,'Ref Data Dict'!Q:R,2)</f>
        <v>25</v>
      </c>
      <c r="L43" s="13" t="s">
        <v>16</v>
      </c>
      <c r="M43" s="13">
        <f>VLOOKUP(L43,'Ref Data Dict'!T:U,2)</f>
        <v>0</v>
      </c>
      <c r="N43" s="13" t="s">
        <v>192</v>
      </c>
      <c r="O43" s="13">
        <f>VLOOKUP(N43,'Ref Data Dict'!W:X,2)</f>
        <v>35</v>
      </c>
      <c r="P43" s="13" t="s">
        <v>18</v>
      </c>
      <c r="Q43" s="13">
        <f>VLOOKUP(P43,'Ref Data Dict'!Z:AA,2)</f>
        <v>1</v>
      </c>
      <c r="R43" s="13" t="s">
        <v>193</v>
      </c>
      <c r="S43" s="13">
        <f>VLOOKUP(R43,'Ref Data Dict'!AC:AD,2)</f>
        <v>3</v>
      </c>
      <c r="T43" s="13" t="s">
        <v>194</v>
      </c>
      <c r="U43" s="13">
        <f>VLOOKUP(T43,'Ref Data Dict'!AF:AG,2)</f>
        <v>15</v>
      </c>
      <c r="V43" s="63">
        <v>3.8100000000000005</v>
      </c>
      <c r="W43" s="16">
        <v>5.91</v>
      </c>
      <c r="X43" s="13">
        <v>1</v>
      </c>
      <c r="Y43" s="16">
        <v>2.0999999999999996</v>
      </c>
      <c r="Z43" s="48">
        <f>Table1[[#This Row],[Profit]]/Table1[[#This Row],[Quantity]]</f>
        <v>2.0999999999999996</v>
      </c>
    </row>
    <row r="44" spans="1:26" x14ac:dyDescent="0.3">
      <c r="A44" s="13" t="s">
        <v>161</v>
      </c>
      <c r="B44" s="13">
        <f>VLOOKUP(A44,'Ref Data Dict'!A:B,2)</f>
        <v>66</v>
      </c>
      <c r="C44" s="14">
        <v>40547</v>
      </c>
      <c r="D44" s="13">
        <f>VLOOKUP(C44,'Ref Data Dict'!D:E,2)</f>
        <v>3</v>
      </c>
      <c r="E44" s="14">
        <v>40554</v>
      </c>
      <c r="F44" s="13">
        <f>VLOOKUP(E44,'Ref Data Dict'!G:H,2)</f>
        <v>7</v>
      </c>
      <c r="G44" s="64">
        <v>7</v>
      </c>
      <c r="H44" s="13" t="s">
        <v>148</v>
      </c>
      <c r="I44" s="13">
        <f>VLOOKUP(H44,'Ref Data Dict'!J:K,2)</f>
        <v>6</v>
      </c>
      <c r="J44" s="13" t="s">
        <v>139</v>
      </c>
      <c r="K44" s="13">
        <f>VLOOKUP(J44,'Ref Data Dict'!Q:R,2)</f>
        <v>3</v>
      </c>
      <c r="L44" s="13" t="s">
        <v>95</v>
      </c>
      <c r="M44" s="13">
        <f>VLOOKUP(L44,'Ref Data Dict'!T:U,2)</f>
        <v>5</v>
      </c>
      <c r="N44" s="13" t="s">
        <v>162</v>
      </c>
      <c r="O44" s="13">
        <f>VLOOKUP(N44,'Ref Data Dict'!W:X,2)</f>
        <v>53</v>
      </c>
      <c r="P44" s="13" t="s">
        <v>18</v>
      </c>
      <c r="Q44" s="13">
        <f>VLOOKUP(P44,'Ref Data Dict'!Z:AA,2)</f>
        <v>1</v>
      </c>
      <c r="R44" s="13" t="s">
        <v>130</v>
      </c>
      <c r="S44" s="13">
        <f>VLOOKUP(R44,'Ref Data Dict'!AC:AD,2)</f>
        <v>7</v>
      </c>
      <c r="T44" s="13" t="s">
        <v>151</v>
      </c>
      <c r="U44" s="13">
        <f>VLOOKUP(T44,'Ref Data Dict'!AF:AG,2)</f>
        <v>72</v>
      </c>
      <c r="V44" s="63">
        <v>30.360000000000003</v>
      </c>
      <c r="W44" s="16">
        <v>74.304000000000002</v>
      </c>
      <c r="X44" s="13">
        <v>6</v>
      </c>
      <c r="Y44" s="16">
        <v>-107.85600000000002</v>
      </c>
      <c r="Z44" s="48">
        <f>Table1[[#This Row],[Profit]]/Table1[[#This Row],[Quantity]]</f>
        <v>-17.976000000000003</v>
      </c>
    </row>
    <row r="45" spans="1:26" x14ac:dyDescent="0.3">
      <c r="A45" s="13" t="s">
        <v>205</v>
      </c>
      <c r="B45" s="13">
        <f>VLOOKUP(A45,'Ref Data Dict'!A:B,2)</f>
        <v>8</v>
      </c>
      <c r="C45" s="14">
        <v>40548</v>
      </c>
      <c r="D45" s="13">
        <f>VLOOKUP(C45,'Ref Data Dict'!D:E,2)</f>
        <v>4</v>
      </c>
      <c r="E45" s="14">
        <v>40552</v>
      </c>
      <c r="F45" s="13">
        <f>VLOOKUP(E45,'Ref Data Dict'!G:H,2)</f>
        <v>5</v>
      </c>
      <c r="G45" s="64">
        <v>4</v>
      </c>
      <c r="H45" s="13" t="s">
        <v>206</v>
      </c>
      <c r="I45" s="13">
        <f>VLOOKUP(H45,'Ref Data Dict'!J:K,2)</f>
        <v>51</v>
      </c>
      <c r="J45" s="13" t="s">
        <v>176</v>
      </c>
      <c r="K45" s="13">
        <f>VLOOKUP(J45,'Ref Data Dict'!Q:R,2)</f>
        <v>31</v>
      </c>
      <c r="L45" s="13" t="s">
        <v>177</v>
      </c>
      <c r="M45" s="13">
        <f>VLOOKUP(L45,'Ref Data Dict'!T:U,2)</f>
        <v>6</v>
      </c>
      <c r="N45" s="13" t="s">
        <v>207</v>
      </c>
      <c r="O45" s="13">
        <f>VLOOKUP(N45,'Ref Data Dict'!W:X,2)</f>
        <v>87</v>
      </c>
      <c r="P45" s="13" t="s">
        <v>18</v>
      </c>
      <c r="Q45" s="13">
        <f>VLOOKUP(P45,'Ref Data Dict'!Z:AA,2)</f>
        <v>1</v>
      </c>
      <c r="R45" s="13" t="s">
        <v>19</v>
      </c>
      <c r="S45" s="13">
        <f>VLOOKUP(R45,'Ref Data Dict'!AC:AD,2)</f>
        <v>14</v>
      </c>
      <c r="T45" s="13" t="s">
        <v>208</v>
      </c>
      <c r="U45" s="13">
        <f>VLOOKUP(T45,'Ref Data Dict'!AF:AG,2)</f>
        <v>93</v>
      </c>
      <c r="V45" s="63">
        <v>112.50360000000001</v>
      </c>
      <c r="W45" s="16">
        <v>272.73599999999999</v>
      </c>
      <c r="X45" s="13">
        <v>3</v>
      </c>
      <c r="Y45" s="16">
        <v>-64.774800000000013</v>
      </c>
      <c r="Z45" s="48">
        <f>Table1[[#This Row],[Profit]]/Table1[[#This Row],[Quantity]]</f>
        <v>-21.591600000000003</v>
      </c>
    </row>
    <row r="46" spans="1:26" x14ac:dyDescent="0.3">
      <c r="A46" s="13" t="s">
        <v>205</v>
      </c>
      <c r="B46" s="13">
        <f>VLOOKUP(A46,'Ref Data Dict'!A:B,2)</f>
        <v>8</v>
      </c>
      <c r="C46" s="14">
        <v>40548</v>
      </c>
      <c r="D46" s="13">
        <f>VLOOKUP(C46,'Ref Data Dict'!D:E,2)</f>
        <v>4</v>
      </c>
      <c r="E46" s="14">
        <v>40552</v>
      </c>
      <c r="F46" s="13">
        <f>VLOOKUP(E46,'Ref Data Dict'!G:H,2)</f>
        <v>5</v>
      </c>
      <c r="G46" s="64">
        <v>4</v>
      </c>
      <c r="H46" s="13" t="s">
        <v>206</v>
      </c>
      <c r="I46" s="13">
        <f>VLOOKUP(H46,'Ref Data Dict'!J:K,2)</f>
        <v>51</v>
      </c>
      <c r="J46" s="13" t="s">
        <v>176</v>
      </c>
      <c r="K46" s="13">
        <f>VLOOKUP(J46,'Ref Data Dict'!Q:R,2)</f>
        <v>31</v>
      </c>
      <c r="L46" s="13" t="s">
        <v>177</v>
      </c>
      <c r="M46" s="13">
        <f>VLOOKUP(L46,'Ref Data Dict'!T:U,2)</f>
        <v>6</v>
      </c>
      <c r="N46" s="13" t="s">
        <v>214</v>
      </c>
      <c r="O46" s="13">
        <f>VLOOKUP(N46,'Ref Data Dict'!W:X,2)</f>
        <v>66</v>
      </c>
      <c r="P46" s="13" t="s">
        <v>18</v>
      </c>
      <c r="Q46" s="13">
        <f>VLOOKUP(P46,'Ref Data Dict'!Z:AA,2)</f>
        <v>1</v>
      </c>
      <c r="R46" s="13" t="s">
        <v>115</v>
      </c>
      <c r="S46" s="13">
        <f>VLOOKUP(R46,'Ref Data Dict'!AC:AD,2)</f>
        <v>10</v>
      </c>
      <c r="T46" s="13" t="s">
        <v>215</v>
      </c>
      <c r="U46" s="13">
        <f>VLOOKUP(T46,'Ref Data Dict'!AF:AG,2)</f>
        <v>10</v>
      </c>
      <c r="V46" s="63">
        <v>2.5041000000000007</v>
      </c>
      <c r="W46" s="16">
        <v>11.784000000000001</v>
      </c>
      <c r="X46" s="13">
        <v>3</v>
      </c>
      <c r="Y46" s="16">
        <v>4.2716999999999992</v>
      </c>
      <c r="Z46" s="48">
        <f>Table1[[#This Row],[Profit]]/Table1[[#This Row],[Quantity]]</f>
        <v>1.4238999999999997</v>
      </c>
    </row>
    <row r="47" spans="1:26" x14ac:dyDescent="0.3">
      <c r="A47" s="13" t="s">
        <v>205</v>
      </c>
      <c r="B47" s="13">
        <f>VLOOKUP(A47,'Ref Data Dict'!A:B,2)</f>
        <v>8</v>
      </c>
      <c r="C47" s="14">
        <v>40548</v>
      </c>
      <c r="D47" s="13">
        <f>VLOOKUP(C47,'Ref Data Dict'!D:E,2)</f>
        <v>4</v>
      </c>
      <c r="E47" s="14">
        <v>40552</v>
      </c>
      <c r="F47" s="13">
        <f>VLOOKUP(E47,'Ref Data Dict'!G:H,2)</f>
        <v>5</v>
      </c>
      <c r="G47" s="64">
        <v>4</v>
      </c>
      <c r="H47" s="13" t="s">
        <v>206</v>
      </c>
      <c r="I47" s="13">
        <f>VLOOKUP(H47,'Ref Data Dict'!J:K,2)</f>
        <v>51</v>
      </c>
      <c r="J47" s="13" t="s">
        <v>176</v>
      </c>
      <c r="K47" s="13">
        <f>VLOOKUP(J47,'Ref Data Dict'!Q:R,2)</f>
        <v>31</v>
      </c>
      <c r="L47" s="13" t="s">
        <v>177</v>
      </c>
      <c r="M47" s="13">
        <f>VLOOKUP(L47,'Ref Data Dict'!T:U,2)</f>
        <v>6</v>
      </c>
      <c r="N47" s="13" t="s">
        <v>216</v>
      </c>
      <c r="O47" s="13">
        <f>VLOOKUP(N47,'Ref Data Dict'!W:X,2)</f>
        <v>41</v>
      </c>
      <c r="P47" s="13" t="s">
        <v>18</v>
      </c>
      <c r="Q47" s="13">
        <f>VLOOKUP(P47,'Ref Data Dict'!Z:AA,2)</f>
        <v>1</v>
      </c>
      <c r="R47" s="13" t="s">
        <v>193</v>
      </c>
      <c r="S47" s="13">
        <f>VLOOKUP(R47,'Ref Data Dict'!AC:AD,2)</f>
        <v>3</v>
      </c>
      <c r="T47" s="13" t="s">
        <v>217</v>
      </c>
      <c r="U47" s="13">
        <f>VLOOKUP(T47,'Ref Data Dict'!AF:AG,2)</f>
        <v>53</v>
      </c>
      <c r="V47" s="63">
        <v>4.5134999999999996</v>
      </c>
      <c r="W47" s="16">
        <v>3.5399999999999991</v>
      </c>
      <c r="X47" s="13">
        <v>2</v>
      </c>
      <c r="Y47" s="16">
        <v>-5.4870000000000001</v>
      </c>
      <c r="Z47" s="48">
        <f>Table1[[#This Row],[Profit]]/Table1[[#This Row],[Quantity]]</f>
        <v>-2.7435</v>
      </c>
    </row>
    <row r="48" spans="1:26" x14ac:dyDescent="0.3">
      <c r="A48" s="13" t="s">
        <v>199</v>
      </c>
      <c r="B48" s="13">
        <f>VLOOKUP(A48,'Ref Data Dict'!A:B,2)</f>
        <v>15</v>
      </c>
      <c r="C48" s="14">
        <v>40548</v>
      </c>
      <c r="D48" s="13">
        <f>VLOOKUP(C48,'Ref Data Dict'!D:E,2)</f>
        <v>4</v>
      </c>
      <c r="E48" s="14">
        <v>40550</v>
      </c>
      <c r="F48" s="13">
        <f>VLOOKUP(E48,'Ref Data Dict'!G:H,2)</f>
        <v>3</v>
      </c>
      <c r="G48" s="64">
        <v>2</v>
      </c>
      <c r="H48" s="13" t="s">
        <v>200</v>
      </c>
      <c r="I48" s="13">
        <f>VLOOKUP(H48,'Ref Data Dict'!J:K,2)</f>
        <v>45</v>
      </c>
      <c r="J48" s="13" t="s">
        <v>154</v>
      </c>
      <c r="K48" s="13">
        <f>VLOOKUP(J48,'Ref Data Dict'!Q:R,2)</f>
        <v>8</v>
      </c>
      <c r="L48" s="13" t="s">
        <v>37</v>
      </c>
      <c r="M48" s="13">
        <f>VLOOKUP(L48,'Ref Data Dict'!T:U,2)</f>
        <v>4</v>
      </c>
      <c r="N48" s="13" t="s">
        <v>201</v>
      </c>
      <c r="O48" s="13">
        <f>VLOOKUP(N48,'Ref Data Dict'!W:X,2)</f>
        <v>25</v>
      </c>
      <c r="P48" s="13" t="s">
        <v>18</v>
      </c>
      <c r="Q48" s="13">
        <f>VLOOKUP(P48,'Ref Data Dict'!Z:AA,2)</f>
        <v>1</v>
      </c>
      <c r="R48" s="13" t="s">
        <v>120</v>
      </c>
      <c r="S48" s="13">
        <f>VLOOKUP(R48,'Ref Data Dict'!AC:AD,2)</f>
        <v>2</v>
      </c>
      <c r="T48" s="13" t="s">
        <v>202</v>
      </c>
      <c r="U48" s="13">
        <f>VLOOKUP(T48,'Ref Data Dict'!AF:AG,2)</f>
        <v>96</v>
      </c>
      <c r="V48" s="63">
        <v>32.64</v>
      </c>
      <c r="W48" s="16">
        <v>207.12</v>
      </c>
      <c r="X48" s="13">
        <v>4</v>
      </c>
      <c r="Y48" s="16">
        <v>76.56</v>
      </c>
      <c r="Z48" s="48">
        <f>Table1[[#This Row],[Profit]]/Table1[[#This Row],[Quantity]]</f>
        <v>19.14</v>
      </c>
    </row>
    <row r="49" spans="1:26" x14ac:dyDescent="0.3">
      <c r="A49" s="13" t="s">
        <v>199</v>
      </c>
      <c r="B49" s="13">
        <f>VLOOKUP(A49,'Ref Data Dict'!A:B,2)</f>
        <v>15</v>
      </c>
      <c r="C49" s="14">
        <v>40548</v>
      </c>
      <c r="D49" s="13">
        <f>VLOOKUP(C49,'Ref Data Dict'!D:E,2)</f>
        <v>4</v>
      </c>
      <c r="E49" s="14">
        <v>40550</v>
      </c>
      <c r="F49" s="13">
        <f>VLOOKUP(E49,'Ref Data Dict'!G:H,2)</f>
        <v>3</v>
      </c>
      <c r="G49" s="64">
        <v>2</v>
      </c>
      <c r="H49" s="13" t="s">
        <v>200</v>
      </c>
      <c r="I49" s="13">
        <f>VLOOKUP(H49,'Ref Data Dict'!J:K,2)</f>
        <v>45</v>
      </c>
      <c r="J49" s="13" t="s">
        <v>154</v>
      </c>
      <c r="K49" s="13">
        <f>VLOOKUP(J49,'Ref Data Dict'!Q:R,2)</f>
        <v>8</v>
      </c>
      <c r="L49" s="13" t="s">
        <v>37</v>
      </c>
      <c r="M49" s="13">
        <f>VLOOKUP(L49,'Ref Data Dict'!T:U,2)</f>
        <v>4</v>
      </c>
      <c r="N49" s="13" t="s">
        <v>203</v>
      </c>
      <c r="O49" s="13">
        <f>VLOOKUP(N49,'Ref Data Dict'!W:X,2)</f>
        <v>24</v>
      </c>
      <c r="P49" s="13" t="s">
        <v>18</v>
      </c>
      <c r="Q49" s="13">
        <f>VLOOKUP(P49,'Ref Data Dict'!Z:AA,2)</f>
        <v>1</v>
      </c>
      <c r="R49" s="13" t="s">
        <v>120</v>
      </c>
      <c r="S49" s="13">
        <f>VLOOKUP(R49,'Ref Data Dict'!AC:AD,2)</f>
        <v>2</v>
      </c>
      <c r="T49" s="13" t="s">
        <v>204</v>
      </c>
      <c r="U49" s="13">
        <f>VLOOKUP(T49,'Ref Data Dict'!AF:AG,2)</f>
        <v>22</v>
      </c>
      <c r="V49" s="63">
        <v>23.01</v>
      </c>
      <c r="W49" s="16">
        <v>89.55</v>
      </c>
      <c r="X49" s="13">
        <v>3</v>
      </c>
      <c r="Y49" s="16">
        <v>20.52</v>
      </c>
      <c r="Z49" s="48">
        <f>Table1[[#This Row],[Profit]]/Table1[[#This Row],[Quantity]]</f>
        <v>6.84</v>
      </c>
    </row>
    <row r="50" spans="1:26" x14ac:dyDescent="0.3">
      <c r="A50" s="13" t="s">
        <v>209</v>
      </c>
      <c r="B50" s="13">
        <f>VLOOKUP(A50,'Ref Data Dict'!A:B,2)</f>
        <v>32</v>
      </c>
      <c r="C50" s="14">
        <v>40548</v>
      </c>
      <c r="D50" s="13">
        <f>VLOOKUP(C50,'Ref Data Dict'!D:E,2)</f>
        <v>4</v>
      </c>
      <c r="E50" s="14">
        <v>40554</v>
      </c>
      <c r="F50" s="13">
        <f>VLOOKUP(E50,'Ref Data Dict'!G:H,2)</f>
        <v>7</v>
      </c>
      <c r="G50" s="64">
        <v>6</v>
      </c>
      <c r="H50" s="13" t="s">
        <v>210</v>
      </c>
      <c r="I50" s="13">
        <f>VLOOKUP(H50,'Ref Data Dict'!J:K,2)</f>
        <v>58</v>
      </c>
      <c r="J50" s="13" t="s">
        <v>211</v>
      </c>
      <c r="K50" s="13">
        <f>VLOOKUP(J50,'Ref Data Dict'!Q:R,2)</f>
        <v>27</v>
      </c>
      <c r="L50" s="13" t="s">
        <v>24</v>
      </c>
      <c r="M50" s="13">
        <f>VLOOKUP(L50,'Ref Data Dict'!T:U,2)</f>
        <v>1</v>
      </c>
      <c r="N50" s="13" t="s">
        <v>212</v>
      </c>
      <c r="O50" s="13">
        <f>VLOOKUP(N50,'Ref Data Dict'!W:X,2)</f>
        <v>10</v>
      </c>
      <c r="P50" s="13" t="s">
        <v>42</v>
      </c>
      <c r="Q50" s="13">
        <f>VLOOKUP(P50,'Ref Data Dict'!Z:AA,2)</f>
        <v>0</v>
      </c>
      <c r="R50" s="13" t="s">
        <v>43</v>
      </c>
      <c r="S50" s="13">
        <f>VLOOKUP(R50,'Ref Data Dict'!AC:AD,2)</f>
        <v>9</v>
      </c>
      <c r="T50" s="13" t="s">
        <v>213</v>
      </c>
      <c r="U50" s="13">
        <f>VLOOKUP(T50,'Ref Data Dict'!AF:AG,2)</f>
        <v>92</v>
      </c>
      <c r="V50" s="63">
        <v>25.859999999999996</v>
      </c>
      <c r="W50" s="16">
        <v>48.779999999999994</v>
      </c>
      <c r="X50" s="13">
        <v>1</v>
      </c>
      <c r="Y50" s="16">
        <v>22.919999999999998</v>
      </c>
      <c r="Z50" s="48">
        <f>Table1[[#This Row],[Profit]]/Table1[[#This Row],[Quantity]]</f>
        <v>22.919999999999998</v>
      </c>
    </row>
    <row r="51" spans="1:26" x14ac:dyDescent="0.3">
      <c r="A51" s="13" t="s">
        <v>195</v>
      </c>
      <c r="B51" s="13">
        <f>VLOOKUP(A51,'Ref Data Dict'!A:B,2)</f>
        <v>51</v>
      </c>
      <c r="C51" s="14">
        <v>40548</v>
      </c>
      <c r="D51" s="13">
        <f>VLOOKUP(C51,'Ref Data Dict'!D:E,2)</f>
        <v>4</v>
      </c>
      <c r="E51" s="14">
        <v>40552</v>
      </c>
      <c r="F51" s="13">
        <f>VLOOKUP(E51,'Ref Data Dict'!G:H,2)</f>
        <v>5</v>
      </c>
      <c r="G51" s="64">
        <v>4</v>
      </c>
      <c r="H51" s="13" t="s">
        <v>196</v>
      </c>
      <c r="I51" s="13">
        <f>VLOOKUP(H51,'Ref Data Dict'!J:K,2)</f>
        <v>29</v>
      </c>
      <c r="J51" s="13" t="s">
        <v>144</v>
      </c>
      <c r="K51" s="13">
        <f>VLOOKUP(J51,'Ref Data Dict'!Q:R,2)</f>
        <v>17</v>
      </c>
      <c r="L51" s="13" t="s">
        <v>95</v>
      </c>
      <c r="M51" s="13">
        <f>VLOOKUP(L51,'Ref Data Dict'!T:U,2)</f>
        <v>5</v>
      </c>
      <c r="N51" s="13" t="s">
        <v>197</v>
      </c>
      <c r="O51" s="13">
        <f>VLOOKUP(N51,'Ref Data Dict'!W:X,2)</f>
        <v>21</v>
      </c>
      <c r="P51" s="13" t="s">
        <v>18</v>
      </c>
      <c r="Q51" s="13">
        <f>VLOOKUP(P51,'Ref Data Dict'!Z:AA,2)</f>
        <v>1</v>
      </c>
      <c r="R51" s="13" t="s">
        <v>57</v>
      </c>
      <c r="S51" s="13">
        <f>VLOOKUP(R51,'Ref Data Dict'!AC:AD,2)</f>
        <v>1</v>
      </c>
      <c r="T51" s="13" t="s">
        <v>198</v>
      </c>
      <c r="U51" s="13">
        <f>VLOOKUP(T51,'Ref Data Dict'!AF:AG,2)</f>
        <v>64</v>
      </c>
      <c r="V51" s="63">
        <v>253.68</v>
      </c>
      <c r="W51" s="16">
        <v>3028.8</v>
      </c>
      <c r="X51" s="13">
        <v>8</v>
      </c>
      <c r="Y51" s="16">
        <v>999.36</v>
      </c>
      <c r="Z51" s="48">
        <f>Table1[[#This Row],[Profit]]/Table1[[#This Row],[Quantity]]</f>
        <v>124.92</v>
      </c>
    </row>
    <row r="52" spans="1:26" x14ac:dyDescent="0.3">
      <c r="A52" s="13" t="s">
        <v>236</v>
      </c>
      <c r="B52" s="13">
        <f>VLOOKUP(A52,'Ref Data Dict'!A:B,2)</f>
        <v>4</v>
      </c>
      <c r="C52" s="14">
        <v>40549</v>
      </c>
      <c r="D52" s="13">
        <f>VLOOKUP(C52,'Ref Data Dict'!D:E,2)</f>
        <v>5</v>
      </c>
      <c r="E52" s="14">
        <v>40554</v>
      </c>
      <c r="F52" s="13">
        <f>VLOOKUP(E52,'Ref Data Dict'!G:H,2)</f>
        <v>7</v>
      </c>
      <c r="G52" s="64">
        <v>5</v>
      </c>
      <c r="H52" s="13" t="s">
        <v>237</v>
      </c>
      <c r="I52" s="13">
        <f>VLOOKUP(H52,'Ref Data Dict'!J:K,2)</f>
        <v>20</v>
      </c>
      <c r="J52" s="13" t="s">
        <v>238</v>
      </c>
      <c r="K52" s="13">
        <f>VLOOKUP(J52,'Ref Data Dict'!Q:R,2)</f>
        <v>1</v>
      </c>
      <c r="L52" s="13" t="s">
        <v>16</v>
      </c>
      <c r="M52" s="13">
        <f>VLOOKUP(L52,'Ref Data Dict'!T:U,2)</f>
        <v>0</v>
      </c>
      <c r="N52" s="13" t="s">
        <v>239</v>
      </c>
      <c r="O52" s="13">
        <f>VLOOKUP(N52,'Ref Data Dict'!W:X,2)</f>
        <v>113</v>
      </c>
      <c r="P52" s="13" t="s">
        <v>51</v>
      </c>
      <c r="Q52" s="13">
        <f>VLOOKUP(P52,'Ref Data Dict'!Z:AA,2)</f>
        <v>2</v>
      </c>
      <c r="R52" s="13" t="s">
        <v>105</v>
      </c>
      <c r="S52" s="13">
        <f>VLOOKUP(R52,'Ref Data Dict'!AC:AD,2)</f>
        <v>0</v>
      </c>
      <c r="T52" s="13" t="s">
        <v>240</v>
      </c>
      <c r="U52" s="13">
        <f>VLOOKUP(T52,'Ref Data Dict'!AF:AG,2)</f>
        <v>75</v>
      </c>
      <c r="V52" s="63">
        <v>15.6</v>
      </c>
      <c r="W52" s="16">
        <v>28.32</v>
      </c>
      <c r="X52" s="13">
        <v>1</v>
      </c>
      <c r="Y52" s="16">
        <v>12.72</v>
      </c>
      <c r="Z52" s="48">
        <f>Table1[[#This Row],[Profit]]/Table1[[#This Row],[Quantity]]</f>
        <v>12.72</v>
      </c>
    </row>
    <row r="53" spans="1:26" x14ac:dyDescent="0.3">
      <c r="A53" s="13" t="s">
        <v>246</v>
      </c>
      <c r="B53" s="13">
        <f>VLOOKUP(A53,'Ref Data Dict'!A:B,2)</f>
        <v>11</v>
      </c>
      <c r="C53" s="14">
        <v>40549</v>
      </c>
      <c r="D53" s="13">
        <f>VLOOKUP(C53,'Ref Data Dict'!D:E,2)</f>
        <v>5</v>
      </c>
      <c r="E53" s="14">
        <v>40556</v>
      </c>
      <c r="F53" s="13">
        <f>VLOOKUP(E53,'Ref Data Dict'!G:H,2)</f>
        <v>9</v>
      </c>
      <c r="G53" s="64">
        <v>7</v>
      </c>
      <c r="H53" s="13" t="s">
        <v>247</v>
      </c>
      <c r="I53" s="13">
        <f>VLOOKUP(H53,'Ref Data Dict'!J:K,2)</f>
        <v>46</v>
      </c>
      <c r="J53" s="13" t="s">
        <v>176</v>
      </c>
      <c r="K53" s="13">
        <f>VLOOKUP(J53,'Ref Data Dict'!Q:R,2)</f>
        <v>31</v>
      </c>
      <c r="L53" s="13" t="s">
        <v>177</v>
      </c>
      <c r="M53" s="13">
        <f>VLOOKUP(L53,'Ref Data Dict'!T:U,2)</f>
        <v>6</v>
      </c>
      <c r="N53" s="13" t="s">
        <v>248</v>
      </c>
      <c r="O53" s="13">
        <f>VLOOKUP(N53,'Ref Data Dict'!W:X,2)</f>
        <v>30</v>
      </c>
      <c r="P53" s="13" t="s">
        <v>18</v>
      </c>
      <c r="Q53" s="13">
        <f>VLOOKUP(P53,'Ref Data Dict'!Z:AA,2)</f>
        <v>1</v>
      </c>
      <c r="R53" s="13" t="s">
        <v>120</v>
      </c>
      <c r="S53" s="13">
        <f>VLOOKUP(R53,'Ref Data Dict'!AC:AD,2)</f>
        <v>2</v>
      </c>
      <c r="T53" s="13" t="s">
        <v>249</v>
      </c>
      <c r="U53" s="13">
        <f>VLOOKUP(T53,'Ref Data Dict'!AF:AG,2)</f>
        <v>14</v>
      </c>
      <c r="V53" s="63">
        <v>4.8840000000000003</v>
      </c>
      <c r="W53" s="16">
        <v>19.536000000000001</v>
      </c>
      <c r="X53" s="13">
        <v>3</v>
      </c>
      <c r="Y53" s="16">
        <v>4.8840000000000003</v>
      </c>
      <c r="Z53" s="48">
        <f>Table1[[#This Row],[Profit]]/Table1[[#This Row],[Quantity]]</f>
        <v>1.6280000000000001</v>
      </c>
    </row>
    <row r="54" spans="1:26" x14ac:dyDescent="0.3">
      <c r="A54" s="13" t="s">
        <v>218</v>
      </c>
      <c r="B54" s="13">
        <f>VLOOKUP(A54,'Ref Data Dict'!A:B,2)</f>
        <v>19</v>
      </c>
      <c r="C54" s="14">
        <v>40549</v>
      </c>
      <c r="D54" s="13">
        <f>VLOOKUP(C54,'Ref Data Dict'!D:E,2)</f>
        <v>5</v>
      </c>
      <c r="E54" s="14">
        <v>40552</v>
      </c>
      <c r="F54" s="13">
        <f>VLOOKUP(E54,'Ref Data Dict'!G:H,2)</f>
        <v>5</v>
      </c>
      <c r="G54" s="64">
        <v>3</v>
      </c>
      <c r="H54" s="13" t="s">
        <v>219</v>
      </c>
      <c r="I54" s="13">
        <f>VLOOKUP(H54,'Ref Data Dict'!J:K,2)</f>
        <v>57</v>
      </c>
      <c r="J54" s="13" t="s">
        <v>154</v>
      </c>
      <c r="K54" s="13">
        <f>VLOOKUP(J54,'Ref Data Dict'!Q:R,2)</f>
        <v>8</v>
      </c>
      <c r="L54" s="13" t="s">
        <v>37</v>
      </c>
      <c r="M54" s="13">
        <f>VLOOKUP(L54,'Ref Data Dict'!T:U,2)</f>
        <v>4</v>
      </c>
      <c r="N54" s="13" t="s">
        <v>220</v>
      </c>
      <c r="O54" s="13">
        <f>VLOOKUP(N54,'Ref Data Dict'!W:X,2)</f>
        <v>11</v>
      </c>
      <c r="P54" s="13" t="s">
        <v>42</v>
      </c>
      <c r="Q54" s="13">
        <f>VLOOKUP(P54,'Ref Data Dict'!Z:AA,2)</f>
        <v>0</v>
      </c>
      <c r="R54" s="13" t="s">
        <v>43</v>
      </c>
      <c r="S54" s="13">
        <f>VLOOKUP(R54,'Ref Data Dict'!AC:AD,2)</f>
        <v>9</v>
      </c>
      <c r="T54" s="13" t="s">
        <v>221</v>
      </c>
      <c r="U54" s="13">
        <f>VLOOKUP(T54,'Ref Data Dict'!AF:AG,2)</f>
        <v>4</v>
      </c>
      <c r="V54" s="63">
        <v>96.270000000000024</v>
      </c>
      <c r="W54" s="16">
        <v>324.45000000000005</v>
      </c>
      <c r="X54" s="13">
        <v>3</v>
      </c>
      <c r="Y54" s="16">
        <v>35.64</v>
      </c>
      <c r="Z54" s="48">
        <f>Table1[[#This Row],[Profit]]/Table1[[#This Row],[Quantity]]</f>
        <v>11.88</v>
      </c>
    </row>
    <row r="55" spans="1:26" x14ac:dyDescent="0.3">
      <c r="A55" s="13" t="s">
        <v>227</v>
      </c>
      <c r="B55" s="13">
        <f>VLOOKUP(A55,'Ref Data Dict'!A:B,2)</f>
        <v>26</v>
      </c>
      <c r="C55" s="14">
        <v>40549</v>
      </c>
      <c r="D55" s="13">
        <f>VLOOKUP(C55,'Ref Data Dict'!D:E,2)</f>
        <v>5</v>
      </c>
      <c r="E55" s="14">
        <v>40556</v>
      </c>
      <c r="F55" s="13">
        <f>VLOOKUP(E55,'Ref Data Dict'!G:H,2)</f>
        <v>9</v>
      </c>
      <c r="G55" s="64">
        <v>7</v>
      </c>
      <c r="H55" s="13" t="s">
        <v>228</v>
      </c>
      <c r="I55" s="13">
        <f>VLOOKUP(H55,'Ref Data Dict'!J:K,2)</f>
        <v>53</v>
      </c>
      <c r="J55" s="13" t="s">
        <v>229</v>
      </c>
      <c r="K55" s="13">
        <f>VLOOKUP(J55,'Ref Data Dict'!Q:R,2)</f>
        <v>33</v>
      </c>
      <c r="L55" s="13" t="s">
        <v>24</v>
      </c>
      <c r="M55" s="13">
        <f>VLOOKUP(L55,'Ref Data Dict'!T:U,2)</f>
        <v>1</v>
      </c>
      <c r="N55" s="13" t="s">
        <v>230</v>
      </c>
      <c r="O55" s="13">
        <f>VLOOKUP(N55,'Ref Data Dict'!W:X,2)</f>
        <v>83</v>
      </c>
      <c r="P55" s="13" t="s">
        <v>18</v>
      </c>
      <c r="Q55" s="13">
        <f>VLOOKUP(P55,'Ref Data Dict'!Z:AA,2)</f>
        <v>1</v>
      </c>
      <c r="R55" s="13" t="s">
        <v>19</v>
      </c>
      <c r="S55" s="13">
        <f>VLOOKUP(R55,'Ref Data Dict'!AC:AD,2)</f>
        <v>14</v>
      </c>
      <c r="T55" s="13" t="s">
        <v>231</v>
      </c>
      <c r="U55" s="13">
        <f>VLOOKUP(T55,'Ref Data Dict'!AF:AG,2)</f>
        <v>118</v>
      </c>
      <c r="V55" s="63">
        <v>30.359999999999992</v>
      </c>
      <c r="W55" s="16">
        <v>89.988599999999991</v>
      </c>
      <c r="X55" s="13">
        <v>2</v>
      </c>
      <c r="Y55" s="16">
        <v>29.268600000000003</v>
      </c>
      <c r="Z55" s="48">
        <f>Table1[[#This Row],[Profit]]/Table1[[#This Row],[Quantity]]</f>
        <v>14.634300000000001</v>
      </c>
    </row>
    <row r="56" spans="1:26" x14ac:dyDescent="0.3">
      <c r="A56" s="13" t="s">
        <v>227</v>
      </c>
      <c r="B56" s="13">
        <f>VLOOKUP(A56,'Ref Data Dict'!A:B,2)</f>
        <v>26</v>
      </c>
      <c r="C56" s="14">
        <v>40549</v>
      </c>
      <c r="D56" s="13">
        <f>VLOOKUP(C56,'Ref Data Dict'!D:E,2)</f>
        <v>5</v>
      </c>
      <c r="E56" s="14">
        <v>40556</v>
      </c>
      <c r="F56" s="13">
        <f>VLOOKUP(E56,'Ref Data Dict'!G:H,2)</f>
        <v>9</v>
      </c>
      <c r="G56" s="64">
        <v>7</v>
      </c>
      <c r="H56" s="13" t="s">
        <v>228</v>
      </c>
      <c r="I56" s="13">
        <f>VLOOKUP(H56,'Ref Data Dict'!J:K,2)</f>
        <v>53</v>
      </c>
      <c r="J56" s="13" t="s">
        <v>229</v>
      </c>
      <c r="K56" s="13">
        <f>VLOOKUP(J56,'Ref Data Dict'!Q:R,2)</f>
        <v>33</v>
      </c>
      <c r="L56" s="13" t="s">
        <v>24</v>
      </c>
      <c r="M56" s="13">
        <f>VLOOKUP(L56,'Ref Data Dict'!T:U,2)</f>
        <v>1</v>
      </c>
      <c r="N56" s="13" t="s">
        <v>234</v>
      </c>
      <c r="O56" s="13">
        <f>VLOOKUP(N56,'Ref Data Dict'!W:X,2)</f>
        <v>74</v>
      </c>
      <c r="P56" s="13" t="s">
        <v>18</v>
      </c>
      <c r="Q56" s="13">
        <f>VLOOKUP(P56,'Ref Data Dict'!Z:AA,2)</f>
        <v>1</v>
      </c>
      <c r="R56" s="13" t="s">
        <v>39</v>
      </c>
      <c r="S56" s="13">
        <f>VLOOKUP(R56,'Ref Data Dict'!AC:AD,2)</f>
        <v>12</v>
      </c>
      <c r="T56" s="13" t="s">
        <v>235</v>
      </c>
      <c r="U56" s="13">
        <f>VLOOKUP(T56,'Ref Data Dict'!AF:AG,2)</f>
        <v>45</v>
      </c>
      <c r="V56" s="63">
        <v>9.06</v>
      </c>
      <c r="W56" s="16">
        <v>38.769300000000001</v>
      </c>
      <c r="X56" s="13">
        <v>3</v>
      </c>
      <c r="Y56" s="16">
        <v>11.589300000000001</v>
      </c>
      <c r="Z56" s="48">
        <f>Table1[[#This Row],[Profit]]/Table1[[#This Row],[Quantity]]</f>
        <v>3.8631000000000006</v>
      </c>
    </row>
    <row r="57" spans="1:26" x14ac:dyDescent="0.3">
      <c r="A57" s="13" t="s">
        <v>222</v>
      </c>
      <c r="B57" s="13">
        <f>VLOOKUP(A57,'Ref Data Dict'!A:B,2)</f>
        <v>33</v>
      </c>
      <c r="C57" s="14">
        <v>40549</v>
      </c>
      <c r="D57" s="13">
        <f>VLOOKUP(C57,'Ref Data Dict'!D:E,2)</f>
        <v>5</v>
      </c>
      <c r="E57" s="14">
        <v>40553</v>
      </c>
      <c r="F57" s="13">
        <f>VLOOKUP(E57,'Ref Data Dict'!G:H,2)</f>
        <v>6</v>
      </c>
      <c r="G57" s="64">
        <v>4</v>
      </c>
      <c r="H57" s="13" t="s">
        <v>223</v>
      </c>
      <c r="I57" s="13">
        <f>VLOOKUP(H57,'Ref Data Dict'!J:K,2)</f>
        <v>9</v>
      </c>
      <c r="J57" s="13" t="s">
        <v>224</v>
      </c>
      <c r="K57" s="13">
        <f>VLOOKUP(J57,'Ref Data Dict'!Q:R,2)</f>
        <v>11</v>
      </c>
      <c r="L57" s="13" t="s">
        <v>24</v>
      </c>
      <c r="M57" s="13">
        <f>VLOOKUP(L57,'Ref Data Dict'!T:U,2)</f>
        <v>1</v>
      </c>
      <c r="N57" s="13" t="s">
        <v>225</v>
      </c>
      <c r="O57" s="13">
        <f>VLOOKUP(N57,'Ref Data Dict'!W:X,2)</f>
        <v>80</v>
      </c>
      <c r="P57" s="13" t="s">
        <v>18</v>
      </c>
      <c r="Q57" s="13">
        <f>VLOOKUP(P57,'Ref Data Dict'!Z:AA,2)</f>
        <v>1</v>
      </c>
      <c r="R57" s="13" t="s">
        <v>19</v>
      </c>
      <c r="S57" s="13">
        <f>VLOOKUP(R57,'Ref Data Dict'!AC:AD,2)</f>
        <v>14</v>
      </c>
      <c r="T57" s="13" t="s">
        <v>226</v>
      </c>
      <c r="U57" s="13">
        <f>VLOOKUP(T57,'Ref Data Dict'!AF:AG,2)</f>
        <v>48</v>
      </c>
      <c r="V57" s="63">
        <v>14.730000000000004</v>
      </c>
      <c r="W57" s="16">
        <v>50.198400000000007</v>
      </c>
      <c r="X57" s="13">
        <v>3</v>
      </c>
      <c r="Y57" s="16">
        <v>6.0083999999999964</v>
      </c>
      <c r="Z57" s="48">
        <f>Table1[[#This Row],[Profit]]/Table1[[#This Row],[Quantity]]</f>
        <v>2.0027999999999988</v>
      </c>
    </row>
    <row r="58" spans="1:26" x14ac:dyDescent="0.3">
      <c r="A58" s="13" t="s">
        <v>222</v>
      </c>
      <c r="B58" s="13">
        <f>VLOOKUP(A58,'Ref Data Dict'!A:B,2)</f>
        <v>33</v>
      </c>
      <c r="C58" s="14">
        <v>40549</v>
      </c>
      <c r="D58" s="13">
        <f>VLOOKUP(C58,'Ref Data Dict'!D:E,2)</f>
        <v>5</v>
      </c>
      <c r="E58" s="14">
        <v>40553</v>
      </c>
      <c r="F58" s="13">
        <f>VLOOKUP(E58,'Ref Data Dict'!G:H,2)</f>
        <v>6</v>
      </c>
      <c r="G58" s="64">
        <v>4</v>
      </c>
      <c r="H58" s="13" t="s">
        <v>223</v>
      </c>
      <c r="I58" s="13">
        <f>VLOOKUP(H58,'Ref Data Dict'!J:K,2)</f>
        <v>9</v>
      </c>
      <c r="J58" s="13" t="s">
        <v>224</v>
      </c>
      <c r="K58" s="13">
        <f>VLOOKUP(J58,'Ref Data Dict'!Q:R,2)</f>
        <v>11</v>
      </c>
      <c r="L58" s="13" t="s">
        <v>24</v>
      </c>
      <c r="M58" s="13">
        <f>VLOOKUP(L58,'Ref Data Dict'!T:U,2)</f>
        <v>1</v>
      </c>
      <c r="N58" s="13" t="s">
        <v>232</v>
      </c>
      <c r="O58" s="13">
        <f>VLOOKUP(N58,'Ref Data Dict'!W:X,2)</f>
        <v>54</v>
      </c>
      <c r="P58" s="13" t="s">
        <v>18</v>
      </c>
      <c r="Q58" s="13">
        <f>VLOOKUP(P58,'Ref Data Dict'!Z:AA,2)</f>
        <v>1</v>
      </c>
      <c r="R58" s="13" t="s">
        <v>133</v>
      </c>
      <c r="S58" s="13">
        <f>VLOOKUP(R58,'Ref Data Dict'!AC:AD,2)</f>
        <v>8</v>
      </c>
      <c r="T58" s="13" t="s">
        <v>233</v>
      </c>
      <c r="U58" s="13">
        <f>VLOOKUP(T58,'Ref Data Dict'!AF:AG,2)</f>
        <v>7</v>
      </c>
      <c r="V58" s="63">
        <v>9.6900000000000013</v>
      </c>
      <c r="W58" s="16">
        <v>40.735800000000005</v>
      </c>
      <c r="X58" s="13">
        <v>7</v>
      </c>
      <c r="Y58" s="16">
        <v>-27.094200000000001</v>
      </c>
      <c r="Z58" s="48">
        <f>Table1[[#This Row],[Profit]]/Table1[[#This Row],[Quantity]]</f>
        <v>-3.8706</v>
      </c>
    </row>
    <row r="59" spans="1:26" x14ac:dyDescent="0.3">
      <c r="A59" s="13" t="s">
        <v>241</v>
      </c>
      <c r="B59" s="13">
        <f>VLOOKUP(A59,'Ref Data Dict'!A:B,2)</f>
        <v>40</v>
      </c>
      <c r="C59" s="14">
        <v>40549</v>
      </c>
      <c r="D59" s="13">
        <f>VLOOKUP(C59,'Ref Data Dict'!D:E,2)</f>
        <v>5</v>
      </c>
      <c r="E59" s="14">
        <v>40553</v>
      </c>
      <c r="F59" s="13">
        <f>VLOOKUP(E59,'Ref Data Dict'!G:H,2)</f>
        <v>6</v>
      </c>
      <c r="G59" s="64">
        <v>4</v>
      </c>
      <c r="H59" s="13" t="s">
        <v>242</v>
      </c>
      <c r="I59" s="13">
        <f>VLOOKUP(H59,'Ref Data Dict'!J:K,2)</f>
        <v>36</v>
      </c>
      <c r="J59" s="13" t="s">
        <v>243</v>
      </c>
      <c r="K59" s="13">
        <f>VLOOKUP(J59,'Ref Data Dict'!Q:R,2)</f>
        <v>5</v>
      </c>
      <c r="L59" s="13" t="s">
        <v>24</v>
      </c>
      <c r="M59" s="13">
        <f>VLOOKUP(L59,'Ref Data Dict'!T:U,2)</f>
        <v>1</v>
      </c>
      <c r="N59" s="13" t="s">
        <v>244</v>
      </c>
      <c r="O59" s="13">
        <f>VLOOKUP(N59,'Ref Data Dict'!W:X,2)</f>
        <v>51</v>
      </c>
      <c r="P59" s="13" t="s">
        <v>18</v>
      </c>
      <c r="Q59" s="13">
        <f>VLOOKUP(P59,'Ref Data Dict'!Z:AA,2)</f>
        <v>1</v>
      </c>
      <c r="R59" s="13" t="s">
        <v>130</v>
      </c>
      <c r="S59" s="13">
        <f>VLOOKUP(R59,'Ref Data Dict'!AC:AD,2)</f>
        <v>7</v>
      </c>
      <c r="T59" s="13" t="s">
        <v>245</v>
      </c>
      <c r="U59" s="13">
        <f>VLOOKUP(T59,'Ref Data Dict'!AF:AG,2)</f>
        <v>31</v>
      </c>
      <c r="V59" s="63">
        <v>17.43</v>
      </c>
      <c r="W59" s="16">
        <v>30.54</v>
      </c>
      <c r="X59" s="13">
        <v>1</v>
      </c>
      <c r="Y59" s="16">
        <v>13.11</v>
      </c>
      <c r="Z59" s="48">
        <f>Table1[[#This Row],[Profit]]/Table1[[#This Row],[Quantity]]</f>
        <v>13.11</v>
      </c>
    </row>
    <row r="60" spans="1:26" x14ac:dyDescent="0.3">
      <c r="A60" s="13" t="s">
        <v>291</v>
      </c>
      <c r="B60" s="13">
        <f>VLOOKUP(A60,'Ref Data Dict'!A:B,2)</f>
        <v>2</v>
      </c>
      <c r="C60" s="14">
        <v>40550</v>
      </c>
      <c r="D60" s="13">
        <f>VLOOKUP(C60,'Ref Data Dict'!D:E,2)</f>
        <v>6</v>
      </c>
      <c r="E60" s="14">
        <v>40554</v>
      </c>
      <c r="F60" s="13">
        <f>VLOOKUP(E60,'Ref Data Dict'!G:H,2)</f>
        <v>7</v>
      </c>
      <c r="G60" s="64">
        <v>4</v>
      </c>
      <c r="H60" s="13" t="s">
        <v>292</v>
      </c>
      <c r="I60" s="13">
        <f>VLOOKUP(H60,'Ref Data Dict'!J:K,2)</f>
        <v>2</v>
      </c>
      <c r="J60" s="13" t="s">
        <v>15</v>
      </c>
      <c r="K60" s="13">
        <f>VLOOKUP(J60,'Ref Data Dict'!Q:R,2)</f>
        <v>0</v>
      </c>
      <c r="L60" s="13" t="s">
        <v>16</v>
      </c>
      <c r="M60" s="13">
        <f>VLOOKUP(L60,'Ref Data Dict'!T:U,2)</f>
        <v>0</v>
      </c>
      <c r="N60" s="13" t="s">
        <v>293</v>
      </c>
      <c r="O60" s="13">
        <f>VLOOKUP(N60,'Ref Data Dict'!W:X,2)</f>
        <v>91</v>
      </c>
      <c r="P60" s="13" t="s">
        <v>18</v>
      </c>
      <c r="Q60" s="13">
        <f>VLOOKUP(P60,'Ref Data Dict'!Z:AA,2)</f>
        <v>1</v>
      </c>
      <c r="R60" s="13" t="s">
        <v>120</v>
      </c>
      <c r="S60" s="13">
        <f>VLOOKUP(R60,'Ref Data Dict'!AC:AD,2)</f>
        <v>2</v>
      </c>
      <c r="T60" s="13" t="s">
        <v>294</v>
      </c>
      <c r="U60" s="13">
        <f>VLOOKUP(T60,'Ref Data Dict'!AF:AG,2)</f>
        <v>108</v>
      </c>
      <c r="V60" s="63">
        <v>38.4</v>
      </c>
      <c r="W60" s="16">
        <v>91.38</v>
      </c>
      <c r="X60" s="13">
        <v>2</v>
      </c>
      <c r="Y60" s="16">
        <v>14.580000000000002</v>
      </c>
      <c r="Z60" s="48">
        <f>Table1[[#This Row],[Profit]]/Table1[[#This Row],[Quantity]]</f>
        <v>7.2900000000000009</v>
      </c>
    </row>
    <row r="61" spans="1:26" x14ac:dyDescent="0.3">
      <c r="A61" s="13" t="s">
        <v>300</v>
      </c>
      <c r="B61" s="13">
        <f>VLOOKUP(A61,'Ref Data Dict'!A:B,2)</f>
        <v>7</v>
      </c>
      <c r="C61" s="14">
        <v>40550</v>
      </c>
      <c r="D61" s="13">
        <f>VLOOKUP(C61,'Ref Data Dict'!D:E,2)</f>
        <v>6</v>
      </c>
      <c r="E61" s="14">
        <v>40551</v>
      </c>
      <c r="F61" s="13">
        <f>VLOOKUP(E61,'Ref Data Dict'!G:H,2)</f>
        <v>4</v>
      </c>
      <c r="G61" s="64">
        <v>1</v>
      </c>
      <c r="H61" s="13" t="s">
        <v>301</v>
      </c>
      <c r="I61" s="13">
        <f>VLOOKUP(H61,'Ref Data Dict'!J:K,2)</f>
        <v>26</v>
      </c>
      <c r="J61" s="13" t="s">
        <v>176</v>
      </c>
      <c r="K61" s="13">
        <f>VLOOKUP(J61,'Ref Data Dict'!Q:R,2)</f>
        <v>31</v>
      </c>
      <c r="L61" s="13" t="s">
        <v>177</v>
      </c>
      <c r="M61" s="13">
        <f>VLOOKUP(L61,'Ref Data Dict'!T:U,2)</f>
        <v>6</v>
      </c>
      <c r="N61" s="13" t="s">
        <v>302</v>
      </c>
      <c r="O61" s="13">
        <f>VLOOKUP(N61,'Ref Data Dict'!W:X,2)</f>
        <v>28</v>
      </c>
      <c r="P61" s="13" t="s">
        <v>18</v>
      </c>
      <c r="Q61" s="13">
        <f>VLOOKUP(P61,'Ref Data Dict'!Z:AA,2)</f>
        <v>1</v>
      </c>
      <c r="R61" s="13" t="s">
        <v>120</v>
      </c>
      <c r="S61" s="13">
        <f>VLOOKUP(R61,'Ref Data Dict'!AC:AD,2)</f>
        <v>2</v>
      </c>
      <c r="T61" s="13" t="s">
        <v>303</v>
      </c>
      <c r="U61" s="13">
        <f>VLOOKUP(T61,'Ref Data Dict'!AF:AG,2)</f>
        <v>37</v>
      </c>
      <c r="V61" s="63">
        <v>2.5133999999999999</v>
      </c>
      <c r="W61" s="16">
        <v>12.78</v>
      </c>
      <c r="X61" s="13">
        <v>3</v>
      </c>
      <c r="Y61" s="16">
        <v>5.2397999999999998</v>
      </c>
      <c r="Z61" s="48">
        <f>Table1[[#This Row],[Profit]]/Table1[[#This Row],[Quantity]]</f>
        <v>1.7465999999999999</v>
      </c>
    </row>
    <row r="62" spans="1:26" x14ac:dyDescent="0.3">
      <c r="A62" s="13" t="s">
        <v>287</v>
      </c>
      <c r="B62" s="13">
        <f>VLOOKUP(A62,'Ref Data Dict'!A:B,2)</f>
        <v>9</v>
      </c>
      <c r="C62" s="14">
        <v>40550</v>
      </c>
      <c r="D62" s="13">
        <f>VLOOKUP(C62,'Ref Data Dict'!D:E,2)</f>
        <v>6</v>
      </c>
      <c r="E62" s="14">
        <v>40552</v>
      </c>
      <c r="F62" s="13">
        <f>VLOOKUP(E62,'Ref Data Dict'!G:H,2)</f>
        <v>5</v>
      </c>
      <c r="G62" s="64">
        <v>2</v>
      </c>
      <c r="H62" s="13" t="s">
        <v>288</v>
      </c>
      <c r="I62" s="13">
        <f>VLOOKUP(H62,'Ref Data Dict'!J:K,2)</f>
        <v>39</v>
      </c>
      <c r="J62" s="13" t="s">
        <v>176</v>
      </c>
      <c r="K62" s="13">
        <f>VLOOKUP(J62,'Ref Data Dict'!Q:R,2)</f>
        <v>31</v>
      </c>
      <c r="L62" s="13" t="s">
        <v>177</v>
      </c>
      <c r="M62" s="13">
        <f>VLOOKUP(L62,'Ref Data Dict'!T:U,2)</f>
        <v>6</v>
      </c>
      <c r="N62" s="13" t="s">
        <v>289</v>
      </c>
      <c r="O62" s="13">
        <f>VLOOKUP(N62,'Ref Data Dict'!W:X,2)</f>
        <v>72</v>
      </c>
      <c r="P62" s="13" t="s">
        <v>18</v>
      </c>
      <c r="Q62" s="13">
        <f>VLOOKUP(P62,'Ref Data Dict'!Z:AA,2)</f>
        <v>1</v>
      </c>
      <c r="R62" s="13" t="s">
        <v>39</v>
      </c>
      <c r="S62" s="13">
        <f>VLOOKUP(R62,'Ref Data Dict'!AC:AD,2)</f>
        <v>12</v>
      </c>
      <c r="T62" s="13" t="s">
        <v>290</v>
      </c>
      <c r="U62" s="13">
        <f>VLOOKUP(T62,'Ref Data Dict'!AF:AG,2)</f>
        <v>121</v>
      </c>
      <c r="V62" s="63">
        <v>3.3696000000000002</v>
      </c>
      <c r="W62" s="16">
        <v>19.440000000000001</v>
      </c>
      <c r="X62" s="13">
        <v>3</v>
      </c>
      <c r="Y62" s="16">
        <v>9.3312000000000008</v>
      </c>
      <c r="Z62" s="48">
        <f>Table1[[#This Row],[Profit]]/Table1[[#This Row],[Quantity]]</f>
        <v>3.1104000000000003</v>
      </c>
    </row>
    <row r="63" spans="1:26" x14ac:dyDescent="0.3">
      <c r="A63" s="13" t="s">
        <v>250</v>
      </c>
      <c r="B63" s="13">
        <f>VLOOKUP(A63,'Ref Data Dict'!A:B,2)</f>
        <v>13</v>
      </c>
      <c r="C63" s="14">
        <v>40550</v>
      </c>
      <c r="D63" s="13">
        <f>VLOOKUP(C63,'Ref Data Dict'!D:E,2)</f>
        <v>6</v>
      </c>
      <c r="E63" s="14">
        <v>40554</v>
      </c>
      <c r="F63" s="13">
        <f>VLOOKUP(E63,'Ref Data Dict'!G:H,2)</f>
        <v>7</v>
      </c>
      <c r="G63" s="64">
        <v>4</v>
      </c>
      <c r="H63" s="13" t="s">
        <v>251</v>
      </c>
      <c r="I63" s="13">
        <f>VLOOKUP(H63,'Ref Data Dict'!J:K,2)</f>
        <v>41</v>
      </c>
      <c r="J63" s="13" t="s">
        <v>176</v>
      </c>
      <c r="K63" s="13">
        <f>VLOOKUP(J63,'Ref Data Dict'!Q:R,2)</f>
        <v>31</v>
      </c>
      <c r="L63" s="13" t="s">
        <v>177</v>
      </c>
      <c r="M63" s="13">
        <f>VLOOKUP(L63,'Ref Data Dict'!T:U,2)</f>
        <v>6</v>
      </c>
      <c r="N63" s="13" t="s">
        <v>252</v>
      </c>
      <c r="O63" s="13">
        <f>VLOOKUP(N63,'Ref Data Dict'!W:X,2)</f>
        <v>7</v>
      </c>
      <c r="P63" s="13" t="s">
        <v>42</v>
      </c>
      <c r="Q63" s="13">
        <f>VLOOKUP(P63,'Ref Data Dict'!Z:AA,2)</f>
        <v>0</v>
      </c>
      <c r="R63" s="13" t="s">
        <v>69</v>
      </c>
      <c r="S63" s="13">
        <f>VLOOKUP(R63,'Ref Data Dict'!AC:AD,2)</f>
        <v>5</v>
      </c>
      <c r="T63" s="13" t="s">
        <v>253</v>
      </c>
      <c r="U63" s="13">
        <f>VLOOKUP(T63,'Ref Data Dict'!AF:AG,2)</f>
        <v>55</v>
      </c>
      <c r="V63" s="63">
        <v>203.04580000000004</v>
      </c>
      <c r="W63" s="16">
        <v>2573.8200000000002</v>
      </c>
      <c r="X63" s="13">
        <v>9</v>
      </c>
      <c r="Y63" s="16">
        <v>746.40779999999972</v>
      </c>
      <c r="Z63" s="48">
        <f>Table1[[#This Row],[Profit]]/Table1[[#This Row],[Quantity]]</f>
        <v>82.934199999999976</v>
      </c>
    </row>
    <row r="64" spans="1:26" x14ac:dyDescent="0.3">
      <c r="A64" s="13" t="s">
        <v>250</v>
      </c>
      <c r="B64" s="13">
        <f>VLOOKUP(A64,'Ref Data Dict'!A:B,2)</f>
        <v>13</v>
      </c>
      <c r="C64" s="14">
        <v>40550</v>
      </c>
      <c r="D64" s="13">
        <f>VLOOKUP(C64,'Ref Data Dict'!D:E,2)</f>
        <v>6</v>
      </c>
      <c r="E64" s="14">
        <v>40554</v>
      </c>
      <c r="F64" s="13">
        <f>VLOOKUP(E64,'Ref Data Dict'!G:H,2)</f>
        <v>7</v>
      </c>
      <c r="G64" s="64">
        <v>4</v>
      </c>
      <c r="H64" s="13" t="s">
        <v>251</v>
      </c>
      <c r="I64" s="13">
        <f>VLOOKUP(H64,'Ref Data Dict'!J:K,2)</f>
        <v>41</v>
      </c>
      <c r="J64" s="13" t="s">
        <v>176</v>
      </c>
      <c r="K64" s="13">
        <f>VLOOKUP(J64,'Ref Data Dict'!Q:R,2)</f>
        <v>31</v>
      </c>
      <c r="L64" s="13" t="s">
        <v>177</v>
      </c>
      <c r="M64" s="13">
        <f>VLOOKUP(L64,'Ref Data Dict'!T:U,2)</f>
        <v>6</v>
      </c>
      <c r="N64" s="13" t="s">
        <v>254</v>
      </c>
      <c r="O64" s="13">
        <f>VLOOKUP(N64,'Ref Data Dict'!W:X,2)</f>
        <v>42</v>
      </c>
      <c r="P64" s="13" t="s">
        <v>18</v>
      </c>
      <c r="Q64" s="13">
        <f>VLOOKUP(P64,'Ref Data Dict'!Z:AA,2)</f>
        <v>1</v>
      </c>
      <c r="R64" s="13" t="s">
        <v>193</v>
      </c>
      <c r="S64" s="13">
        <f>VLOOKUP(R64,'Ref Data Dict'!AC:AD,2)</f>
        <v>3</v>
      </c>
      <c r="T64" s="13" t="s">
        <v>255</v>
      </c>
      <c r="U64" s="13">
        <f>VLOOKUP(T64,'Ref Data Dict'!AF:AG,2)</f>
        <v>67</v>
      </c>
      <c r="V64" s="63">
        <v>167.74450000000002</v>
      </c>
      <c r="W64" s="16">
        <v>609.98</v>
      </c>
      <c r="X64" s="13">
        <v>2</v>
      </c>
      <c r="Y64" s="16">
        <v>274.49099999999999</v>
      </c>
      <c r="Z64" s="48">
        <f>Table1[[#This Row],[Profit]]/Table1[[#This Row],[Quantity]]</f>
        <v>137.24549999999999</v>
      </c>
    </row>
    <row r="65" spans="1:26" x14ac:dyDescent="0.3">
      <c r="A65" s="13" t="s">
        <v>250</v>
      </c>
      <c r="B65" s="13">
        <f>VLOOKUP(A65,'Ref Data Dict'!A:B,2)</f>
        <v>13</v>
      </c>
      <c r="C65" s="14">
        <v>40550</v>
      </c>
      <c r="D65" s="13">
        <f>VLOOKUP(C65,'Ref Data Dict'!D:E,2)</f>
        <v>6</v>
      </c>
      <c r="E65" s="14">
        <v>40554</v>
      </c>
      <c r="F65" s="13">
        <f>VLOOKUP(E65,'Ref Data Dict'!G:H,2)</f>
        <v>7</v>
      </c>
      <c r="G65" s="64">
        <v>4</v>
      </c>
      <c r="H65" s="13" t="s">
        <v>251</v>
      </c>
      <c r="I65" s="13">
        <f>VLOOKUP(H65,'Ref Data Dict'!J:K,2)</f>
        <v>41</v>
      </c>
      <c r="J65" s="13" t="s">
        <v>176</v>
      </c>
      <c r="K65" s="13">
        <f>VLOOKUP(J65,'Ref Data Dict'!Q:R,2)</f>
        <v>31</v>
      </c>
      <c r="L65" s="13" t="s">
        <v>177</v>
      </c>
      <c r="M65" s="13">
        <f>VLOOKUP(L65,'Ref Data Dict'!T:U,2)</f>
        <v>6</v>
      </c>
      <c r="N65" s="13" t="s">
        <v>256</v>
      </c>
      <c r="O65" s="13">
        <f>VLOOKUP(N65,'Ref Data Dict'!W:X,2)</f>
        <v>123</v>
      </c>
      <c r="P65" s="13" t="s">
        <v>51</v>
      </c>
      <c r="Q65" s="13">
        <f>VLOOKUP(P65,'Ref Data Dict'!Z:AA,2)</f>
        <v>2</v>
      </c>
      <c r="R65" s="13" t="s">
        <v>97</v>
      </c>
      <c r="S65" s="13">
        <f>VLOOKUP(R65,'Ref Data Dict'!AC:AD,2)</f>
        <v>13</v>
      </c>
      <c r="T65" s="13" t="s">
        <v>257</v>
      </c>
      <c r="U65" s="13">
        <f>VLOOKUP(T65,'Ref Data Dict'!AF:AG,2)</f>
        <v>54</v>
      </c>
      <c r="V65" s="63">
        <v>139.15290000000002</v>
      </c>
      <c r="W65" s="16">
        <v>391.98</v>
      </c>
      <c r="X65" s="13">
        <v>2</v>
      </c>
      <c r="Y65" s="16">
        <v>113.67419999999998</v>
      </c>
      <c r="Z65" s="48">
        <f>Table1[[#This Row],[Profit]]/Table1[[#This Row],[Quantity]]</f>
        <v>56.837099999999992</v>
      </c>
    </row>
    <row r="66" spans="1:26" x14ac:dyDescent="0.3">
      <c r="A66" s="13" t="s">
        <v>250</v>
      </c>
      <c r="B66" s="13">
        <f>VLOOKUP(A66,'Ref Data Dict'!A:B,2)</f>
        <v>13</v>
      </c>
      <c r="C66" s="14">
        <v>40550</v>
      </c>
      <c r="D66" s="13">
        <f>VLOOKUP(C66,'Ref Data Dict'!D:E,2)</f>
        <v>6</v>
      </c>
      <c r="E66" s="14">
        <v>40554</v>
      </c>
      <c r="F66" s="13">
        <f>VLOOKUP(E66,'Ref Data Dict'!G:H,2)</f>
        <v>7</v>
      </c>
      <c r="G66" s="64">
        <v>4</v>
      </c>
      <c r="H66" s="13" t="s">
        <v>251</v>
      </c>
      <c r="I66" s="13">
        <f>VLOOKUP(H66,'Ref Data Dict'!J:K,2)</f>
        <v>41</v>
      </c>
      <c r="J66" s="13" t="s">
        <v>176</v>
      </c>
      <c r="K66" s="13">
        <f>VLOOKUP(J66,'Ref Data Dict'!Q:R,2)</f>
        <v>31</v>
      </c>
      <c r="L66" s="13" t="s">
        <v>177</v>
      </c>
      <c r="M66" s="13">
        <f>VLOOKUP(L66,'Ref Data Dict'!T:U,2)</f>
        <v>6</v>
      </c>
      <c r="N66" s="13" t="s">
        <v>279</v>
      </c>
      <c r="O66" s="13">
        <f>VLOOKUP(N66,'Ref Data Dict'!W:X,2)</f>
        <v>121</v>
      </c>
      <c r="P66" s="13" t="s">
        <v>51</v>
      </c>
      <c r="Q66" s="13">
        <f>VLOOKUP(P66,'Ref Data Dict'!Z:AA,2)</f>
        <v>2</v>
      </c>
      <c r="R66" s="13" t="s">
        <v>97</v>
      </c>
      <c r="S66" s="13">
        <f>VLOOKUP(R66,'Ref Data Dict'!AC:AD,2)</f>
        <v>13</v>
      </c>
      <c r="T66" s="13" t="s">
        <v>280</v>
      </c>
      <c r="U66" s="13">
        <f>VLOOKUP(T66,'Ref Data Dict'!AF:AG,2)</f>
        <v>120</v>
      </c>
      <c r="V66" s="63">
        <v>137.96270000000001</v>
      </c>
      <c r="W66" s="16">
        <v>755.96</v>
      </c>
      <c r="X66" s="13">
        <v>4</v>
      </c>
      <c r="Y66" s="16">
        <v>204.10919999999999</v>
      </c>
      <c r="Z66" s="48">
        <f>Table1[[#This Row],[Profit]]/Table1[[#This Row],[Quantity]]</f>
        <v>51.027299999999997</v>
      </c>
    </row>
    <row r="67" spans="1:26" x14ac:dyDescent="0.3">
      <c r="A67" s="13" t="s">
        <v>250</v>
      </c>
      <c r="B67" s="13">
        <f>VLOOKUP(A67,'Ref Data Dict'!A:B,2)</f>
        <v>13</v>
      </c>
      <c r="C67" s="14">
        <v>40550</v>
      </c>
      <c r="D67" s="13">
        <f>VLOOKUP(C67,'Ref Data Dict'!D:E,2)</f>
        <v>6</v>
      </c>
      <c r="E67" s="14">
        <v>40554</v>
      </c>
      <c r="F67" s="13">
        <f>VLOOKUP(E67,'Ref Data Dict'!G:H,2)</f>
        <v>7</v>
      </c>
      <c r="G67" s="64">
        <v>4</v>
      </c>
      <c r="H67" s="13" t="s">
        <v>251</v>
      </c>
      <c r="I67" s="13">
        <f>VLOOKUP(H67,'Ref Data Dict'!J:K,2)</f>
        <v>41</v>
      </c>
      <c r="J67" s="13" t="s">
        <v>176</v>
      </c>
      <c r="K67" s="13">
        <f>VLOOKUP(J67,'Ref Data Dict'!Q:R,2)</f>
        <v>31</v>
      </c>
      <c r="L67" s="13" t="s">
        <v>177</v>
      </c>
      <c r="M67" s="13">
        <f>VLOOKUP(L67,'Ref Data Dict'!T:U,2)</f>
        <v>6</v>
      </c>
      <c r="N67" s="13" t="s">
        <v>308</v>
      </c>
      <c r="O67" s="13">
        <f>VLOOKUP(N67,'Ref Data Dict'!W:X,2)</f>
        <v>57</v>
      </c>
      <c r="P67" s="13" t="s">
        <v>18</v>
      </c>
      <c r="Q67" s="13">
        <f>VLOOKUP(P67,'Ref Data Dict'!Z:AA,2)</f>
        <v>1</v>
      </c>
      <c r="R67" s="13" t="s">
        <v>133</v>
      </c>
      <c r="S67" s="13">
        <f>VLOOKUP(R67,'Ref Data Dict'!AC:AD,2)</f>
        <v>8</v>
      </c>
      <c r="T67" s="13" t="s">
        <v>309</v>
      </c>
      <c r="U67" s="13">
        <f>VLOOKUP(T67,'Ref Data Dict'!AF:AG,2)</f>
        <v>8</v>
      </c>
      <c r="V67" s="63">
        <v>7.7022000000000004</v>
      </c>
      <c r="W67" s="16">
        <v>31.12</v>
      </c>
      <c r="X67" s="13">
        <v>4</v>
      </c>
      <c r="Y67" s="16">
        <v>0.31119999999999948</v>
      </c>
      <c r="Z67" s="48">
        <f>Table1[[#This Row],[Profit]]/Table1[[#This Row],[Quantity]]</f>
        <v>7.7799999999999869E-2</v>
      </c>
    </row>
    <row r="68" spans="1:26" x14ac:dyDescent="0.3">
      <c r="A68" s="13" t="s">
        <v>250</v>
      </c>
      <c r="B68" s="13">
        <f>VLOOKUP(A68,'Ref Data Dict'!A:B,2)</f>
        <v>13</v>
      </c>
      <c r="C68" s="14">
        <v>40550</v>
      </c>
      <c r="D68" s="13">
        <f>VLOOKUP(C68,'Ref Data Dict'!D:E,2)</f>
        <v>6</v>
      </c>
      <c r="E68" s="14">
        <v>40554</v>
      </c>
      <c r="F68" s="13">
        <f>VLOOKUP(E68,'Ref Data Dict'!G:H,2)</f>
        <v>7</v>
      </c>
      <c r="G68" s="64">
        <v>4</v>
      </c>
      <c r="H68" s="13" t="s">
        <v>251</v>
      </c>
      <c r="I68" s="13">
        <f>VLOOKUP(H68,'Ref Data Dict'!J:K,2)</f>
        <v>41</v>
      </c>
      <c r="J68" s="13" t="s">
        <v>176</v>
      </c>
      <c r="K68" s="13">
        <f>VLOOKUP(J68,'Ref Data Dict'!Q:R,2)</f>
        <v>31</v>
      </c>
      <c r="L68" s="13" t="s">
        <v>177</v>
      </c>
      <c r="M68" s="13">
        <f>VLOOKUP(L68,'Ref Data Dict'!T:U,2)</f>
        <v>6</v>
      </c>
      <c r="N68" s="13" t="s">
        <v>310</v>
      </c>
      <c r="O68" s="13">
        <f>VLOOKUP(N68,'Ref Data Dict'!W:X,2)</f>
        <v>69</v>
      </c>
      <c r="P68" s="13" t="s">
        <v>18</v>
      </c>
      <c r="Q68" s="13">
        <f>VLOOKUP(P68,'Ref Data Dict'!Z:AA,2)</f>
        <v>1</v>
      </c>
      <c r="R68" s="13" t="s">
        <v>39</v>
      </c>
      <c r="S68" s="13">
        <f>VLOOKUP(R68,'Ref Data Dict'!AC:AD,2)</f>
        <v>12</v>
      </c>
      <c r="T68" s="13" t="s">
        <v>311</v>
      </c>
      <c r="U68" s="13">
        <f>VLOOKUP(T68,'Ref Data Dict'!AF:AG,2)</f>
        <v>105</v>
      </c>
      <c r="V68" s="63">
        <v>3.5316000000000001</v>
      </c>
      <c r="W68" s="16">
        <v>6.54</v>
      </c>
      <c r="X68" s="13">
        <v>1</v>
      </c>
      <c r="Y68" s="16">
        <v>3.0084</v>
      </c>
      <c r="Z68" s="48">
        <f>Table1[[#This Row],[Profit]]/Table1[[#This Row],[Quantity]]</f>
        <v>3.0084</v>
      </c>
    </row>
    <row r="69" spans="1:26" x14ac:dyDescent="0.3">
      <c r="A69" s="13" t="s">
        <v>250</v>
      </c>
      <c r="B69" s="13">
        <f>VLOOKUP(A69,'Ref Data Dict'!A:B,2)</f>
        <v>13</v>
      </c>
      <c r="C69" s="14">
        <v>40550</v>
      </c>
      <c r="D69" s="13">
        <f>VLOOKUP(C69,'Ref Data Dict'!D:E,2)</f>
        <v>6</v>
      </c>
      <c r="E69" s="14">
        <v>40554</v>
      </c>
      <c r="F69" s="13">
        <f>VLOOKUP(E69,'Ref Data Dict'!G:H,2)</f>
        <v>7</v>
      </c>
      <c r="G69" s="64">
        <v>4</v>
      </c>
      <c r="H69" s="13" t="s">
        <v>251</v>
      </c>
      <c r="I69" s="13">
        <f>VLOOKUP(H69,'Ref Data Dict'!J:K,2)</f>
        <v>41</v>
      </c>
      <c r="J69" s="13" t="s">
        <v>176</v>
      </c>
      <c r="K69" s="13">
        <f>VLOOKUP(J69,'Ref Data Dict'!Q:R,2)</f>
        <v>31</v>
      </c>
      <c r="L69" s="13" t="s">
        <v>177</v>
      </c>
      <c r="M69" s="13">
        <f>VLOOKUP(L69,'Ref Data Dict'!T:U,2)</f>
        <v>6</v>
      </c>
      <c r="N69" s="13" t="s">
        <v>317</v>
      </c>
      <c r="O69" s="13">
        <f>VLOOKUP(N69,'Ref Data Dict'!W:X,2)</f>
        <v>27</v>
      </c>
      <c r="P69" s="13" t="s">
        <v>18</v>
      </c>
      <c r="Q69" s="13">
        <f>VLOOKUP(P69,'Ref Data Dict'!Z:AA,2)</f>
        <v>1</v>
      </c>
      <c r="R69" s="13" t="s">
        <v>120</v>
      </c>
      <c r="S69" s="13">
        <f>VLOOKUP(R69,'Ref Data Dict'!AC:AD,2)</f>
        <v>2</v>
      </c>
      <c r="T69" s="13" t="s">
        <v>318</v>
      </c>
      <c r="U69" s="13">
        <f>VLOOKUP(T69,'Ref Data Dict'!AF:AG,2)</f>
        <v>91</v>
      </c>
      <c r="V69" s="63">
        <v>2.0002</v>
      </c>
      <c r="W69" s="16">
        <v>5.48</v>
      </c>
      <c r="X69" s="13">
        <v>2</v>
      </c>
      <c r="Y69" s="16">
        <v>1.4796000000000005</v>
      </c>
      <c r="Z69" s="48">
        <f>Table1[[#This Row],[Profit]]/Table1[[#This Row],[Quantity]]</f>
        <v>0.73980000000000024</v>
      </c>
    </row>
    <row r="70" spans="1:26" x14ac:dyDescent="0.3">
      <c r="A70" s="13" t="s">
        <v>268</v>
      </c>
      <c r="B70" s="13">
        <f>VLOOKUP(A70,'Ref Data Dict'!A:B,2)</f>
        <v>18</v>
      </c>
      <c r="C70" s="14">
        <v>40550</v>
      </c>
      <c r="D70" s="13">
        <f>VLOOKUP(C70,'Ref Data Dict'!D:E,2)</f>
        <v>6</v>
      </c>
      <c r="E70" s="14">
        <v>40551</v>
      </c>
      <c r="F70" s="13">
        <f>VLOOKUP(E70,'Ref Data Dict'!G:H,2)</f>
        <v>4</v>
      </c>
      <c r="G70" s="64">
        <v>1</v>
      </c>
      <c r="H70" s="13" t="s">
        <v>269</v>
      </c>
      <c r="I70" s="13">
        <f>VLOOKUP(H70,'Ref Data Dict'!J:K,2)</f>
        <v>14</v>
      </c>
      <c r="J70" s="13" t="s">
        <v>154</v>
      </c>
      <c r="K70" s="13">
        <f>VLOOKUP(J70,'Ref Data Dict'!Q:R,2)</f>
        <v>8</v>
      </c>
      <c r="L70" s="13" t="s">
        <v>37</v>
      </c>
      <c r="M70" s="13">
        <f>VLOOKUP(L70,'Ref Data Dict'!T:U,2)</f>
        <v>4</v>
      </c>
      <c r="N70" s="13" t="s">
        <v>270</v>
      </c>
      <c r="O70" s="13">
        <f>VLOOKUP(N70,'Ref Data Dict'!W:X,2)</f>
        <v>90</v>
      </c>
      <c r="P70" s="13" t="s">
        <v>18</v>
      </c>
      <c r="Q70" s="13">
        <f>VLOOKUP(P70,'Ref Data Dict'!Z:AA,2)</f>
        <v>1</v>
      </c>
      <c r="R70" s="13" t="s">
        <v>19</v>
      </c>
      <c r="S70" s="13">
        <f>VLOOKUP(R70,'Ref Data Dict'!AC:AD,2)</f>
        <v>14</v>
      </c>
      <c r="T70" s="13" t="s">
        <v>271</v>
      </c>
      <c r="U70" s="13">
        <f>VLOOKUP(T70,'Ref Data Dict'!AF:AG,2)</f>
        <v>102</v>
      </c>
      <c r="V70" s="63">
        <v>143.22</v>
      </c>
      <c r="W70" s="16">
        <v>716.04</v>
      </c>
      <c r="X70" s="13">
        <v>4</v>
      </c>
      <c r="Y70" s="16">
        <v>143.15999999999997</v>
      </c>
      <c r="Z70" s="48">
        <f>Table1[[#This Row],[Profit]]/Table1[[#This Row],[Quantity]]</f>
        <v>35.789999999999992</v>
      </c>
    </row>
    <row r="71" spans="1:26" x14ac:dyDescent="0.3">
      <c r="A71" s="13" t="s">
        <v>268</v>
      </c>
      <c r="B71" s="13">
        <f>VLOOKUP(A71,'Ref Data Dict'!A:B,2)</f>
        <v>18</v>
      </c>
      <c r="C71" s="14">
        <v>40550</v>
      </c>
      <c r="D71" s="13">
        <f>VLOOKUP(C71,'Ref Data Dict'!D:E,2)</f>
        <v>6</v>
      </c>
      <c r="E71" s="14">
        <v>40551</v>
      </c>
      <c r="F71" s="13">
        <f>VLOOKUP(E71,'Ref Data Dict'!G:H,2)</f>
        <v>4</v>
      </c>
      <c r="G71" s="64">
        <v>1</v>
      </c>
      <c r="H71" s="13" t="s">
        <v>269</v>
      </c>
      <c r="I71" s="13">
        <f>VLOOKUP(H71,'Ref Data Dict'!J:K,2)</f>
        <v>14</v>
      </c>
      <c r="J71" s="13" t="s">
        <v>154</v>
      </c>
      <c r="K71" s="13">
        <f>VLOOKUP(J71,'Ref Data Dict'!Q:R,2)</f>
        <v>8</v>
      </c>
      <c r="L71" s="13" t="s">
        <v>37</v>
      </c>
      <c r="M71" s="13">
        <f>VLOOKUP(L71,'Ref Data Dict'!T:U,2)</f>
        <v>4</v>
      </c>
      <c r="N71" s="13" t="s">
        <v>283</v>
      </c>
      <c r="O71" s="13">
        <f>VLOOKUP(N71,'Ref Data Dict'!W:X,2)</f>
        <v>58</v>
      </c>
      <c r="P71" s="13" t="s">
        <v>18</v>
      </c>
      <c r="Q71" s="13">
        <f>VLOOKUP(P71,'Ref Data Dict'!Z:AA,2)</f>
        <v>1</v>
      </c>
      <c r="R71" s="13" t="s">
        <v>133</v>
      </c>
      <c r="S71" s="13">
        <f>VLOOKUP(R71,'Ref Data Dict'!AC:AD,2)</f>
        <v>8</v>
      </c>
      <c r="T71" s="13" t="s">
        <v>284</v>
      </c>
      <c r="U71" s="13">
        <f>VLOOKUP(T71,'Ref Data Dict'!AF:AG,2)</f>
        <v>2</v>
      </c>
      <c r="V71" s="63">
        <v>10.38</v>
      </c>
      <c r="W71" s="16">
        <v>33.39</v>
      </c>
      <c r="X71" s="13">
        <v>3</v>
      </c>
      <c r="Y71" s="16">
        <v>2.25</v>
      </c>
      <c r="Z71" s="48">
        <f>Table1[[#This Row],[Profit]]/Table1[[#This Row],[Quantity]]</f>
        <v>0.75</v>
      </c>
    </row>
    <row r="72" spans="1:26" x14ac:dyDescent="0.3">
      <c r="A72" s="13" t="s">
        <v>268</v>
      </c>
      <c r="B72" s="13">
        <f>VLOOKUP(A72,'Ref Data Dict'!A:B,2)</f>
        <v>18</v>
      </c>
      <c r="C72" s="14">
        <v>40550</v>
      </c>
      <c r="D72" s="13">
        <f>VLOOKUP(C72,'Ref Data Dict'!D:E,2)</f>
        <v>6</v>
      </c>
      <c r="E72" s="14">
        <v>40551</v>
      </c>
      <c r="F72" s="13">
        <f>VLOOKUP(E72,'Ref Data Dict'!G:H,2)</f>
        <v>4</v>
      </c>
      <c r="G72" s="64">
        <v>1</v>
      </c>
      <c r="H72" s="13" t="s">
        <v>269</v>
      </c>
      <c r="I72" s="13">
        <f>VLOOKUP(H72,'Ref Data Dict'!J:K,2)</f>
        <v>14</v>
      </c>
      <c r="J72" s="13" t="s">
        <v>154</v>
      </c>
      <c r="K72" s="13">
        <f>VLOOKUP(J72,'Ref Data Dict'!Q:R,2)</f>
        <v>8</v>
      </c>
      <c r="L72" s="13" t="s">
        <v>37</v>
      </c>
      <c r="M72" s="13">
        <f>VLOOKUP(L72,'Ref Data Dict'!T:U,2)</f>
        <v>4</v>
      </c>
      <c r="N72" s="13" t="s">
        <v>285</v>
      </c>
      <c r="O72" s="13">
        <f>VLOOKUP(N72,'Ref Data Dict'!W:X,2)</f>
        <v>1</v>
      </c>
      <c r="P72" s="13" t="s">
        <v>42</v>
      </c>
      <c r="Q72" s="13">
        <f>VLOOKUP(P72,'Ref Data Dict'!Z:AA,2)</f>
        <v>0</v>
      </c>
      <c r="R72" s="13" t="s">
        <v>83</v>
      </c>
      <c r="S72" s="13">
        <f>VLOOKUP(R72,'Ref Data Dict'!AC:AD,2)</f>
        <v>4</v>
      </c>
      <c r="T72" s="13" t="s">
        <v>286</v>
      </c>
      <c r="U72" s="13">
        <f>VLOOKUP(T72,'Ref Data Dict'!AF:AG,2)</f>
        <v>28</v>
      </c>
      <c r="V72" s="63">
        <v>119.13000000000001</v>
      </c>
      <c r="W72" s="16">
        <v>155.358</v>
      </c>
      <c r="X72" s="13">
        <v>1</v>
      </c>
      <c r="Y72" s="16">
        <v>36.227999999999994</v>
      </c>
      <c r="Z72" s="48">
        <f>Table1[[#This Row],[Profit]]/Table1[[#This Row],[Quantity]]</f>
        <v>36.227999999999994</v>
      </c>
    </row>
    <row r="73" spans="1:26" x14ac:dyDescent="0.3">
      <c r="A73" s="13" t="s">
        <v>312</v>
      </c>
      <c r="B73" s="13">
        <f>VLOOKUP(A73,'Ref Data Dict'!A:B,2)</f>
        <v>25</v>
      </c>
      <c r="C73" s="14">
        <v>40550</v>
      </c>
      <c r="D73" s="13">
        <f>VLOOKUP(C73,'Ref Data Dict'!D:E,2)</f>
        <v>6</v>
      </c>
      <c r="E73" s="14">
        <v>40555</v>
      </c>
      <c r="F73" s="13">
        <f>VLOOKUP(E73,'Ref Data Dict'!G:H,2)</f>
        <v>8</v>
      </c>
      <c r="G73" s="64">
        <v>5</v>
      </c>
      <c r="H73" s="13" t="s">
        <v>313</v>
      </c>
      <c r="I73" s="13">
        <f>VLOOKUP(H73,'Ref Data Dict'!J:K,2)</f>
        <v>0</v>
      </c>
      <c r="J73" s="13" t="s">
        <v>314</v>
      </c>
      <c r="K73" s="13">
        <f>VLOOKUP(J73,'Ref Data Dict'!Q:R,2)</f>
        <v>23</v>
      </c>
      <c r="L73" s="13" t="s">
        <v>24</v>
      </c>
      <c r="M73" s="13">
        <f>VLOOKUP(L73,'Ref Data Dict'!T:U,2)</f>
        <v>1</v>
      </c>
      <c r="N73" s="13" t="s">
        <v>315</v>
      </c>
      <c r="O73" s="13">
        <f>VLOOKUP(N73,'Ref Data Dict'!W:X,2)</f>
        <v>65</v>
      </c>
      <c r="P73" s="13" t="s">
        <v>18</v>
      </c>
      <c r="Q73" s="13">
        <f>VLOOKUP(P73,'Ref Data Dict'!Z:AA,2)</f>
        <v>1</v>
      </c>
      <c r="R73" s="13" t="s">
        <v>115</v>
      </c>
      <c r="S73" s="13">
        <f>VLOOKUP(R73,'Ref Data Dict'!AC:AD,2)</f>
        <v>10</v>
      </c>
      <c r="T73" s="13" t="s">
        <v>316</v>
      </c>
      <c r="U73" s="13">
        <f>VLOOKUP(T73,'Ref Data Dict'!AF:AG,2)</f>
        <v>84</v>
      </c>
      <c r="V73" s="63">
        <v>6.1499999999999986</v>
      </c>
      <c r="W73" s="16">
        <v>17.759999999999998</v>
      </c>
      <c r="X73" s="13">
        <v>2</v>
      </c>
      <c r="Y73" s="16">
        <v>5.46</v>
      </c>
      <c r="Z73" s="48">
        <f>Table1[[#This Row],[Profit]]/Table1[[#This Row],[Quantity]]</f>
        <v>2.73</v>
      </c>
    </row>
    <row r="74" spans="1:26" x14ac:dyDescent="0.3">
      <c r="A74" s="13" t="s">
        <v>262</v>
      </c>
      <c r="B74" s="13">
        <f>VLOOKUP(A74,'Ref Data Dict'!A:B,2)</f>
        <v>28</v>
      </c>
      <c r="C74" s="14">
        <v>40550</v>
      </c>
      <c r="D74" s="13">
        <f>VLOOKUP(C74,'Ref Data Dict'!D:E,2)</f>
        <v>6</v>
      </c>
      <c r="E74" s="14">
        <v>40554</v>
      </c>
      <c r="F74" s="13">
        <f>VLOOKUP(E74,'Ref Data Dict'!G:H,2)</f>
        <v>7</v>
      </c>
      <c r="G74" s="64">
        <v>4</v>
      </c>
      <c r="H74" s="13" t="s">
        <v>263</v>
      </c>
      <c r="I74" s="13">
        <f>VLOOKUP(H74,'Ref Data Dict'!J:K,2)</f>
        <v>42</v>
      </c>
      <c r="J74" s="13" t="s">
        <v>73</v>
      </c>
      <c r="K74" s="13">
        <f>VLOOKUP(J74,'Ref Data Dict'!Q:R,2)</f>
        <v>22</v>
      </c>
      <c r="L74" s="13" t="s">
        <v>24</v>
      </c>
      <c r="M74" s="13">
        <f>VLOOKUP(L74,'Ref Data Dict'!T:U,2)</f>
        <v>1</v>
      </c>
      <c r="N74" s="13" t="s">
        <v>264</v>
      </c>
      <c r="O74" s="13">
        <f>VLOOKUP(N74,'Ref Data Dict'!W:X,2)</f>
        <v>114</v>
      </c>
      <c r="P74" s="13" t="s">
        <v>51</v>
      </c>
      <c r="Q74" s="13">
        <f>VLOOKUP(P74,'Ref Data Dict'!Z:AA,2)</f>
        <v>2</v>
      </c>
      <c r="R74" s="13" t="s">
        <v>52</v>
      </c>
      <c r="S74" s="13">
        <f>VLOOKUP(R74,'Ref Data Dict'!AC:AD,2)</f>
        <v>11</v>
      </c>
      <c r="T74" s="13" t="s">
        <v>265</v>
      </c>
      <c r="U74" s="13">
        <f>VLOOKUP(T74,'Ref Data Dict'!AF:AG,2)</f>
        <v>89</v>
      </c>
      <c r="V74" s="63">
        <v>83.16</v>
      </c>
      <c r="W74" s="16">
        <v>445.41</v>
      </c>
      <c r="X74" s="13">
        <v>7</v>
      </c>
      <c r="Y74" s="16">
        <v>-136.71</v>
      </c>
      <c r="Z74" s="48">
        <f>Table1[[#This Row],[Profit]]/Table1[[#This Row],[Quantity]]</f>
        <v>-19.53</v>
      </c>
    </row>
    <row r="75" spans="1:26" x14ac:dyDescent="0.3">
      <c r="A75" s="13" t="s">
        <v>262</v>
      </c>
      <c r="B75" s="13">
        <f>VLOOKUP(A75,'Ref Data Dict'!A:B,2)</f>
        <v>28</v>
      </c>
      <c r="C75" s="14">
        <v>40550</v>
      </c>
      <c r="D75" s="13">
        <f>VLOOKUP(C75,'Ref Data Dict'!D:E,2)</f>
        <v>6</v>
      </c>
      <c r="E75" s="14">
        <v>40554</v>
      </c>
      <c r="F75" s="13">
        <f>VLOOKUP(E75,'Ref Data Dict'!G:H,2)</f>
        <v>7</v>
      </c>
      <c r="G75" s="64">
        <v>4</v>
      </c>
      <c r="H75" s="13" t="s">
        <v>263</v>
      </c>
      <c r="I75" s="13">
        <f>VLOOKUP(H75,'Ref Data Dict'!J:K,2)</f>
        <v>42</v>
      </c>
      <c r="J75" s="13" t="s">
        <v>73</v>
      </c>
      <c r="K75" s="13">
        <f>VLOOKUP(J75,'Ref Data Dict'!Q:R,2)</f>
        <v>22</v>
      </c>
      <c r="L75" s="13" t="s">
        <v>24</v>
      </c>
      <c r="M75" s="13">
        <f>VLOOKUP(L75,'Ref Data Dict'!T:U,2)</f>
        <v>1</v>
      </c>
      <c r="N75" s="13" t="s">
        <v>266</v>
      </c>
      <c r="O75" s="13">
        <f>VLOOKUP(N75,'Ref Data Dict'!W:X,2)</f>
        <v>105</v>
      </c>
      <c r="P75" s="13" t="s">
        <v>51</v>
      </c>
      <c r="Q75" s="13">
        <f>VLOOKUP(P75,'Ref Data Dict'!Z:AA,2)</f>
        <v>2</v>
      </c>
      <c r="R75" s="13" t="s">
        <v>105</v>
      </c>
      <c r="S75" s="13">
        <f>VLOOKUP(R75,'Ref Data Dict'!AC:AD,2)</f>
        <v>0</v>
      </c>
      <c r="T75" s="13" t="s">
        <v>267</v>
      </c>
      <c r="U75" s="13">
        <f>VLOOKUP(T75,'Ref Data Dict'!AF:AG,2)</f>
        <v>76</v>
      </c>
      <c r="V75" s="63">
        <v>159.26999999999998</v>
      </c>
      <c r="W75" s="16">
        <v>273.702</v>
      </c>
      <c r="X75" s="13">
        <v>2</v>
      </c>
      <c r="Y75" s="16">
        <v>-44.837999999999965</v>
      </c>
      <c r="Z75" s="48">
        <f>Table1[[#This Row],[Profit]]/Table1[[#This Row],[Quantity]]</f>
        <v>-22.418999999999983</v>
      </c>
    </row>
    <row r="76" spans="1:26" x14ac:dyDescent="0.3">
      <c r="A76" s="13" t="s">
        <v>262</v>
      </c>
      <c r="B76" s="13">
        <f>VLOOKUP(A76,'Ref Data Dict'!A:B,2)</f>
        <v>28</v>
      </c>
      <c r="C76" s="14">
        <v>40550</v>
      </c>
      <c r="D76" s="13">
        <f>VLOOKUP(C76,'Ref Data Dict'!D:E,2)</f>
        <v>6</v>
      </c>
      <c r="E76" s="14">
        <v>40554</v>
      </c>
      <c r="F76" s="13">
        <f>VLOOKUP(E76,'Ref Data Dict'!G:H,2)</f>
        <v>7</v>
      </c>
      <c r="G76" s="64">
        <v>4</v>
      </c>
      <c r="H76" s="13" t="s">
        <v>263</v>
      </c>
      <c r="I76" s="13">
        <f>VLOOKUP(H76,'Ref Data Dict'!J:K,2)</f>
        <v>42</v>
      </c>
      <c r="J76" s="13" t="s">
        <v>73</v>
      </c>
      <c r="K76" s="13">
        <f>VLOOKUP(J76,'Ref Data Dict'!Q:R,2)</f>
        <v>22</v>
      </c>
      <c r="L76" s="13" t="s">
        <v>24</v>
      </c>
      <c r="M76" s="13">
        <f>VLOOKUP(L76,'Ref Data Dict'!T:U,2)</f>
        <v>1</v>
      </c>
      <c r="N76" s="13" t="s">
        <v>272</v>
      </c>
      <c r="O76" s="13">
        <f>VLOOKUP(N76,'Ref Data Dict'!W:X,2)</f>
        <v>116</v>
      </c>
      <c r="P76" s="13" t="s">
        <v>51</v>
      </c>
      <c r="Q76" s="13">
        <f>VLOOKUP(P76,'Ref Data Dict'!Z:AA,2)</f>
        <v>2</v>
      </c>
      <c r="R76" s="13" t="s">
        <v>52</v>
      </c>
      <c r="S76" s="13">
        <f>VLOOKUP(R76,'Ref Data Dict'!AC:AD,2)</f>
        <v>11</v>
      </c>
      <c r="T76" s="13" t="s">
        <v>273</v>
      </c>
      <c r="U76" s="13">
        <f>VLOOKUP(T76,'Ref Data Dict'!AF:AG,2)</f>
        <v>87</v>
      </c>
      <c r="V76" s="63">
        <v>120.57000000000001</v>
      </c>
      <c r="W76" s="16">
        <v>387.51750000000004</v>
      </c>
      <c r="X76" s="13">
        <v>3</v>
      </c>
      <c r="Y76" s="16">
        <v>25.807499999999976</v>
      </c>
      <c r="Z76" s="48">
        <f>Table1[[#This Row],[Profit]]/Table1[[#This Row],[Quantity]]</f>
        <v>8.602499999999992</v>
      </c>
    </row>
    <row r="77" spans="1:26" x14ac:dyDescent="0.3">
      <c r="A77" s="13" t="s">
        <v>262</v>
      </c>
      <c r="B77" s="13">
        <f>VLOOKUP(A77,'Ref Data Dict'!A:B,2)</f>
        <v>28</v>
      </c>
      <c r="C77" s="14">
        <v>40550</v>
      </c>
      <c r="D77" s="13">
        <f>VLOOKUP(C77,'Ref Data Dict'!D:E,2)</f>
        <v>6</v>
      </c>
      <c r="E77" s="14">
        <v>40554</v>
      </c>
      <c r="F77" s="13">
        <f>VLOOKUP(E77,'Ref Data Dict'!G:H,2)</f>
        <v>7</v>
      </c>
      <c r="G77" s="64">
        <v>4</v>
      </c>
      <c r="H77" s="13" t="s">
        <v>263</v>
      </c>
      <c r="I77" s="13">
        <f>VLOOKUP(H77,'Ref Data Dict'!J:K,2)</f>
        <v>42</v>
      </c>
      <c r="J77" s="13" t="s">
        <v>73</v>
      </c>
      <c r="K77" s="13">
        <f>VLOOKUP(J77,'Ref Data Dict'!Q:R,2)</f>
        <v>22</v>
      </c>
      <c r="L77" s="13" t="s">
        <v>24</v>
      </c>
      <c r="M77" s="13">
        <f>VLOOKUP(L77,'Ref Data Dict'!T:U,2)</f>
        <v>1</v>
      </c>
      <c r="N77" s="13" t="s">
        <v>304</v>
      </c>
      <c r="O77" s="13">
        <f>VLOOKUP(N77,'Ref Data Dict'!W:X,2)</f>
        <v>31</v>
      </c>
      <c r="P77" s="13" t="s">
        <v>18</v>
      </c>
      <c r="Q77" s="13">
        <f>VLOOKUP(P77,'Ref Data Dict'!Z:AA,2)</f>
        <v>1</v>
      </c>
      <c r="R77" s="13" t="s">
        <v>120</v>
      </c>
      <c r="S77" s="13">
        <f>VLOOKUP(R77,'Ref Data Dict'!AC:AD,2)</f>
        <v>2</v>
      </c>
      <c r="T77" s="13" t="s">
        <v>305</v>
      </c>
      <c r="U77" s="13">
        <f>VLOOKUP(T77,'Ref Data Dict'!AF:AG,2)</f>
        <v>20</v>
      </c>
      <c r="V77" s="63">
        <v>31.950000000000006</v>
      </c>
      <c r="W77" s="16">
        <v>27.456000000000003</v>
      </c>
      <c r="X77" s="13">
        <v>1</v>
      </c>
      <c r="Y77" s="16">
        <v>-4.4940000000000033</v>
      </c>
      <c r="Z77" s="48">
        <f>Table1[[#This Row],[Profit]]/Table1[[#This Row],[Quantity]]</f>
        <v>-4.4940000000000033</v>
      </c>
    </row>
    <row r="78" spans="1:26" x14ac:dyDescent="0.3">
      <c r="A78" s="13" t="s">
        <v>319</v>
      </c>
      <c r="B78" s="13">
        <f>VLOOKUP(A78,'Ref Data Dict'!A:B,2)</f>
        <v>48</v>
      </c>
      <c r="C78" s="14">
        <v>40550</v>
      </c>
      <c r="D78" s="13">
        <f>VLOOKUP(C78,'Ref Data Dict'!D:E,2)</f>
        <v>6</v>
      </c>
      <c r="E78" s="14">
        <v>40553</v>
      </c>
      <c r="F78" s="13">
        <f>VLOOKUP(E78,'Ref Data Dict'!G:H,2)</f>
        <v>6</v>
      </c>
      <c r="G78" s="64">
        <v>3</v>
      </c>
      <c r="H78" s="13" t="s">
        <v>320</v>
      </c>
      <c r="I78" s="13">
        <f>VLOOKUP(H78,'Ref Data Dict'!J:K,2)</f>
        <v>33</v>
      </c>
      <c r="J78" s="13" t="s">
        <v>321</v>
      </c>
      <c r="K78" s="13">
        <f>VLOOKUP(J78,'Ref Data Dict'!Q:R,2)</f>
        <v>19</v>
      </c>
      <c r="L78" s="13" t="s">
        <v>37</v>
      </c>
      <c r="M78" s="13">
        <f>VLOOKUP(L78,'Ref Data Dict'!T:U,2)</f>
        <v>4</v>
      </c>
      <c r="N78" s="13" t="s">
        <v>322</v>
      </c>
      <c r="O78" s="13">
        <f>VLOOKUP(N78,'Ref Data Dict'!W:X,2)</f>
        <v>23</v>
      </c>
      <c r="P78" s="13" t="s">
        <v>18</v>
      </c>
      <c r="Q78" s="13">
        <f>VLOOKUP(P78,'Ref Data Dict'!Z:AA,2)</f>
        <v>1</v>
      </c>
      <c r="R78" s="13" t="s">
        <v>120</v>
      </c>
      <c r="S78" s="13">
        <f>VLOOKUP(R78,'Ref Data Dict'!AC:AD,2)</f>
        <v>2</v>
      </c>
      <c r="T78" s="13" t="s">
        <v>323</v>
      </c>
      <c r="U78" s="13">
        <f>VLOOKUP(T78,'Ref Data Dict'!AF:AG,2)</f>
        <v>106</v>
      </c>
      <c r="V78" s="63">
        <v>5.1300000000000008</v>
      </c>
      <c r="W78" s="16">
        <v>5.0250000000000004</v>
      </c>
      <c r="X78" s="13">
        <v>1</v>
      </c>
      <c r="Y78" s="16">
        <v>-0.10500000000000043</v>
      </c>
      <c r="Z78" s="48">
        <f>Table1[[#This Row],[Profit]]/Table1[[#This Row],[Quantity]]</f>
        <v>-0.10500000000000043</v>
      </c>
    </row>
    <row r="79" spans="1:26" x14ac:dyDescent="0.3">
      <c r="A79" s="13" t="s">
        <v>274</v>
      </c>
      <c r="B79" s="13">
        <f>VLOOKUP(A79,'Ref Data Dict'!A:B,2)</f>
        <v>50</v>
      </c>
      <c r="C79" s="14">
        <v>40550</v>
      </c>
      <c r="D79" s="13">
        <f>VLOOKUP(C79,'Ref Data Dict'!D:E,2)</f>
        <v>6</v>
      </c>
      <c r="E79" s="14">
        <v>40554</v>
      </c>
      <c r="F79" s="13">
        <f>VLOOKUP(E79,'Ref Data Dict'!G:H,2)</f>
        <v>7</v>
      </c>
      <c r="G79" s="64">
        <v>4</v>
      </c>
      <c r="H79" s="13" t="s">
        <v>275</v>
      </c>
      <c r="I79" s="13">
        <f>VLOOKUP(H79,'Ref Data Dict'!J:K,2)</f>
        <v>23</v>
      </c>
      <c r="J79" s="13" t="s">
        <v>276</v>
      </c>
      <c r="K79" s="13">
        <f>VLOOKUP(J79,'Ref Data Dict'!Q:R,2)</f>
        <v>15</v>
      </c>
      <c r="L79" s="13" t="s">
        <v>31</v>
      </c>
      <c r="M79" s="13">
        <f>VLOOKUP(L79,'Ref Data Dict'!T:U,2)</f>
        <v>3</v>
      </c>
      <c r="N79" s="13" t="s">
        <v>277</v>
      </c>
      <c r="O79" s="13">
        <f>VLOOKUP(N79,'Ref Data Dict'!W:X,2)</f>
        <v>112</v>
      </c>
      <c r="P79" s="13" t="s">
        <v>51</v>
      </c>
      <c r="Q79" s="13">
        <f>VLOOKUP(P79,'Ref Data Dict'!Z:AA,2)</f>
        <v>2</v>
      </c>
      <c r="R79" s="13" t="s">
        <v>63</v>
      </c>
      <c r="S79" s="13">
        <f>VLOOKUP(R79,'Ref Data Dict'!AC:AD,2)</f>
        <v>6</v>
      </c>
      <c r="T79" s="13" t="s">
        <v>278</v>
      </c>
      <c r="U79" s="13">
        <f>VLOOKUP(T79,'Ref Data Dict'!AF:AG,2)</f>
        <v>66</v>
      </c>
      <c r="V79" s="63">
        <v>102.86999999999998</v>
      </c>
      <c r="W79" s="16">
        <v>174.32999999999998</v>
      </c>
      <c r="X79" s="13">
        <v>1</v>
      </c>
      <c r="Y79" s="16">
        <v>71.460000000000008</v>
      </c>
      <c r="Z79" s="48">
        <f>Table1[[#This Row],[Profit]]/Table1[[#This Row],[Quantity]]</f>
        <v>71.460000000000008</v>
      </c>
    </row>
    <row r="80" spans="1:26" x14ac:dyDescent="0.3">
      <c r="A80" s="13" t="s">
        <v>274</v>
      </c>
      <c r="B80" s="13">
        <f>VLOOKUP(A80,'Ref Data Dict'!A:B,2)</f>
        <v>50</v>
      </c>
      <c r="C80" s="14">
        <v>40550</v>
      </c>
      <c r="D80" s="13">
        <f>VLOOKUP(C80,'Ref Data Dict'!D:E,2)</f>
        <v>6</v>
      </c>
      <c r="E80" s="14">
        <v>40554</v>
      </c>
      <c r="F80" s="13">
        <f>VLOOKUP(E80,'Ref Data Dict'!G:H,2)</f>
        <v>7</v>
      </c>
      <c r="G80" s="64">
        <v>4</v>
      </c>
      <c r="H80" s="13" t="s">
        <v>275</v>
      </c>
      <c r="I80" s="13">
        <f>VLOOKUP(H80,'Ref Data Dict'!J:K,2)</f>
        <v>23</v>
      </c>
      <c r="J80" s="13" t="s">
        <v>276</v>
      </c>
      <c r="K80" s="13">
        <f>VLOOKUP(J80,'Ref Data Dict'!Q:R,2)</f>
        <v>15</v>
      </c>
      <c r="L80" s="13" t="s">
        <v>31</v>
      </c>
      <c r="M80" s="13">
        <f>VLOOKUP(L80,'Ref Data Dict'!T:U,2)</f>
        <v>3</v>
      </c>
      <c r="N80" s="13" t="s">
        <v>306</v>
      </c>
      <c r="O80" s="13">
        <f>VLOOKUP(N80,'Ref Data Dict'!W:X,2)</f>
        <v>0</v>
      </c>
      <c r="P80" s="13" t="s">
        <v>42</v>
      </c>
      <c r="Q80" s="13">
        <f>VLOOKUP(P80,'Ref Data Dict'!Z:AA,2)</f>
        <v>0</v>
      </c>
      <c r="R80" s="13" t="s">
        <v>43</v>
      </c>
      <c r="S80" s="13">
        <f>VLOOKUP(R80,'Ref Data Dict'!AC:AD,2)</f>
        <v>9</v>
      </c>
      <c r="T80" s="13" t="s">
        <v>307</v>
      </c>
      <c r="U80" s="13">
        <f>VLOOKUP(T80,'Ref Data Dict'!AF:AG,2)</f>
        <v>6</v>
      </c>
      <c r="V80" s="63">
        <v>19.05</v>
      </c>
      <c r="W80" s="16">
        <v>26.43</v>
      </c>
      <c r="X80" s="13">
        <v>1</v>
      </c>
      <c r="Y80" s="16">
        <v>7.38</v>
      </c>
      <c r="Z80" s="48">
        <f>Table1[[#This Row],[Profit]]/Table1[[#This Row],[Quantity]]</f>
        <v>7.38</v>
      </c>
    </row>
    <row r="81" spans="1:26" x14ac:dyDescent="0.3">
      <c r="A81" s="13" t="s">
        <v>295</v>
      </c>
      <c r="B81" s="13">
        <f>VLOOKUP(A81,'Ref Data Dict'!A:B,2)</f>
        <v>54</v>
      </c>
      <c r="C81" s="14">
        <v>40550</v>
      </c>
      <c r="D81" s="13">
        <f>VLOOKUP(C81,'Ref Data Dict'!D:E,2)</f>
        <v>6</v>
      </c>
      <c r="E81" s="14">
        <v>40550</v>
      </c>
      <c r="F81" s="13">
        <f>VLOOKUP(E81,'Ref Data Dict'!G:H,2)</f>
        <v>3</v>
      </c>
      <c r="G81" s="64">
        <v>0</v>
      </c>
      <c r="H81" s="13" t="s">
        <v>80</v>
      </c>
      <c r="I81" s="13">
        <f>VLOOKUP(H81,'Ref Data Dict'!J:K,2)</f>
        <v>16</v>
      </c>
      <c r="J81" s="13" t="s">
        <v>139</v>
      </c>
      <c r="K81" s="13">
        <f>VLOOKUP(J81,'Ref Data Dict'!Q:R,2)</f>
        <v>3</v>
      </c>
      <c r="L81" s="13" t="s">
        <v>95</v>
      </c>
      <c r="M81" s="13">
        <f>VLOOKUP(L81,'Ref Data Dict'!T:U,2)</f>
        <v>5</v>
      </c>
      <c r="N81" s="13" t="s">
        <v>296</v>
      </c>
      <c r="O81" s="13">
        <f>VLOOKUP(N81,'Ref Data Dict'!W:X,2)</f>
        <v>56</v>
      </c>
      <c r="P81" s="13" t="s">
        <v>18</v>
      </c>
      <c r="Q81" s="13">
        <f>VLOOKUP(P81,'Ref Data Dict'!Z:AA,2)</f>
        <v>1</v>
      </c>
      <c r="R81" s="13" t="s">
        <v>133</v>
      </c>
      <c r="S81" s="13">
        <f>VLOOKUP(R81,'Ref Data Dict'!AC:AD,2)</f>
        <v>8</v>
      </c>
      <c r="T81" s="13" t="s">
        <v>297</v>
      </c>
      <c r="U81" s="13">
        <f>VLOOKUP(T81,'Ref Data Dict'!AF:AG,2)</f>
        <v>112</v>
      </c>
      <c r="V81" s="63">
        <v>9.26</v>
      </c>
      <c r="W81" s="16">
        <v>43.04</v>
      </c>
      <c r="X81" s="13">
        <v>4</v>
      </c>
      <c r="Y81" s="16">
        <v>6</v>
      </c>
      <c r="Z81" s="48">
        <f>Table1[[#This Row],[Profit]]/Table1[[#This Row],[Quantity]]</f>
        <v>1.5</v>
      </c>
    </row>
    <row r="82" spans="1:26" x14ac:dyDescent="0.3">
      <c r="A82" s="13" t="s">
        <v>295</v>
      </c>
      <c r="B82" s="13">
        <f>VLOOKUP(A82,'Ref Data Dict'!A:B,2)</f>
        <v>54</v>
      </c>
      <c r="C82" s="14">
        <v>40550</v>
      </c>
      <c r="D82" s="13">
        <f>VLOOKUP(C82,'Ref Data Dict'!D:E,2)</f>
        <v>6</v>
      </c>
      <c r="E82" s="14">
        <v>40550</v>
      </c>
      <c r="F82" s="13">
        <f>VLOOKUP(E82,'Ref Data Dict'!G:H,2)</f>
        <v>3</v>
      </c>
      <c r="G82" s="64">
        <v>0</v>
      </c>
      <c r="H82" s="13" t="s">
        <v>80</v>
      </c>
      <c r="I82" s="13">
        <f>VLOOKUP(H82,'Ref Data Dict'!J:K,2)</f>
        <v>16</v>
      </c>
      <c r="J82" s="13" t="s">
        <v>139</v>
      </c>
      <c r="K82" s="13">
        <f>VLOOKUP(J82,'Ref Data Dict'!Q:R,2)</f>
        <v>3</v>
      </c>
      <c r="L82" s="13" t="s">
        <v>95</v>
      </c>
      <c r="M82" s="13">
        <f>VLOOKUP(L82,'Ref Data Dict'!T:U,2)</f>
        <v>5</v>
      </c>
      <c r="N82" s="13" t="s">
        <v>298</v>
      </c>
      <c r="O82" s="13">
        <f>VLOOKUP(N82,'Ref Data Dict'!W:X,2)</f>
        <v>36</v>
      </c>
      <c r="P82" s="13" t="s">
        <v>18</v>
      </c>
      <c r="Q82" s="13">
        <f>VLOOKUP(P82,'Ref Data Dict'!Z:AA,2)</f>
        <v>1</v>
      </c>
      <c r="R82" s="13" t="s">
        <v>193</v>
      </c>
      <c r="S82" s="13">
        <f>VLOOKUP(R82,'Ref Data Dict'!AC:AD,2)</f>
        <v>3</v>
      </c>
      <c r="T82" s="13" t="s">
        <v>299</v>
      </c>
      <c r="U82" s="13">
        <f>VLOOKUP(T82,'Ref Data Dict'!AF:AG,2)</f>
        <v>68</v>
      </c>
      <c r="V82" s="63">
        <v>5.38</v>
      </c>
      <c r="W82" s="16">
        <v>18.54</v>
      </c>
      <c r="X82" s="13">
        <v>3</v>
      </c>
      <c r="Y82" s="16">
        <v>2.4</v>
      </c>
      <c r="Z82" s="48">
        <f>Table1[[#This Row],[Profit]]/Table1[[#This Row],[Quantity]]</f>
        <v>0.79999999999999993</v>
      </c>
    </row>
    <row r="83" spans="1:26" x14ac:dyDescent="0.3">
      <c r="A83" s="13" t="s">
        <v>258</v>
      </c>
      <c r="B83" s="13">
        <f>VLOOKUP(A83,'Ref Data Dict'!A:B,2)</f>
        <v>60</v>
      </c>
      <c r="C83" s="14">
        <v>40550</v>
      </c>
      <c r="D83" s="13">
        <f>VLOOKUP(C83,'Ref Data Dict'!D:E,2)</f>
        <v>6</v>
      </c>
      <c r="E83" s="14">
        <v>40553</v>
      </c>
      <c r="F83" s="13">
        <f>VLOOKUP(E83,'Ref Data Dict'!G:H,2)</f>
        <v>6</v>
      </c>
      <c r="G83" s="64">
        <v>3</v>
      </c>
      <c r="H83" s="13" t="s">
        <v>93</v>
      </c>
      <c r="I83" s="13">
        <f>VLOOKUP(H83,'Ref Data Dict'!J:K,2)</f>
        <v>59</v>
      </c>
      <c r="J83" s="13" t="s">
        <v>259</v>
      </c>
      <c r="K83" s="13">
        <f>VLOOKUP(J83,'Ref Data Dict'!Q:R,2)</f>
        <v>18</v>
      </c>
      <c r="L83" s="13" t="s">
        <v>16</v>
      </c>
      <c r="M83" s="13">
        <f>VLOOKUP(L83,'Ref Data Dict'!T:U,2)</f>
        <v>0</v>
      </c>
      <c r="N83" s="13" t="s">
        <v>260</v>
      </c>
      <c r="O83" s="13">
        <f>VLOOKUP(N83,'Ref Data Dict'!W:X,2)</f>
        <v>49</v>
      </c>
      <c r="P83" s="13" t="s">
        <v>18</v>
      </c>
      <c r="Q83" s="13">
        <f>VLOOKUP(P83,'Ref Data Dict'!Z:AA,2)</f>
        <v>1</v>
      </c>
      <c r="R83" s="13" t="s">
        <v>19</v>
      </c>
      <c r="S83" s="13">
        <f>VLOOKUP(R83,'Ref Data Dict'!AC:AD,2)</f>
        <v>14</v>
      </c>
      <c r="T83" s="13" t="s">
        <v>261</v>
      </c>
      <c r="U83" s="13">
        <f>VLOOKUP(T83,'Ref Data Dict'!AF:AG,2)</f>
        <v>40</v>
      </c>
      <c r="V83" s="63">
        <v>104.91</v>
      </c>
      <c r="W83" s="16">
        <v>255.84</v>
      </c>
      <c r="X83" s="13">
        <v>2</v>
      </c>
      <c r="Y83" s="16">
        <v>46.019999999999996</v>
      </c>
      <c r="Z83" s="48">
        <f>Table1[[#This Row],[Profit]]/Table1[[#This Row],[Quantity]]</f>
        <v>23.009999999999998</v>
      </c>
    </row>
    <row r="84" spans="1:26" x14ac:dyDescent="0.3">
      <c r="A84" s="13" t="s">
        <v>258</v>
      </c>
      <c r="B84" s="13">
        <f>VLOOKUP(A84,'Ref Data Dict'!A:B,2)</f>
        <v>60</v>
      </c>
      <c r="C84" s="14">
        <v>40550</v>
      </c>
      <c r="D84" s="13">
        <f>VLOOKUP(C84,'Ref Data Dict'!D:E,2)</f>
        <v>6</v>
      </c>
      <c r="E84" s="14">
        <v>40553</v>
      </c>
      <c r="F84" s="13">
        <f>VLOOKUP(E84,'Ref Data Dict'!G:H,2)</f>
        <v>6</v>
      </c>
      <c r="G84" s="64">
        <v>3</v>
      </c>
      <c r="H84" s="13" t="s">
        <v>93</v>
      </c>
      <c r="I84" s="13">
        <f>VLOOKUP(H84,'Ref Data Dict'!J:K,2)</f>
        <v>59</v>
      </c>
      <c r="J84" s="13" t="s">
        <v>259</v>
      </c>
      <c r="K84" s="13">
        <f>VLOOKUP(J84,'Ref Data Dict'!Q:R,2)</f>
        <v>18</v>
      </c>
      <c r="L84" s="13" t="s">
        <v>16</v>
      </c>
      <c r="M84" s="13">
        <f>VLOOKUP(L84,'Ref Data Dict'!T:U,2)</f>
        <v>0</v>
      </c>
      <c r="N84" s="13" t="s">
        <v>281</v>
      </c>
      <c r="O84" s="13">
        <f>VLOOKUP(N84,'Ref Data Dict'!W:X,2)</f>
        <v>92</v>
      </c>
      <c r="P84" s="13" t="s">
        <v>18</v>
      </c>
      <c r="Q84" s="13">
        <f>VLOOKUP(P84,'Ref Data Dict'!Z:AA,2)</f>
        <v>1</v>
      </c>
      <c r="R84" s="13" t="s">
        <v>120</v>
      </c>
      <c r="S84" s="13">
        <f>VLOOKUP(R84,'Ref Data Dict'!AC:AD,2)</f>
        <v>2</v>
      </c>
      <c r="T84" s="13" t="s">
        <v>282</v>
      </c>
      <c r="U84" s="13">
        <f>VLOOKUP(T84,'Ref Data Dict'!AF:AG,2)</f>
        <v>107</v>
      </c>
      <c r="V84" s="63">
        <v>36.21</v>
      </c>
      <c r="W84" s="16">
        <v>44.7</v>
      </c>
      <c r="X84" s="13">
        <v>1</v>
      </c>
      <c r="Y84" s="16">
        <v>8.49</v>
      </c>
      <c r="Z84" s="48">
        <f>Table1[[#This Row],[Profit]]/Table1[[#This Row],[Quantity]]</f>
        <v>8.49</v>
      </c>
    </row>
    <row r="85" spans="1:26" x14ac:dyDescent="0.3">
      <c r="A85" s="13" t="s">
        <v>324</v>
      </c>
      <c r="B85" s="13">
        <f>VLOOKUP(A85,'Ref Data Dict'!A:B,2)</f>
        <v>3</v>
      </c>
      <c r="C85" s="14">
        <v>40551</v>
      </c>
      <c r="D85" s="13">
        <f>VLOOKUP(C85,'Ref Data Dict'!D:E,2)</f>
        <v>7</v>
      </c>
      <c r="E85" s="14">
        <v>40556</v>
      </c>
      <c r="F85" s="13">
        <f>VLOOKUP(E85,'Ref Data Dict'!G:H,2)</f>
        <v>9</v>
      </c>
      <c r="G85" s="64">
        <v>5</v>
      </c>
      <c r="H85" s="13" t="s">
        <v>325</v>
      </c>
      <c r="I85" s="13">
        <f>VLOOKUP(H85,'Ref Data Dict'!J:K,2)</f>
        <v>24</v>
      </c>
      <c r="J85" s="13" t="s">
        <v>238</v>
      </c>
      <c r="K85" s="13">
        <f>VLOOKUP(J85,'Ref Data Dict'!Q:R,2)</f>
        <v>1</v>
      </c>
      <c r="L85" s="13" t="s">
        <v>16</v>
      </c>
      <c r="M85" s="13">
        <f>VLOOKUP(L85,'Ref Data Dict'!T:U,2)</f>
        <v>0</v>
      </c>
      <c r="N85" s="13" t="s">
        <v>326</v>
      </c>
      <c r="O85" s="13">
        <f>VLOOKUP(N85,'Ref Data Dict'!W:X,2)</f>
        <v>14</v>
      </c>
      <c r="P85" s="13" t="s">
        <v>42</v>
      </c>
      <c r="Q85" s="13">
        <f>VLOOKUP(P85,'Ref Data Dict'!Z:AA,2)</f>
        <v>0</v>
      </c>
      <c r="R85" s="13" t="s">
        <v>83</v>
      </c>
      <c r="S85" s="13">
        <f>VLOOKUP(R85,'Ref Data Dict'!AC:AD,2)</f>
        <v>4</v>
      </c>
      <c r="T85" s="13" t="s">
        <v>327</v>
      </c>
      <c r="U85" s="13">
        <f>VLOOKUP(T85,'Ref Data Dict'!AF:AG,2)</f>
        <v>70</v>
      </c>
      <c r="V85" s="63">
        <v>404.84999999999997</v>
      </c>
      <c r="W85" s="16">
        <v>2478.6</v>
      </c>
      <c r="X85" s="13">
        <v>6</v>
      </c>
      <c r="Y85" s="16">
        <v>49.5</v>
      </c>
      <c r="Z85" s="48">
        <f>Table1[[#This Row],[Profit]]/Table1[[#This Row],[Quantity]]</f>
        <v>8.25</v>
      </c>
    </row>
    <row r="86" spans="1:26" x14ac:dyDescent="0.3">
      <c r="A86" s="13" t="s">
        <v>339</v>
      </c>
      <c r="B86" s="13">
        <f>VLOOKUP(A86,'Ref Data Dict'!A:B,2)</f>
        <v>6</v>
      </c>
      <c r="C86" s="14">
        <v>40551</v>
      </c>
      <c r="D86" s="13">
        <f>VLOOKUP(C86,'Ref Data Dict'!D:E,2)</f>
        <v>7</v>
      </c>
      <c r="E86" s="14">
        <v>40556</v>
      </c>
      <c r="F86" s="13">
        <f>VLOOKUP(E86,'Ref Data Dict'!G:H,2)</f>
        <v>9</v>
      </c>
      <c r="G86" s="64">
        <v>5</v>
      </c>
      <c r="H86" s="13" t="s">
        <v>340</v>
      </c>
      <c r="I86" s="13">
        <f>VLOOKUP(H86,'Ref Data Dict'!J:K,2)</f>
        <v>62</v>
      </c>
      <c r="J86" s="13" t="s">
        <v>176</v>
      </c>
      <c r="K86" s="13">
        <f>VLOOKUP(J86,'Ref Data Dict'!Q:R,2)</f>
        <v>31</v>
      </c>
      <c r="L86" s="13" t="s">
        <v>177</v>
      </c>
      <c r="M86" s="13">
        <f>VLOOKUP(L86,'Ref Data Dict'!T:U,2)</f>
        <v>6</v>
      </c>
      <c r="N86" s="13" t="s">
        <v>341</v>
      </c>
      <c r="O86" s="13">
        <f>VLOOKUP(N86,'Ref Data Dict'!W:X,2)</f>
        <v>13</v>
      </c>
      <c r="P86" s="13" t="s">
        <v>42</v>
      </c>
      <c r="Q86" s="13">
        <f>VLOOKUP(P86,'Ref Data Dict'!Z:AA,2)</f>
        <v>0</v>
      </c>
      <c r="R86" s="13" t="s">
        <v>43</v>
      </c>
      <c r="S86" s="13">
        <f>VLOOKUP(R86,'Ref Data Dict'!AC:AD,2)</f>
        <v>9</v>
      </c>
      <c r="T86" s="13" t="s">
        <v>342</v>
      </c>
      <c r="U86" s="13">
        <f>VLOOKUP(T86,'Ref Data Dict'!AF:AG,2)</f>
        <v>65</v>
      </c>
      <c r="V86" s="63">
        <v>43.479199999999999</v>
      </c>
      <c r="W86" s="16">
        <v>76.728000000000009</v>
      </c>
      <c r="X86" s="13">
        <v>3</v>
      </c>
      <c r="Y86" s="16">
        <v>-53.709599999999988</v>
      </c>
      <c r="Z86" s="48">
        <f>Table1[[#This Row],[Profit]]/Table1[[#This Row],[Quantity]]</f>
        <v>-17.903199999999995</v>
      </c>
    </row>
    <row r="87" spans="1:26" x14ac:dyDescent="0.3">
      <c r="A87" s="13" t="s">
        <v>339</v>
      </c>
      <c r="B87" s="13">
        <f>VLOOKUP(A87,'Ref Data Dict'!A:B,2)</f>
        <v>6</v>
      </c>
      <c r="C87" s="14">
        <v>40551</v>
      </c>
      <c r="D87" s="13">
        <f>VLOOKUP(C87,'Ref Data Dict'!D:E,2)</f>
        <v>7</v>
      </c>
      <c r="E87" s="14">
        <v>40556</v>
      </c>
      <c r="F87" s="13">
        <f>VLOOKUP(E87,'Ref Data Dict'!G:H,2)</f>
        <v>9</v>
      </c>
      <c r="G87" s="64">
        <v>5</v>
      </c>
      <c r="H87" s="13" t="s">
        <v>340</v>
      </c>
      <c r="I87" s="13">
        <f>VLOOKUP(H87,'Ref Data Dict'!J:K,2)</f>
        <v>62</v>
      </c>
      <c r="J87" s="13" t="s">
        <v>176</v>
      </c>
      <c r="K87" s="13">
        <f>VLOOKUP(J87,'Ref Data Dict'!Q:R,2)</f>
        <v>31</v>
      </c>
      <c r="L87" s="13" t="s">
        <v>177</v>
      </c>
      <c r="M87" s="13">
        <f>VLOOKUP(L87,'Ref Data Dict'!T:U,2)</f>
        <v>6</v>
      </c>
      <c r="N87" s="13" t="s">
        <v>352</v>
      </c>
      <c r="O87" s="13">
        <f>VLOOKUP(N87,'Ref Data Dict'!W:X,2)</f>
        <v>39</v>
      </c>
      <c r="P87" s="13" t="s">
        <v>18</v>
      </c>
      <c r="Q87" s="13">
        <f>VLOOKUP(P87,'Ref Data Dict'!Z:AA,2)</f>
        <v>1</v>
      </c>
      <c r="R87" s="13" t="s">
        <v>193</v>
      </c>
      <c r="S87" s="13">
        <f>VLOOKUP(R87,'Ref Data Dict'!AC:AD,2)</f>
        <v>3</v>
      </c>
      <c r="T87" s="13" t="s">
        <v>353</v>
      </c>
      <c r="U87" s="13">
        <f>VLOOKUP(T87,'Ref Data Dict'!AF:AG,2)</f>
        <v>1</v>
      </c>
      <c r="V87" s="63">
        <v>4.097500000000001</v>
      </c>
      <c r="W87" s="16">
        <v>10.429999999999998</v>
      </c>
      <c r="X87" s="13">
        <v>7</v>
      </c>
      <c r="Y87" s="16">
        <v>-18.252500000000005</v>
      </c>
      <c r="Z87" s="48">
        <f>Table1[[#This Row],[Profit]]/Table1[[#This Row],[Quantity]]</f>
        <v>-2.6075000000000008</v>
      </c>
    </row>
    <row r="88" spans="1:26" x14ac:dyDescent="0.3">
      <c r="A88" s="13" t="s">
        <v>328</v>
      </c>
      <c r="B88" s="13">
        <f>VLOOKUP(A88,'Ref Data Dict'!A:B,2)</f>
        <v>31</v>
      </c>
      <c r="C88" s="14">
        <v>40551</v>
      </c>
      <c r="D88" s="13">
        <f>VLOOKUP(C88,'Ref Data Dict'!D:E,2)</f>
        <v>7</v>
      </c>
      <c r="E88" s="14">
        <v>40555</v>
      </c>
      <c r="F88" s="13">
        <f>VLOOKUP(E88,'Ref Data Dict'!G:H,2)</f>
        <v>8</v>
      </c>
      <c r="G88" s="64">
        <v>4</v>
      </c>
      <c r="H88" s="13" t="s">
        <v>329</v>
      </c>
      <c r="I88" s="13">
        <f>VLOOKUP(H88,'Ref Data Dict'!J:K,2)</f>
        <v>48</v>
      </c>
      <c r="J88" s="13" t="s">
        <v>243</v>
      </c>
      <c r="K88" s="13">
        <f>VLOOKUP(J88,'Ref Data Dict'!Q:R,2)</f>
        <v>5</v>
      </c>
      <c r="L88" s="13" t="s">
        <v>24</v>
      </c>
      <c r="M88" s="13">
        <f>VLOOKUP(L88,'Ref Data Dict'!T:U,2)</f>
        <v>1</v>
      </c>
      <c r="N88" s="13" t="s">
        <v>330</v>
      </c>
      <c r="O88" s="13">
        <f>VLOOKUP(N88,'Ref Data Dict'!W:X,2)</f>
        <v>115</v>
      </c>
      <c r="P88" s="13" t="s">
        <v>51</v>
      </c>
      <c r="Q88" s="13">
        <f>VLOOKUP(P88,'Ref Data Dict'!Z:AA,2)</f>
        <v>2</v>
      </c>
      <c r="R88" s="13" t="s">
        <v>52</v>
      </c>
      <c r="S88" s="13">
        <f>VLOOKUP(R88,'Ref Data Dict'!AC:AD,2)</f>
        <v>11</v>
      </c>
      <c r="T88" s="13" t="s">
        <v>331</v>
      </c>
      <c r="U88" s="13">
        <f>VLOOKUP(T88,'Ref Data Dict'!AF:AG,2)</f>
        <v>88</v>
      </c>
      <c r="V88" s="63">
        <v>273.24000000000007</v>
      </c>
      <c r="W88" s="16">
        <v>2173.5000000000005</v>
      </c>
      <c r="X88" s="13">
        <v>7</v>
      </c>
      <c r="Y88" s="16">
        <v>260.82</v>
      </c>
      <c r="Z88" s="48">
        <f>Table1[[#This Row],[Profit]]/Table1[[#This Row],[Quantity]]</f>
        <v>37.26</v>
      </c>
    </row>
    <row r="89" spans="1:26" x14ac:dyDescent="0.3">
      <c r="A89" s="13" t="s">
        <v>332</v>
      </c>
      <c r="B89" s="13">
        <f>VLOOKUP(A89,'Ref Data Dict'!A:B,2)</f>
        <v>47</v>
      </c>
      <c r="C89" s="14">
        <v>40551</v>
      </c>
      <c r="D89" s="13">
        <f>VLOOKUP(C89,'Ref Data Dict'!D:E,2)</f>
        <v>7</v>
      </c>
      <c r="E89" s="14">
        <v>40557</v>
      </c>
      <c r="F89" s="13">
        <f>VLOOKUP(E89,'Ref Data Dict'!G:H,2)</f>
        <v>10</v>
      </c>
      <c r="G89" s="64">
        <v>6</v>
      </c>
      <c r="H89" s="13" t="s">
        <v>175</v>
      </c>
      <c r="I89" s="13">
        <f>VLOOKUP(H89,'Ref Data Dict'!J:K,2)</f>
        <v>13</v>
      </c>
      <c r="J89" s="13" t="s">
        <v>154</v>
      </c>
      <c r="K89" s="13">
        <f>VLOOKUP(J89,'Ref Data Dict'!Q:R,2)</f>
        <v>8</v>
      </c>
      <c r="L89" s="13" t="s">
        <v>37</v>
      </c>
      <c r="M89" s="13">
        <f>VLOOKUP(L89,'Ref Data Dict'!T:U,2)</f>
        <v>4</v>
      </c>
      <c r="N89" s="13" t="s">
        <v>333</v>
      </c>
      <c r="O89" s="13">
        <f>VLOOKUP(N89,'Ref Data Dict'!W:X,2)</f>
        <v>4</v>
      </c>
      <c r="P89" s="13" t="s">
        <v>42</v>
      </c>
      <c r="Q89" s="13">
        <f>VLOOKUP(P89,'Ref Data Dict'!Z:AA,2)</f>
        <v>0</v>
      </c>
      <c r="R89" s="13" t="s">
        <v>83</v>
      </c>
      <c r="S89" s="13">
        <f>VLOOKUP(R89,'Ref Data Dict'!AC:AD,2)</f>
        <v>4</v>
      </c>
      <c r="T89" s="13" t="s">
        <v>334</v>
      </c>
      <c r="U89" s="13">
        <f>VLOOKUP(T89,'Ref Data Dict'!AF:AG,2)</f>
        <v>69</v>
      </c>
      <c r="V89" s="63">
        <v>333.09</v>
      </c>
      <c r="W89" s="16">
        <v>986.904</v>
      </c>
      <c r="X89" s="13">
        <v>6</v>
      </c>
      <c r="Y89" s="16">
        <v>-1011.6359999999997</v>
      </c>
      <c r="Z89" s="48">
        <f>Table1[[#This Row],[Profit]]/Table1[[#This Row],[Quantity]]</f>
        <v>-168.60599999999997</v>
      </c>
    </row>
    <row r="90" spans="1:26" x14ac:dyDescent="0.3">
      <c r="A90" s="13" t="s">
        <v>332</v>
      </c>
      <c r="B90" s="13">
        <f>VLOOKUP(A90,'Ref Data Dict'!A:B,2)</f>
        <v>47</v>
      </c>
      <c r="C90" s="14">
        <v>40551</v>
      </c>
      <c r="D90" s="13">
        <f>VLOOKUP(C90,'Ref Data Dict'!D:E,2)</f>
        <v>7</v>
      </c>
      <c r="E90" s="14">
        <v>40557</v>
      </c>
      <c r="F90" s="13">
        <f>VLOOKUP(E90,'Ref Data Dict'!G:H,2)</f>
        <v>10</v>
      </c>
      <c r="G90" s="64">
        <v>6</v>
      </c>
      <c r="H90" s="13" t="s">
        <v>175</v>
      </c>
      <c r="I90" s="13">
        <f>VLOOKUP(H90,'Ref Data Dict'!J:K,2)</f>
        <v>13</v>
      </c>
      <c r="J90" s="13" t="s">
        <v>154</v>
      </c>
      <c r="K90" s="13">
        <f>VLOOKUP(J90,'Ref Data Dict'!Q:R,2)</f>
        <v>8</v>
      </c>
      <c r="L90" s="13" t="s">
        <v>37</v>
      </c>
      <c r="M90" s="13">
        <f>VLOOKUP(L90,'Ref Data Dict'!T:U,2)</f>
        <v>4</v>
      </c>
      <c r="N90" s="13" t="s">
        <v>345</v>
      </c>
      <c r="O90" s="13">
        <f>VLOOKUP(N90,'Ref Data Dict'!W:X,2)</f>
        <v>22</v>
      </c>
      <c r="P90" s="13" t="s">
        <v>18</v>
      </c>
      <c r="Q90" s="13">
        <f>VLOOKUP(P90,'Ref Data Dict'!Z:AA,2)</f>
        <v>1</v>
      </c>
      <c r="R90" s="13" t="s">
        <v>120</v>
      </c>
      <c r="S90" s="13">
        <f>VLOOKUP(R90,'Ref Data Dict'!AC:AD,2)</f>
        <v>2</v>
      </c>
      <c r="T90" s="13" t="s">
        <v>346</v>
      </c>
      <c r="U90" s="13">
        <f>VLOOKUP(T90,'Ref Data Dict'!AF:AG,2)</f>
        <v>23</v>
      </c>
      <c r="V90" s="63">
        <v>34.29</v>
      </c>
      <c r="W90" s="16">
        <v>115.8</v>
      </c>
      <c r="X90" s="13">
        <v>5</v>
      </c>
      <c r="Y90" s="16">
        <v>-55.65</v>
      </c>
      <c r="Z90" s="48">
        <f>Table1[[#This Row],[Profit]]/Table1[[#This Row],[Quantity]]</f>
        <v>-11.129999999999999</v>
      </c>
    </row>
    <row r="91" spans="1:26" x14ac:dyDescent="0.3">
      <c r="A91" s="13" t="s">
        <v>335</v>
      </c>
      <c r="B91" s="13">
        <f>VLOOKUP(A91,'Ref Data Dict'!A:B,2)</f>
        <v>53</v>
      </c>
      <c r="C91" s="14">
        <v>40551</v>
      </c>
      <c r="D91" s="13">
        <f>VLOOKUP(C91,'Ref Data Dict'!D:E,2)</f>
        <v>7</v>
      </c>
      <c r="E91" s="14">
        <v>40556</v>
      </c>
      <c r="F91" s="13">
        <f>VLOOKUP(E91,'Ref Data Dict'!G:H,2)</f>
        <v>9</v>
      </c>
      <c r="G91" s="64">
        <v>5</v>
      </c>
      <c r="H91" s="13" t="s">
        <v>336</v>
      </c>
      <c r="I91" s="13">
        <f>VLOOKUP(H91,'Ref Data Dict'!J:K,2)</f>
        <v>11</v>
      </c>
      <c r="J91" s="13" t="s">
        <v>94</v>
      </c>
      <c r="K91" s="13">
        <f>VLOOKUP(J91,'Ref Data Dict'!Q:R,2)</f>
        <v>9</v>
      </c>
      <c r="L91" s="13" t="s">
        <v>95</v>
      </c>
      <c r="M91" s="13">
        <f>VLOOKUP(L91,'Ref Data Dict'!T:U,2)</f>
        <v>5</v>
      </c>
      <c r="N91" s="13" t="s">
        <v>337</v>
      </c>
      <c r="O91" s="13">
        <f>VLOOKUP(N91,'Ref Data Dict'!W:X,2)</f>
        <v>86</v>
      </c>
      <c r="P91" s="13" t="s">
        <v>18</v>
      </c>
      <c r="Q91" s="13">
        <f>VLOOKUP(P91,'Ref Data Dict'!Z:AA,2)</f>
        <v>1</v>
      </c>
      <c r="R91" s="13" t="s">
        <v>19</v>
      </c>
      <c r="S91" s="13">
        <f>VLOOKUP(R91,'Ref Data Dict'!AC:AD,2)</f>
        <v>14</v>
      </c>
      <c r="T91" s="13" t="s">
        <v>338</v>
      </c>
      <c r="U91" s="13">
        <f>VLOOKUP(T91,'Ref Data Dict'!AF:AG,2)</f>
        <v>103</v>
      </c>
      <c r="V91" s="63">
        <v>71.45999999999998</v>
      </c>
      <c r="W91" s="16">
        <v>396.89999999999992</v>
      </c>
      <c r="X91" s="13">
        <v>3</v>
      </c>
      <c r="Y91" s="16">
        <v>182.51999999999998</v>
      </c>
      <c r="Z91" s="48">
        <f>Table1[[#This Row],[Profit]]/Table1[[#This Row],[Quantity]]</f>
        <v>60.839999999999996</v>
      </c>
    </row>
    <row r="92" spans="1:26" x14ac:dyDescent="0.3">
      <c r="A92" s="13" t="s">
        <v>335</v>
      </c>
      <c r="B92" s="13">
        <f>VLOOKUP(A92,'Ref Data Dict'!A:B,2)</f>
        <v>53</v>
      </c>
      <c r="C92" s="14">
        <v>40551</v>
      </c>
      <c r="D92" s="13">
        <f>VLOOKUP(C92,'Ref Data Dict'!D:E,2)</f>
        <v>7</v>
      </c>
      <c r="E92" s="14">
        <v>40556</v>
      </c>
      <c r="F92" s="13">
        <f>VLOOKUP(E92,'Ref Data Dict'!G:H,2)</f>
        <v>9</v>
      </c>
      <c r="G92" s="64">
        <v>5</v>
      </c>
      <c r="H92" s="13" t="s">
        <v>336</v>
      </c>
      <c r="I92" s="13">
        <f>VLOOKUP(H92,'Ref Data Dict'!J:K,2)</f>
        <v>11</v>
      </c>
      <c r="J92" s="13" t="s">
        <v>94</v>
      </c>
      <c r="K92" s="13">
        <f>VLOOKUP(J92,'Ref Data Dict'!Q:R,2)</f>
        <v>9</v>
      </c>
      <c r="L92" s="13" t="s">
        <v>95</v>
      </c>
      <c r="M92" s="13">
        <f>VLOOKUP(L92,'Ref Data Dict'!T:U,2)</f>
        <v>5</v>
      </c>
      <c r="N92" s="13" t="s">
        <v>343</v>
      </c>
      <c r="O92" s="13">
        <f>VLOOKUP(N92,'Ref Data Dict'!W:X,2)</f>
        <v>38</v>
      </c>
      <c r="P92" s="13" t="s">
        <v>18</v>
      </c>
      <c r="Q92" s="13">
        <f>VLOOKUP(P92,'Ref Data Dict'!Z:AA,2)</f>
        <v>1</v>
      </c>
      <c r="R92" s="13" t="s">
        <v>193</v>
      </c>
      <c r="S92" s="13">
        <f>VLOOKUP(R92,'Ref Data Dict'!AC:AD,2)</f>
        <v>3</v>
      </c>
      <c r="T92" s="13" t="s">
        <v>344</v>
      </c>
      <c r="U92" s="13">
        <f>VLOOKUP(T92,'Ref Data Dict'!AF:AG,2)</f>
        <v>119</v>
      </c>
      <c r="V92" s="63">
        <v>4.2</v>
      </c>
      <c r="W92" s="16">
        <v>49.7</v>
      </c>
      <c r="X92" s="13">
        <v>7</v>
      </c>
      <c r="Y92" s="16">
        <v>20.3</v>
      </c>
      <c r="Z92" s="48">
        <f>Table1[[#This Row],[Profit]]/Table1[[#This Row],[Quantity]]</f>
        <v>2.9</v>
      </c>
    </row>
    <row r="93" spans="1:26" x14ac:dyDescent="0.3">
      <c r="A93" s="13" t="s">
        <v>347</v>
      </c>
      <c r="B93" s="13">
        <f>VLOOKUP(A93,'Ref Data Dict'!A:B,2)</f>
        <v>61</v>
      </c>
      <c r="C93" s="14">
        <v>40551</v>
      </c>
      <c r="D93" s="13">
        <f>VLOOKUP(C93,'Ref Data Dict'!D:E,2)</f>
        <v>7</v>
      </c>
      <c r="E93" s="14">
        <v>40554</v>
      </c>
      <c r="F93" s="13">
        <f>VLOOKUP(E93,'Ref Data Dict'!G:H,2)</f>
        <v>7</v>
      </c>
      <c r="G93" s="64">
        <v>3</v>
      </c>
      <c r="H93" s="13" t="s">
        <v>348</v>
      </c>
      <c r="I93" s="13">
        <f>VLOOKUP(H93,'Ref Data Dict'!J:K,2)</f>
        <v>31</v>
      </c>
      <c r="J93" s="13" t="s">
        <v>349</v>
      </c>
      <c r="K93" s="13">
        <f>VLOOKUP(J93,'Ref Data Dict'!Q:R,2)</f>
        <v>21</v>
      </c>
      <c r="L93" s="13" t="s">
        <v>16</v>
      </c>
      <c r="M93" s="13">
        <f>VLOOKUP(L93,'Ref Data Dict'!T:U,2)</f>
        <v>0</v>
      </c>
      <c r="N93" s="13" t="s">
        <v>350</v>
      </c>
      <c r="O93" s="13">
        <f>VLOOKUP(N93,'Ref Data Dict'!W:X,2)</f>
        <v>34</v>
      </c>
      <c r="P93" s="13" t="s">
        <v>18</v>
      </c>
      <c r="Q93" s="13">
        <f>VLOOKUP(P93,'Ref Data Dict'!Z:AA,2)</f>
        <v>1</v>
      </c>
      <c r="R93" s="13" t="s">
        <v>193</v>
      </c>
      <c r="S93" s="13">
        <f>VLOOKUP(R93,'Ref Data Dict'!AC:AD,2)</f>
        <v>3</v>
      </c>
      <c r="T93" s="13" t="s">
        <v>351</v>
      </c>
      <c r="U93" s="13">
        <f>VLOOKUP(T93,'Ref Data Dict'!AF:AG,2)</f>
        <v>17</v>
      </c>
      <c r="V93" s="63">
        <v>4.62</v>
      </c>
      <c r="W93" s="16">
        <v>4.6980000000000004</v>
      </c>
      <c r="X93" s="13">
        <v>2</v>
      </c>
      <c r="Y93" s="16">
        <v>-4.5419999999999998</v>
      </c>
      <c r="Z93" s="48">
        <f>Table1[[#This Row],[Profit]]/Table1[[#This Row],[Quantity]]</f>
        <v>-2.2709999999999999</v>
      </c>
    </row>
    <row r="94" spans="1:26" x14ac:dyDescent="0.3">
      <c r="A94" s="13" t="s">
        <v>354</v>
      </c>
      <c r="B94" s="13">
        <f>VLOOKUP(A94,'Ref Data Dict'!A:B,2)</f>
        <v>24</v>
      </c>
      <c r="C94" s="14">
        <v>40552</v>
      </c>
      <c r="D94" s="13">
        <f>VLOOKUP(C94,'Ref Data Dict'!D:E,2)</f>
        <v>8</v>
      </c>
      <c r="E94" s="14">
        <v>40556</v>
      </c>
      <c r="F94" s="13">
        <f>VLOOKUP(E94,'Ref Data Dict'!G:H,2)</f>
        <v>9</v>
      </c>
      <c r="G94" s="64">
        <v>4</v>
      </c>
      <c r="H94" s="13" t="s">
        <v>355</v>
      </c>
      <c r="I94" s="13">
        <f>VLOOKUP(H94,'Ref Data Dict'!J:K,2)</f>
        <v>17</v>
      </c>
      <c r="J94" s="13" t="s">
        <v>224</v>
      </c>
      <c r="K94" s="13">
        <f>VLOOKUP(J94,'Ref Data Dict'!Q:R,2)</f>
        <v>11</v>
      </c>
      <c r="L94" s="13" t="s">
        <v>24</v>
      </c>
      <c r="M94" s="13">
        <f>VLOOKUP(L94,'Ref Data Dict'!T:U,2)</f>
        <v>1</v>
      </c>
      <c r="N94" s="13" t="s">
        <v>356</v>
      </c>
      <c r="O94" s="13">
        <f>VLOOKUP(N94,'Ref Data Dict'!W:X,2)</f>
        <v>118</v>
      </c>
      <c r="P94" s="13" t="s">
        <v>51</v>
      </c>
      <c r="Q94" s="13">
        <f>VLOOKUP(P94,'Ref Data Dict'!Z:AA,2)</f>
        <v>2</v>
      </c>
      <c r="R94" s="13" t="s">
        <v>97</v>
      </c>
      <c r="S94" s="13">
        <f>VLOOKUP(R94,'Ref Data Dict'!AC:AD,2)</f>
        <v>13</v>
      </c>
      <c r="T94" s="13" t="s">
        <v>357</v>
      </c>
      <c r="U94" s="13">
        <f>VLOOKUP(T94,'Ref Data Dict'!AF:AG,2)</f>
        <v>80</v>
      </c>
      <c r="V94" s="63">
        <v>125.67</v>
      </c>
      <c r="W94" s="16">
        <v>239.7372</v>
      </c>
      <c r="X94" s="13">
        <v>2</v>
      </c>
      <c r="Y94" s="16">
        <v>-11.602800000000009</v>
      </c>
      <c r="Z94" s="48">
        <f>Table1[[#This Row],[Profit]]/Table1[[#This Row],[Quantity]]</f>
        <v>-5.8014000000000046</v>
      </c>
    </row>
    <row r="95" spans="1:26" x14ac:dyDescent="0.3">
      <c r="A95" s="13" t="s">
        <v>362</v>
      </c>
      <c r="B95" s="13">
        <f>VLOOKUP(A95,'Ref Data Dict'!A:B,2)</f>
        <v>27</v>
      </c>
      <c r="C95" s="14">
        <v>40552</v>
      </c>
      <c r="D95" s="13">
        <f>VLOOKUP(C95,'Ref Data Dict'!D:E,2)</f>
        <v>8</v>
      </c>
      <c r="E95" s="14">
        <v>40556</v>
      </c>
      <c r="F95" s="13">
        <f>VLOOKUP(E95,'Ref Data Dict'!G:H,2)</f>
        <v>9</v>
      </c>
      <c r="G95" s="64">
        <v>4</v>
      </c>
      <c r="H95" s="13" t="s">
        <v>363</v>
      </c>
      <c r="I95" s="13">
        <f>VLOOKUP(H95,'Ref Data Dict'!J:K,2)</f>
        <v>55</v>
      </c>
      <c r="J95" s="13" t="s">
        <v>73</v>
      </c>
      <c r="K95" s="13">
        <f>VLOOKUP(J95,'Ref Data Dict'!Q:R,2)</f>
        <v>22</v>
      </c>
      <c r="L95" s="13" t="s">
        <v>24</v>
      </c>
      <c r="M95" s="13">
        <f>VLOOKUP(L95,'Ref Data Dict'!T:U,2)</f>
        <v>1</v>
      </c>
      <c r="N95" s="13" t="s">
        <v>364</v>
      </c>
      <c r="O95" s="13">
        <f>VLOOKUP(N95,'Ref Data Dict'!W:X,2)</f>
        <v>81</v>
      </c>
      <c r="P95" s="13" t="s">
        <v>18</v>
      </c>
      <c r="Q95" s="13">
        <f>VLOOKUP(P95,'Ref Data Dict'!Z:AA,2)</f>
        <v>1</v>
      </c>
      <c r="R95" s="13" t="s">
        <v>19</v>
      </c>
      <c r="S95" s="13">
        <f>VLOOKUP(R95,'Ref Data Dict'!AC:AD,2)</f>
        <v>14</v>
      </c>
      <c r="T95" s="13" t="s">
        <v>365</v>
      </c>
      <c r="U95" s="13">
        <f>VLOOKUP(T95,'Ref Data Dict'!AF:AG,2)</f>
        <v>51</v>
      </c>
      <c r="V95" s="63">
        <v>32.160000000000004</v>
      </c>
      <c r="W95" s="16">
        <v>157.82250000000002</v>
      </c>
      <c r="X95" s="13">
        <v>5</v>
      </c>
      <c r="Y95" s="16">
        <v>-2.977499999999992</v>
      </c>
      <c r="Z95" s="48">
        <f>Table1[[#This Row],[Profit]]/Table1[[#This Row],[Quantity]]</f>
        <v>-0.59549999999999836</v>
      </c>
    </row>
    <row r="96" spans="1:26" x14ac:dyDescent="0.3">
      <c r="A96" s="13" t="s">
        <v>362</v>
      </c>
      <c r="B96" s="13">
        <f>VLOOKUP(A96,'Ref Data Dict'!A:B,2)</f>
        <v>27</v>
      </c>
      <c r="C96" s="14">
        <v>40552</v>
      </c>
      <c r="D96" s="13">
        <f>VLOOKUP(C96,'Ref Data Dict'!D:E,2)</f>
        <v>8</v>
      </c>
      <c r="E96" s="14">
        <v>40556</v>
      </c>
      <c r="F96" s="13">
        <f>VLOOKUP(E96,'Ref Data Dict'!G:H,2)</f>
        <v>9</v>
      </c>
      <c r="G96" s="64">
        <v>4</v>
      </c>
      <c r="H96" s="13" t="s">
        <v>363</v>
      </c>
      <c r="I96" s="13">
        <f>VLOOKUP(H96,'Ref Data Dict'!J:K,2)</f>
        <v>55</v>
      </c>
      <c r="J96" s="13" t="s">
        <v>73</v>
      </c>
      <c r="K96" s="13">
        <f>VLOOKUP(J96,'Ref Data Dict'!Q:R,2)</f>
        <v>22</v>
      </c>
      <c r="L96" s="13" t="s">
        <v>24</v>
      </c>
      <c r="M96" s="13">
        <f>VLOOKUP(L96,'Ref Data Dict'!T:U,2)</f>
        <v>1</v>
      </c>
      <c r="N96" s="13" t="s">
        <v>368</v>
      </c>
      <c r="O96" s="13">
        <f>VLOOKUP(N96,'Ref Data Dict'!W:X,2)</f>
        <v>55</v>
      </c>
      <c r="P96" s="13" t="s">
        <v>18</v>
      </c>
      <c r="Q96" s="13">
        <f>VLOOKUP(P96,'Ref Data Dict'!Z:AA,2)</f>
        <v>1</v>
      </c>
      <c r="R96" s="13" t="s">
        <v>133</v>
      </c>
      <c r="S96" s="13">
        <f>VLOOKUP(R96,'Ref Data Dict'!AC:AD,2)</f>
        <v>8</v>
      </c>
      <c r="T96" s="13" t="s">
        <v>369</v>
      </c>
      <c r="U96" s="13">
        <f>VLOOKUP(T96,'Ref Data Dict'!AF:AG,2)</f>
        <v>111</v>
      </c>
      <c r="V96" s="63">
        <v>6.7200000000000006</v>
      </c>
      <c r="W96" s="16">
        <v>51.628500000000003</v>
      </c>
      <c r="X96" s="13">
        <v>7</v>
      </c>
      <c r="Y96" s="16">
        <v>4.5884999999999962</v>
      </c>
      <c r="Z96" s="48">
        <f>Table1[[#This Row],[Profit]]/Table1[[#This Row],[Quantity]]</f>
        <v>0.65549999999999942</v>
      </c>
    </row>
    <row r="97" spans="1:26" x14ac:dyDescent="0.3">
      <c r="A97" s="13" t="s">
        <v>362</v>
      </c>
      <c r="B97" s="13">
        <f>VLOOKUP(A97,'Ref Data Dict'!A:B,2)</f>
        <v>27</v>
      </c>
      <c r="C97" s="14">
        <v>40552</v>
      </c>
      <c r="D97" s="13">
        <f>VLOOKUP(C97,'Ref Data Dict'!D:E,2)</f>
        <v>8</v>
      </c>
      <c r="E97" s="14">
        <v>40556</v>
      </c>
      <c r="F97" s="13">
        <f>VLOOKUP(E97,'Ref Data Dict'!G:H,2)</f>
        <v>9</v>
      </c>
      <c r="G97" s="64">
        <v>4</v>
      </c>
      <c r="H97" s="13" t="s">
        <v>363</v>
      </c>
      <c r="I97" s="13">
        <f>VLOOKUP(H97,'Ref Data Dict'!J:K,2)</f>
        <v>55</v>
      </c>
      <c r="J97" s="13" t="s">
        <v>73</v>
      </c>
      <c r="K97" s="13">
        <f>VLOOKUP(J97,'Ref Data Dict'!Q:R,2)</f>
        <v>22</v>
      </c>
      <c r="L97" s="13" t="s">
        <v>24</v>
      </c>
      <c r="M97" s="13">
        <f>VLOOKUP(L97,'Ref Data Dict'!T:U,2)</f>
        <v>1</v>
      </c>
      <c r="N97" s="13" t="s">
        <v>372</v>
      </c>
      <c r="O97" s="13">
        <f>VLOOKUP(N97,'Ref Data Dict'!W:X,2)</f>
        <v>73</v>
      </c>
      <c r="P97" s="13" t="s">
        <v>18</v>
      </c>
      <c r="Q97" s="13">
        <f>VLOOKUP(P97,'Ref Data Dict'!Z:AA,2)</f>
        <v>1</v>
      </c>
      <c r="R97" s="13" t="s">
        <v>39</v>
      </c>
      <c r="S97" s="13">
        <f>VLOOKUP(R97,'Ref Data Dict'!AC:AD,2)</f>
        <v>12</v>
      </c>
      <c r="T97" s="13" t="s">
        <v>373</v>
      </c>
      <c r="U97" s="13">
        <f>VLOOKUP(T97,'Ref Data Dict'!AF:AG,2)</f>
        <v>56</v>
      </c>
      <c r="V97" s="63">
        <v>11.040000000000003</v>
      </c>
      <c r="W97" s="16">
        <v>9.3225000000000016</v>
      </c>
      <c r="X97" s="13">
        <v>1</v>
      </c>
      <c r="Y97" s="16">
        <v>-1.7175000000000011</v>
      </c>
      <c r="Z97" s="48">
        <f>Table1[[#This Row],[Profit]]/Table1[[#This Row],[Quantity]]</f>
        <v>-1.7175000000000011</v>
      </c>
    </row>
    <row r="98" spans="1:26" x14ac:dyDescent="0.3">
      <c r="A98" s="13" t="s">
        <v>358</v>
      </c>
      <c r="B98" s="13">
        <f>VLOOKUP(A98,'Ref Data Dict'!A:B,2)</f>
        <v>39</v>
      </c>
      <c r="C98" s="14">
        <v>40552</v>
      </c>
      <c r="D98" s="13">
        <f>VLOOKUP(C98,'Ref Data Dict'!D:E,2)</f>
        <v>8</v>
      </c>
      <c r="E98" s="14">
        <v>40557</v>
      </c>
      <c r="F98" s="13">
        <f>VLOOKUP(E98,'Ref Data Dict'!G:H,2)</f>
        <v>10</v>
      </c>
      <c r="G98" s="64">
        <v>5</v>
      </c>
      <c r="H98" s="13" t="s">
        <v>359</v>
      </c>
      <c r="I98" s="13">
        <f>VLOOKUP(H98,'Ref Data Dict'!J:K,2)</f>
        <v>1</v>
      </c>
      <c r="J98" s="13" t="s">
        <v>229</v>
      </c>
      <c r="K98" s="13">
        <f>VLOOKUP(J98,'Ref Data Dict'!Q:R,2)</f>
        <v>33</v>
      </c>
      <c r="L98" s="13" t="s">
        <v>24</v>
      </c>
      <c r="M98" s="13">
        <f>VLOOKUP(L98,'Ref Data Dict'!T:U,2)</f>
        <v>1</v>
      </c>
      <c r="N98" s="13" t="s">
        <v>360</v>
      </c>
      <c r="O98" s="13">
        <f>VLOOKUP(N98,'Ref Data Dict'!W:X,2)</f>
        <v>100</v>
      </c>
      <c r="P98" s="13" t="s">
        <v>51</v>
      </c>
      <c r="Q98" s="13">
        <f>VLOOKUP(P98,'Ref Data Dict'!Z:AA,2)</f>
        <v>2</v>
      </c>
      <c r="R98" s="13" t="s">
        <v>105</v>
      </c>
      <c r="S98" s="13">
        <f>VLOOKUP(R98,'Ref Data Dict'!AC:AD,2)</f>
        <v>0</v>
      </c>
      <c r="T98" s="13" t="s">
        <v>361</v>
      </c>
      <c r="U98" s="13">
        <f>VLOOKUP(T98,'Ref Data Dict'!AF:AG,2)</f>
        <v>19</v>
      </c>
      <c r="V98" s="63">
        <v>55.56</v>
      </c>
      <c r="W98" s="16">
        <v>176.68080000000003</v>
      </c>
      <c r="X98" s="13">
        <v>6</v>
      </c>
      <c r="Y98" s="16">
        <v>-156.67920000000001</v>
      </c>
      <c r="Z98" s="48">
        <f>Table1[[#This Row],[Profit]]/Table1[[#This Row],[Quantity]]</f>
        <v>-26.113200000000003</v>
      </c>
    </row>
    <row r="99" spans="1:26" x14ac:dyDescent="0.3">
      <c r="A99" s="13" t="s">
        <v>358</v>
      </c>
      <c r="B99" s="13">
        <f>VLOOKUP(A99,'Ref Data Dict'!A:B,2)</f>
        <v>39</v>
      </c>
      <c r="C99" s="14">
        <v>40552</v>
      </c>
      <c r="D99" s="13">
        <f>VLOOKUP(C99,'Ref Data Dict'!D:E,2)</f>
        <v>8</v>
      </c>
      <c r="E99" s="14">
        <v>40557</v>
      </c>
      <c r="F99" s="13">
        <f>VLOOKUP(E99,'Ref Data Dict'!G:H,2)</f>
        <v>10</v>
      </c>
      <c r="G99" s="64">
        <v>5</v>
      </c>
      <c r="H99" s="13" t="s">
        <v>359</v>
      </c>
      <c r="I99" s="13">
        <f>VLOOKUP(H99,'Ref Data Dict'!J:K,2)</f>
        <v>1</v>
      </c>
      <c r="J99" s="13" t="s">
        <v>229</v>
      </c>
      <c r="K99" s="13">
        <f>VLOOKUP(J99,'Ref Data Dict'!Q:R,2)</f>
        <v>33</v>
      </c>
      <c r="L99" s="13" t="s">
        <v>24</v>
      </c>
      <c r="M99" s="13">
        <f>VLOOKUP(L99,'Ref Data Dict'!T:U,2)</f>
        <v>1</v>
      </c>
      <c r="N99" s="13" t="s">
        <v>366</v>
      </c>
      <c r="O99" s="13">
        <f>VLOOKUP(N99,'Ref Data Dict'!W:X,2)</f>
        <v>120</v>
      </c>
      <c r="P99" s="13" t="s">
        <v>51</v>
      </c>
      <c r="Q99" s="13">
        <f>VLOOKUP(P99,'Ref Data Dict'!Z:AA,2)</f>
        <v>2</v>
      </c>
      <c r="R99" s="13" t="s">
        <v>97</v>
      </c>
      <c r="S99" s="13">
        <f>VLOOKUP(R99,'Ref Data Dict'!AC:AD,2)</f>
        <v>13</v>
      </c>
      <c r="T99" s="13" t="s">
        <v>367</v>
      </c>
      <c r="U99" s="13">
        <f>VLOOKUP(T99,'Ref Data Dict'!AF:AG,2)</f>
        <v>9</v>
      </c>
      <c r="V99" s="63">
        <v>45.47999999999999</v>
      </c>
      <c r="W99" s="16">
        <v>123.75299999999999</v>
      </c>
      <c r="X99" s="13">
        <v>2</v>
      </c>
      <c r="Y99" s="16">
        <v>32.792999999999999</v>
      </c>
      <c r="Z99" s="48">
        <f>Table1[[#This Row],[Profit]]/Table1[[#This Row],[Quantity]]</f>
        <v>16.3965</v>
      </c>
    </row>
    <row r="100" spans="1:26" x14ac:dyDescent="0.3">
      <c r="A100" s="13" t="s">
        <v>358</v>
      </c>
      <c r="B100" s="13">
        <f>VLOOKUP(A100,'Ref Data Dict'!A:B,2)</f>
        <v>39</v>
      </c>
      <c r="C100" s="14">
        <v>40552</v>
      </c>
      <c r="D100" s="13">
        <f>VLOOKUP(C100,'Ref Data Dict'!D:E,2)</f>
        <v>8</v>
      </c>
      <c r="E100" s="14">
        <v>40557</v>
      </c>
      <c r="F100" s="13">
        <f>VLOOKUP(E100,'Ref Data Dict'!G:H,2)</f>
        <v>10</v>
      </c>
      <c r="G100" s="64">
        <v>5</v>
      </c>
      <c r="H100" s="13" t="s">
        <v>359</v>
      </c>
      <c r="I100" s="13">
        <f>VLOOKUP(H100,'Ref Data Dict'!J:K,2)</f>
        <v>1</v>
      </c>
      <c r="J100" s="13" t="s">
        <v>229</v>
      </c>
      <c r="K100" s="13">
        <f>VLOOKUP(J100,'Ref Data Dict'!Q:R,2)</f>
        <v>33</v>
      </c>
      <c r="L100" s="13" t="s">
        <v>24</v>
      </c>
      <c r="M100" s="13">
        <f>VLOOKUP(L100,'Ref Data Dict'!T:U,2)</f>
        <v>1</v>
      </c>
      <c r="N100" s="13" t="s">
        <v>370</v>
      </c>
      <c r="O100" s="13">
        <f>VLOOKUP(N100,'Ref Data Dict'!W:X,2)</f>
        <v>62</v>
      </c>
      <c r="P100" s="13" t="s">
        <v>18</v>
      </c>
      <c r="Q100" s="13">
        <f>VLOOKUP(P100,'Ref Data Dict'!Z:AA,2)</f>
        <v>1</v>
      </c>
      <c r="R100" s="13" t="s">
        <v>115</v>
      </c>
      <c r="S100" s="13">
        <f>VLOOKUP(R100,'Ref Data Dict'!AC:AD,2)</f>
        <v>10</v>
      </c>
      <c r="T100" s="13" t="s">
        <v>371</v>
      </c>
      <c r="U100" s="13">
        <f>VLOOKUP(T100,'Ref Data Dict'!AF:AG,2)</f>
        <v>104</v>
      </c>
      <c r="V100" s="63">
        <v>5.4600000000000009</v>
      </c>
      <c r="W100" s="16">
        <v>45.1935</v>
      </c>
      <c r="X100" s="13">
        <v>5</v>
      </c>
      <c r="Y100" s="16">
        <v>17.893499999999996</v>
      </c>
      <c r="Z100" s="48">
        <f>Table1[[#This Row],[Profit]]/Table1[[#This Row],[Quantity]]</f>
        <v>3.5786999999999991</v>
      </c>
    </row>
    <row r="101" spans="1:26" x14ac:dyDescent="0.3">
      <c r="A101" s="13" t="s">
        <v>358</v>
      </c>
      <c r="B101" s="13">
        <f>VLOOKUP(A101,'Ref Data Dict'!A:B,2)</f>
        <v>39</v>
      </c>
      <c r="C101" s="14">
        <v>40552</v>
      </c>
      <c r="D101" s="13">
        <f>VLOOKUP(C101,'Ref Data Dict'!D:E,2)</f>
        <v>8</v>
      </c>
      <c r="E101" s="14">
        <v>40557</v>
      </c>
      <c r="F101" s="13">
        <f>VLOOKUP(E101,'Ref Data Dict'!G:H,2)</f>
        <v>10</v>
      </c>
      <c r="G101" s="64">
        <v>5</v>
      </c>
      <c r="H101" s="13" t="s">
        <v>359</v>
      </c>
      <c r="I101" s="13">
        <f>VLOOKUP(H101,'Ref Data Dict'!J:K,2)</f>
        <v>1</v>
      </c>
      <c r="J101" s="13" t="s">
        <v>229</v>
      </c>
      <c r="K101" s="13">
        <f>VLOOKUP(J101,'Ref Data Dict'!Q:R,2)</f>
        <v>33</v>
      </c>
      <c r="L101" s="13" t="s">
        <v>24</v>
      </c>
      <c r="M101" s="13">
        <f>VLOOKUP(L101,'Ref Data Dict'!T:U,2)</f>
        <v>1</v>
      </c>
      <c r="N101" s="13" t="s">
        <v>374</v>
      </c>
      <c r="O101" s="13">
        <f>VLOOKUP(N101,'Ref Data Dict'!W:X,2)</f>
        <v>40</v>
      </c>
      <c r="P101" s="13" t="s">
        <v>18</v>
      </c>
      <c r="Q101" s="13">
        <f>VLOOKUP(P101,'Ref Data Dict'!Z:AA,2)</f>
        <v>1</v>
      </c>
      <c r="R101" s="13" t="s">
        <v>193</v>
      </c>
      <c r="S101" s="13">
        <f>VLOOKUP(R101,'Ref Data Dict'!AC:AD,2)</f>
        <v>3</v>
      </c>
      <c r="T101" s="13" t="s">
        <v>375</v>
      </c>
      <c r="U101" s="13">
        <f>VLOOKUP(T101,'Ref Data Dict'!AF:AG,2)</f>
        <v>16</v>
      </c>
      <c r="V101" s="63">
        <v>4.7699999999999996</v>
      </c>
      <c r="W101" s="16">
        <v>9.6113999999999997</v>
      </c>
      <c r="X101" s="13">
        <v>2</v>
      </c>
      <c r="Y101" s="16">
        <v>7.1399999999999908E-2</v>
      </c>
      <c r="Z101" s="48">
        <f>Table1[[#This Row],[Profit]]/Table1[[#This Row],[Quantity]]</f>
        <v>3.5699999999999954E-2</v>
      </c>
    </row>
    <row r="102" spans="1:26" x14ac:dyDescent="0.3">
      <c r="A102" s="13" t="s">
        <v>397</v>
      </c>
      <c r="B102" s="13">
        <f>VLOOKUP(A102,'Ref Data Dict'!A:B,2)</f>
        <v>0</v>
      </c>
      <c r="C102" s="14">
        <v>40553</v>
      </c>
      <c r="D102" s="13">
        <f>VLOOKUP(C102,'Ref Data Dict'!D:E,2)</f>
        <v>9</v>
      </c>
      <c r="E102" s="14">
        <v>40558</v>
      </c>
      <c r="F102" s="13">
        <f>VLOOKUP(E102,'Ref Data Dict'!G:H,2)</f>
        <v>11</v>
      </c>
      <c r="G102" s="64">
        <v>5</v>
      </c>
      <c r="H102" s="13" t="s">
        <v>398</v>
      </c>
      <c r="I102" s="13">
        <f>VLOOKUP(H102,'Ref Data Dict'!J:K,2)</f>
        <v>60</v>
      </c>
      <c r="J102" s="13" t="s">
        <v>15</v>
      </c>
      <c r="K102" s="13">
        <f>VLOOKUP(J102,'Ref Data Dict'!Q:R,2)</f>
        <v>0</v>
      </c>
      <c r="L102" s="13" t="s">
        <v>16</v>
      </c>
      <c r="M102" s="13">
        <f>VLOOKUP(L102,'Ref Data Dict'!T:U,2)</f>
        <v>0</v>
      </c>
      <c r="N102" s="13" t="s">
        <v>399</v>
      </c>
      <c r="O102" s="13">
        <f>VLOOKUP(N102,'Ref Data Dict'!W:X,2)</f>
        <v>61</v>
      </c>
      <c r="P102" s="13" t="s">
        <v>18</v>
      </c>
      <c r="Q102" s="13">
        <f>VLOOKUP(P102,'Ref Data Dict'!Z:AA,2)</f>
        <v>1</v>
      </c>
      <c r="R102" s="13" t="s">
        <v>57</v>
      </c>
      <c r="S102" s="13">
        <f>VLOOKUP(R102,'Ref Data Dict'!AC:AD,2)</f>
        <v>1</v>
      </c>
      <c r="T102" s="13" t="s">
        <v>400</v>
      </c>
      <c r="U102" s="13">
        <f>VLOOKUP(T102,'Ref Data Dict'!AF:AG,2)</f>
        <v>62</v>
      </c>
      <c r="V102" s="63">
        <v>246.92999999999998</v>
      </c>
      <c r="W102" s="16">
        <v>308.64</v>
      </c>
      <c r="X102" s="13">
        <v>1</v>
      </c>
      <c r="Y102" s="16">
        <v>61.71</v>
      </c>
      <c r="Z102" s="48">
        <f>Table1[[#This Row],[Profit]]/Table1[[#This Row],[Quantity]]</f>
        <v>61.71</v>
      </c>
    </row>
    <row r="103" spans="1:26" x14ac:dyDescent="0.3">
      <c r="A103" s="13" t="s">
        <v>438</v>
      </c>
      <c r="B103" s="13">
        <f>VLOOKUP(A103,'Ref Data Dict'!A:B,2)</f>
        <v>10</v>
      </c>
      <c r="C103" s="14">
        <v>40553</v>
      </c>
      <c r="D103" s="13">
        <f>VLOOKUP(C103,'Ref Data Dict'!D:E,2)</f>
        <v>9</v>
      </c>
      <c r="E103" s="14">
        <v>40557</v>
      </c>
      <c r="F103" s="13">
        <f>VLOOKUP(E103,'Ref Data Dict'!G:H,2)</f>
        <v>10</v>
      </c>
      <c r="G103" s="64">
        <v>4</v>
      </c>
      <c r="H103" s="13" t="s">
        <v>439</v>
      </c>
      <c r="I103" s="13">
        <f>VLOOKUP(H103,'Ref Data Dict'!J:K,2)</f>
        <v>44</v>
      </c>
      <c r="J103" s="13" t="s">
        <v>176</v>
      </c>
      <c r="K103" s="13">
        <f>VLOOKUP(J103,'Ref Data Dict'!Q:R,2)</f>
        <v>31</v>
      </c>
      <c r="L103" s="13" t="s">
        <v>177</v>
      </c>
      <c r="M103" s="13">
        <f>VLOOKUP(L103,'Ref Data Dict'!T:U,2)</f>
        <v>6</v>
      </c>
      <c r="N103" s="13" t="s">
        <v>440</v>
      </c>
      <c r="O103" s="13">
        <f>VLOOKUP(N103,'Ref Data Dict'!W:X,2)</f>
        <v>102</v>
      </c>
      <c r="P103" s="13" t="s">
        <v>51</v>
      </c>
      <c r="Q103" s="13">
        <f>VLOOKUP(P103,'Ref Data Dict'!Z:AA,2)</f>
        <v>2</v>
      </c>
      <c r="R103" s="13" t="s">
        <v>105</v>
      </c>
      <c r="S103" s="13">
        <f>VLOOKUP(R103,'Ref Data Dict'!AC:AD,2)</f>
        <v>0</v>
      </c>
      <c r="T103" s="13" t="s">
        <v>441</v>
      </c>
      <c r="U103" s="13">
        <f>VLOOKUP(T103,'Ref Data Dict'!AF:AG,2)</f>
        <v>77</v>
      </c>
      <c r="V103" s="63">
        <v>7.1500000000000021</v>
      </c>
      <c r="W103" s="16">
        <v>31.200000000000003</v>
      </c>
      <c r="X103" s="13">
        <v>3</v>
      </c>
      <c r="Y103" s="16">
        <v>9.7499999999999964</v>
      </c>
      <c r="Z103" s="48">
        <f>Table1[[#This Row],[Profit]]/Table1[[#This Row],[Quantity]]</f>
        <v>3.2499999999999987</v>
      </c>
    </row>
    <row r="104" spans="1:26" x14ac:dyDescent="0.3">
      <c r="A104" s="13" t="s">
        <v>438</v>
      </c>
      <c r="B104" s="13">
        <f>VLOOKUP(A104,'Ref Data Dict'!A:B,2)</f>
        <v>10</v>
      </c>
      <c r="C104" s="14">
        <v>40553</v>
      </c>
      <c r="D104" s="13">
        <f>VLOOKUP(C104,'Ref Data Dict'!D:E,2)</f>
        <v>9</v>
      </c>
      <c r="E104" s="14">
        <v>40557</v>
      </c>
      <c r="F104" s="13">
        <f>VLOOKUP(E104,'Ref Data Dict'!G:H,2)</f>
        <v>10</v>
      </c>
      <c r="G104" s="64">
        <v>4</v>
      </c>
      <c r="H104" s="13" t="s">
        <v>439</v>
      </c>
      <c r="I104" s="13">
        <f>VLOOKUP(H104,'Ref Data Dict'!J:K,2)</f>
        <v>44</v>
      </c>
      <c r="J104" s="13" t="s">
        <v>176</v>
      </c>
      <c r="K104" s="13">
        <f>VLOOKUP(J104,'Ref Data Dict'!Q:R,2)</f>
        <v>31</v>
      </c>
      <c r="L104" s="13" t="s">
        <v>177</v>
      </c>
      <c r="M104" s="13">
        <f>VLOOKUP(L104,'Ref Data Dict'!T:U,2)</f>
        <v>6</v>
      </c>
      <c r="N104" s="13" t="s">
        <v>448</v>
      </c>
      <c r="O104" s="13">
        <f>VLOOKUP(N104,'Ref Data Dict'!W:X,2)</f>
        <v>32</v>
      </c>
      <c r="P104" s="13" t="s">
        <v>18</v>
      </c>
      <c r="Q104" s="13">
        <f>VLOOKUP(P104,'Ref Data Dict'!Z:AA,2)</f>
        <v>1</v>
      </c>
      <c r="R104" s="13" t="s">
        <v>120</v>
      </c>
      <c r="S104" s="13">
        <f>VLOOKUP(R104,'Ref Data Dict'!AC:AD,2)</f>
        <v>2</v>
      </c>
      <c r="T104" s="13" t="s">
        <v>449</v>
      </c>
      <c r="U104" s="13">
        <f>VLOOKUP(T104,'Ref Data Dict'!AF:AG,2)</f>
        <v>81</v>
      </c>
      <c r="V104" s="63">
        <v>4.0880000000000001</v>
      </c>
      <c r="W104" s="16">
        <v>9.3439999999999994</v>
      </c>
      <c r="X104" s="13">
        <v>2</v>
      </c>
      <c r="Y104" s="16">
        <v>1.1679999999999997</v>
      </c>
      <c r="Z104" s="48">
        <f>Table1[[#This Row],[Profit]]/Table1[[#This Row],[Quantity]]</f>
        <v>0.58399999999999985</v>
      </c>
    </row>
    <row r="105" spans="1:26" x14ac:dyDescent="0.3">
      <c r="A105" s="13" t="s">
        <v>386</v>
      </c>
      <c r="B105" s="13">
        <f>VLOOKUP(A105,'Ref Data Dict'!A:B,2)</f>
        <v>14</v>
      </c>
      <c r="C105" s="14">
        <v>40553</v>
      </c>
      <c r="D105" s="13">
        <f>VLOOKUP(C105,'Ref Data Dict'!D:E,2)</f>
        <v>9</v>
      </c>
      <c r="E105" s="14">
        <v>40555</v>
      </c>
      <c r="F105" s="13">
        <f>VLOOKUP(E105,'Ref Data Dict'!G:H,2)</f>
        <v>8</v>
      </c>
      <c r="G105" s="64">
        <v>2</v>
      </c>
      <c r="H105" s="13" t="s">
        <v>387</v>
      </c>
      <c r="I105" s="13">
        <f>VLOOKUP(H105,'Ref Data Dict'!J:K,2)</f>
        <v>56</v>
      </c>
      <c r="J105" s="13" t="s">
        <v>388</v>
      </c>
      <c r="K105" s="13">
        <f>VLOOKUP(J105,'Ref Data Dict'!Q:R,2)</f>
        <v>7</v>
      </c>
      <c r="L105" s="13" t="s">
        <v>16</v>
      </c>
      <c r="M105" s="13">
        <f>VLOOKUP(L105,'Ref Data Dict'!T:U,2)</f>
        <v>0</v>
      </c>
      <c r="N105" s="13" t="s">
        <v>389</v>
      </c>
      <c r="O105" s="13">
        <f>VLOOKUP(N105,'Ref Data Dict'!W:X,2)</f>
        <v>9</v>
      </c>
      <c r="P105" s="13" t="s">
        <v>42</v>
      </c>
      <c r="Q105" s="13">
        <f>VLOOKUP(P105,'Ref Data Dict'!Z:AA,2)</f>
        <v>0</v>
      </c>
      <c r="R105" s="13" t="s">
        <v>77</v>
      </c>
      <c r="S105" s="13">
        <f>VLOOKUP(R105,'Ref Data Dict'!AC:AD,2)</f>
        <v>16</v>
      </c>
      <c r="T105" s="13" t="s">
        <v>390</v>
      </c>
      <c r="U105" s="13">
        <f>VLOOKUP(T105,'Ref Data Dict'!AF:AG,2)</f>
        <v>34</v>
      </c>
      <c r="V105" s="63">
        <v>261.36</v>
      </c>
      <c r="W105" s="16">
        <v>967.98</v>
      </c>
      <c r="X105" s="13">
        <v>2</v>
      </c>
      <c r="Y105" s="16">
        <v>445.26</v>
      </c>
      <c r="Z105" s="48">
        <f>Table1[[#This Row],[Profit]]/Table1[[#This Row],[Quantity]]</f>
        <v>222.63</v>
      </c>
    </row>
    <row r="106" spans="1:26" x14ac:dyDescent="0.3">
      <c r="A106" s="13" t="s">
        <v>380</v>
      </c>
      <c r="B106" s="13">
        <f>VLOOKUP(A106,'Ref Data Dict'!A:B,2)</f>
        <v>21</v>
      </c>
      <c r="C106" s="14">
        <v>40553</v>
      </c>
      <c r="D106" s="13">
        <f>VLOOKUP(C106,'Ref Data Dict'!D:E,2)</f>
        <v>9</v>
      </c>
      <c r="E106" s="14">
        <v>40553</v>
      </c>
      <c r="F106" s="13">
        <f>VLOOKUP(E106,'Ref Data Dict'!G:H,2)</f>
        <v>6</v>
      </c>
      <c r="G106" s="64">
        <v>0</v>
      </c>
      <c r="H106" s="13" t="s">
        <v>381</v>
      </c>
      <c r="I106" s="13">
        <f>VLOOKUP(H106,'Ref Data Dict'!J:K,2)</f>
        <v>18</v>
      </c>
      <c r="J106" s="13" t="s">
        <v>30</v>
      </c>
      <c r="K106" s="13">
        <f>VLOOKUP(J106,'Ref Data Dict'!Q:R,2)</f>
        <v>10</v>
      </c>
      <c r="L106" s="13" t="s">
        <v>31</v>
      </c>
      <c r="M106" s="13">
        <f>VLOOKUP(L106,'Ref Data Dict'!T:U,2)</f>
        <v>3</v>
      </c>
      <c r="N106" s="13" t="s">
        <v>382</v>
      </c>
      <c r="O106" s="13">
        <f>VLOOKUP(N106,'Ref Data Dict'!W:X,2)</f>
        <v>15</v>
      </c>
      <c r="P106" s="13" t="s">
        <v>42</v>
      </c>
      <c r="Q106" s="13">
        <f>VLOOKUP(P106,'Ref Data Dict'!Z:AA,2)</f>
        <v>0</v>
      </c>
      <c r="R106" s="13" t="s">
        <v>83</v>
      </c>
      <c r="S106" s="13">
        <f>VLOOKUP(R106,'Ref Data Dict'!AC:AD,2)</f>
        <v>4</v>
      </c>
      <c r="T106" s="13" t="s">
        <v>383</v>
      </c>
      <c r="U106" s="13">
        <f>VLOOKUP(T106,'Ref Data Dict'!AF:AG,2)</f>
        <v>71</v>
      </c>
      <c r="V106" s="63">
        <v>203.51999999999998</v>
      </c>
      <c r="W106" s="16">
        <v>363.39</v>
      </c>
      <c r="X106" s="13">
        <v>1</v>
      </c>
      <c r="Y106" s="16">
        <v>159.87</v>
      </c>
      <c r="Z106" s="48">
        <f>Table1[[#This Row],[Profit]]/Table1[[#This Row],[Quantity]]</f>
        <v>159.87</v>
      </c>
    </row>
    <row r="107" spans="1:26" x14ac:dyDescent="0.3">
      <c r="A107" s="13" t="s">
        <v>380</v>
      </c>
      <c r="B107" s="13">
        <f>VLOOKUP(A107,'Ref Data Dict'!A:B,2)</f>
        <v>21</v>
      </c>
      <c r="C107" s="14">
        <v>40553</v>
      </c>
      <c r="D107" s="13">
        <f>VLOOKUP(C107,'Ref Data Dict'!D:E,2)</f>
        <v>9</v>
      </c>
      <c r="E107" s="14">
        <v>40553</v>
      </c>
      <c r="F107" s="13">
        <f>VLOOKUP(E107,'Ref Data Dict'!G:H,2)</f>
        <v>6</v>
      </c>
      <c r="G107" s="64">
        <v>0</v>
      </c>
      <c r="H107" s="13" t="s">
        <v>381</v>
      </c>
      <c r="I107" s="13">
        <f>VLOOKUP(H107,'Ref Data Dict'!J:K,2)</f>
        <v>18</v>
      </c>
      <c r="J107" s="13" t="s">
        <v>30</v>
      </c>
      <c r="K107" s="13">
        <f>VLOOKUP(J107,'Ref Data Dict'!Q:R,2)</f>
        <v>10</v>
      </c>
      <c r="L107" s="13" t="s">
        <v>31</v>
      </c>
      <c r="M107" s="13">
        <f>VLOOKUP(L107,'Ref Data Dict'!T:U,2)</f>
        <v>3</v>
      </c>
      <c r="N107" s="13" t="s">
        <v>384</v>
      </c>
      <c r="O107" s="13">
        <f>VLOOKUP(N107,'Ref Data Dict'!W:X,2)</f>
        <v>106</v>
      </c>
      <c r="P107" s="13" t="s">
        <v>51</v>
      </c>
      <c r="Q107" s="13">
        <f>VLOOKUP(P107,'Ref Data Dict'!Z:AA,2)</f>
        <v>2</v>
      </c>
      <c r="R107" s="13" t="s">
        <v>63</v>
      </c>
      <c r="S107" s="13">
        <f>VLOOKUP(R107,'Ref Data Dict'!AC:AD,2)</f>
        <v>6</v>
      </c>
      <c r="T107" s="13" t="s">
        <v>385</v>
      </c>
      <c r="U107" s="13">
        <f>VLOOKUP(T107,'Ref Data Dict'!AF:AG,2)</f>
        <v>32</v>
      </c>
      <c r="V107" s="63">
        <v>77.999999999999972</v>
      </c>
      <c r="W107" s="16">
        <v>588.59999999999991</v>
      </c>
      <c r="X107" s="13">
        <v>4</v>
      </c>
      <c r="Y107" s="16">
        <v>276.60000000000002</v>
      </c>
      <c r="Z107" s="48">
        <f>Table1[[#This Row],[Profit]]/Table1[[#This Row],[Quantity]]</f>
        <v>69.150000000000006</v>
      </c>
    </row>
    <row r="108" spans="1:26" x14ac:dyDescent="0.3">
      <c r="A108" s="13" t="s">
        <v>380</v>
      </c>
      <c r="B108" s="13">
        <f>VLOOKUP(A108,'Ref Data Dict'!A:B,2)</f>
        <v>21</v>
      </c>
      <c r="C108" s="14">
        <v>40553</v>
      </c>
      <c r="D108" s="13">
        <f>VLOOKUP(C108,'Ref Data Dict'!D:E,2)</f>
        <v>9</v>
      </c>
      <c r="E108" s="14">
        <v>40553</v>
      </c>
      <c r="F108" s="13">
        <f>VLOOKUP(E108,'Ref Data Dict'!G:H,2)</f>
        <v>6</v>
      </c>
      <c r="G108" s="64">
        <v>0</v>
      </c>
      <c r="H108" s="13" t="s">
        <v>381</v>
      </c>
      <c r="I108" s="13">
        <f>VLOOKUP(H108,'Ref Data Dict'!J:K,2)</f>
        <v>18</v>
      </c>
      <c r="J108" s="13" t="s">
        <v>30</v>
      </c>
      <c r="K108" s="13">
        <f>VLOOKUP(J108,'Ref Data Dict'!Q:R,2)</f>
        <v>10</v>
      </c>
      <c r="L108" s="13" t="s">
        <v>31</v>
      </c>
      <c r="M108" s="13">
        <f>VLOOKUP(L108,'Ref Data Dict'!T:U,2)</f>
        <v>3</v>
      </c>
      <c r="N108" s="13" t="s">
        <v>391</v>
      </c>
      <c r="O108" s="13">
        <f>VLOOKUP(N108,'Ref Data Dict'!W:X,2)</f>
        <v>79</v>
      </c>
      <c r="P108" s="13" t="s">
        <v>18</v>
      </c>
      <c r="Q108" s="13">
        <f>VLOOKUP(P108,'Ref Data Dict'!Z:AA,2)</f>
        <v>1</v>
      </c>
      <c r="R108" s="13" t="s">
        <v>39</v>
      </c>
      <c r="S108" s="13">
        <f>VLOOKUP(R108,'Ref Data Dict'!AC:AD,2)</f>
        <v>12</v>
      </c>
      <c r="T108" s="13" t="s">
        <v>392</v>
      </c>
      <c r="U108" s="13">
        <f>VLOOKUP(T108,'Ref Data Dict'!AF:AG,2)</f>
        <v>95</v>
      </c>
      <c r="V108" s="63">
        <v>13.08</v>
      </c>
      <c r="W108" s="16">
        <v>142.38</v>
      </c>
      <c r="X108" s="13">
        <v>6</v>
      </c>
      <c r="Y108" s="16">
        <v>63.899999999999991</v>
      </c>
      <c r="Z108" s="48">
        <f>Table1[[#This Row],[Profit]]/Table1[[#This Row],[Quantity]]</f>
        <v>10.649999999999999</v>
      </c>
    </row>
    <row r="109" spans="1:26" x14ac:dyDescent="0.3">
      <c r="A109" s="13" t="s">
        <v>380</v>
      </c>
      <c r="B109" s="13">
        <f>VLOOKUP(A109,'Ref Data Dict'!A:B,2)</f>
        <v>21</v>
      </c>
      <c r="C109" s="14">
        <v>40553</v>
      </c>
      <c r="D109" s="13">
        <f>VLOOKUP(C109,'Ref Data Dict'!D:E,2)</f>
        <v>9</v>
      </c>
      <c r="E109" s="14">
        <v>40553</v>
      </c>
      <c r="F109" s="13">
        <f>VLOOKUP(E109,'Ref Data Dict'!G:H,2)</f>
        <v>6</v>
      </c>
      <c r="G109" s="64">
        <v>0</v>
      </c>
      <c r="H109" s="13" t="s">
        <v>381</v>
      </c>
      <c r="I109" s="13">
        <f>VLOOKUP(H109,'Ref Data Dict'!J:K,2)</f>
        <v>18</v>
      </c>
      <c r="J109" s="13" t="s">
        <v>30</v>
      </c>
      <c r="K109" s="13">
        <f>VLOOKUP(J109,'Ref Data Dict'!Q:R,2)</f>
        <v>10</v>
      </c>
      <c r="L109" s="13" t="s">
        <v>31</v>
      </c>
      <c r="M109" s="13">
        <f>VLOOKUP(L109,'Ref Data Dict'!T:U,2)</f>
        <v>3</v>
      </c>
      <c r="N109" s="13" t="s">
        <v>393</v>
      </c>
      <c r="O109" s="13">
        <f>VLOOKUP(N109,'Ref Data Dict'!W:X,2)</f>
        <v>77</v>
      </c>
      <c r="P109" s="13" t="s">
        <v>18</v>
      </c>
      <c r="Q109" s="13">
        <f>VLOOKUP(P109,'Ref Data Dict'!Z:AA,2)</f>
        <v>1</v>
      </c>
      <c r="R109" s="13" t="s">
        <v>120</v>
      </c>
      <c r="S109" s="13">
        <f>VLOOKUP(R109,'Ref Data Dict'!AC:AD,2)</f>
        <v>2</v>
      </c>
      <c r="T109" s="13" t="s">
        <v>394</v>
      </c>
      <c r="U109" s="13">
        <f>VLOOKUP(T109,'Ref Data Dict'!AF:AG,2)</f>
        <v>97</v>
      </c>
      <c r="V109" s="63">
        <v>16.8</v>
      </c>
      <c r="W109" s="16">
        <v>154.97999999999999</v>
      </c>
      <c r="X109" s="13">
        <v>6</v>
      </c>
      <c r="Y109" s="16">
        <v>54.179999999999993</v>
      </c>
      <c r="Z109" s="48">
        <f>Table1[[#This Row],[Profit]]/Table1[[#This Row],[Quantity]]</f>
        <v>9.0299999999999994</v>
      </c>
    </row>
    <row r="110" spans="1:26" x14ac:dyDescent="0.3">
      <c r="A110" s="13" t="s">
        <v>380</v>
      </c>
      <c r="B110" s="13">
        <f>VLOOKUP(A110,'Ref Data Dict'!A:B,2)</f>
        <v>21</v>
      </c>
      <c r="C110" s="14">
        <v>40553</v>
      </c>
      <c r="D110" s="13">
        <f>VLOOKUP(C110,'Ref Data Dict'!D:E,2)</f>
        <v>9</v>
      </c>
      <c r="E110" s="14">
        <v>40553</v>
      </c>
      <c r="F110" s="13">
        <f>VLOOKUP(E110,'Ref Data Dict'!G:H,2)</f>
        <v>6</v>
      </c>
      <c r="G110" s="64">
        <v>0</v>
      </c>
      <c r="H110" s="13" t="s">
        <v>381</v>
      </c>
      <c r="I110" s="13">
        <f>VLOOKUP(H110,'Ref Data Dict'!J:K,2)</f>
        <v>18</v>
      </c>
      <c r="J110" s="13" t="s">
        <v>30</v>
      </c>
      <c r="K110" s="13">
        <f>VLOOKUP(J110,'Ref Data Dict'!Q:R,2)</f>
        <v>10</v>
      </c>
      <c r="L110" s="13" t="s">
        <v>31</v>
      </c>
      <c r="M110" s="13">
        <f>VLOOKUP(L110,'Ref Data Dict'!T:U,2)</f>
        <v>3</v>
      </c>
      <c r="N110" s="13" t="s">
        <v>395</v>
      </c>
      <c r="O110" s="13">
        <f>VLOOKUP(N110,'Ref Data Dict'!W:X,2)</f>
        <v>111</v>
      </c>
      <c r="P110" s="13" t="s">
        <v>51</v>
      </c>
      <c r="Q110" s="13">
        <f>VLOOKUP(P110,'Ref Data Dict'!Z:AA,2)</f>
        <v>2</v>
      </c>
      <c r="R110" s="13" t="s">
        <v>52</v>
      </c>
      <c r="S110" s="13">
        <f>VLOOKUP(R110,'Ref Data Dict'!AC:AD,2)</f>
        <v>11</v>
      </c>
      <c r="T110" s="13" t="s">
        <v>396</v>
      </c>
      <c r="U110" s="13">
        <f>VLOOKUP(T110,'Ref Data Dict'!AF:AG,2)</f>
        <v>47</v>
      </c>
      <c r="V110" s="63">
        <v>66.42</v>
      </c>
      <c r="W110" s="16">
        <v>156.24</v>
      </c>
      <c r="X110" s="13">
        <v>2</v>
      </c>
      <c r="Y110" s="16">
        <v>23.4</v>
      </c>
      <c r="Z110" s="48">
        <f>Table1[[#This Row],[Profit]]/Table1[[#This Row],[Quantity]]</f>
        <v>11.7</v>
      </c>
    </row>
    <row r="111" spans="1:26" x14ac:dyDescent="0.3">
      <c r="A111" s="13" t="s">
        <v>380</v>
      </c>
      <c r="B111" s="13">
        <f>VLOOKUP(A111,'Ref Data Dict'!A:B,2)</f>
        <v>21</v>
      </c>
      <c r="C111" s="14">
        <v>40553</v>
      </c>
      <c r="D111" s="13">
        <f>VLOOKUP(C111,'Ref Data Dict'!D:E,2)</f>
        <v>9</v>
      </c>
      <c r="E111" s="14">
        <v>40553</v>
      </c>
      <c r="F111" s="13">
        <f>VLOOKUP(E111,'Ref Data Dict'!G:H,2)</f>
        <v>6</v>
      </c>
      <c r="G111" s="64">
        <v>0</v>
      </c>
      <c r="H111" s="13" t="s">
        <v>381</v>
      </c>
      <c r="I111" s="13">
        <f>VLOOKUP(H111,'Ref Data Dict'!J:K,2)</f>
        <v>18</v>
      </c>
      <c r="J111" s="13" t="s">
        <v>30</v>
      </c>
      <c r="K111" s="13">
        <f>VLOOKUP(J111,'Ref Data Dict'!Q:R,2)</f>
        <v>10</v>
      </c>
      <c r="L111" s="13" t="s">
        <v>31</v>
      </c>
      <c r="M111" s="13">
        <f>VLOOKUP(L111,'Ref Data Dict'!T:U,2)</f>
        <v>3</v>
      </c>
      <c r="N111" s="13" t="s">
        <v>406</v>
      </c>
      <c r="O111" s="13">
        <f>VLOOKUP(N111,'Ref Data Dict'!W:X,2)</f>
        <v>48</v>
      </c>
      <c r="P111" s="13" t="s">
        <v>18</v>
      </c>
      <c r="Q111" s="13">
        <f>VLOOKUP(P111,'Ref Data Dict'!Z:AA,2)</f>
        <v>1</v>
      </c>
      <c r="R111" s="13" t="s">
        <v>39</v>
      </c>
      <c r="S111" s="13">
        <f>VLOOKUP(R111,'Ref Data Dict'!AC:AD,2)</f>
        <v>12</v>
      </c>
      <c r="T111" s="13" t="s">
        <v>407</v>
      </c>
      <c r="U111" s="13">
        <f>VLOOKUP(T111,'Ref Data Dict'!AF:AG,2)</f>
        <v>39</v>
      </c>
      <c r="V111" s="63">
        <v>26.58</v>
      </c>
      <c r="W111" s="16">
        <v>53.16</v>
      </c>
      <c r="X111" s="13">
        <v>2</v>
      </c>
      <c r="Y111" s="16">
        <v>0</v>
      </c>
      <c r="Z111" s="48">
        <f>Table1[[#This Row],[Profit]]/Table1[[#This Row],[Quantity]]</f>
        <v>0</v>
      </c>
    </row>
    <row r="112" spans="1:26" x14ac:dyDescent="0.3">
      <c r="A112" s="13" t="s">
        <v>380</v>
      </c>
      <c r="B112" s="13">
        <f>VLOOKUP(A112,'Ref Data Dict'!A:B,2)</f>
        <v>21</v>
      </c>
      <c r="C112" s="14">
        <v>40553</v>
      </c>
      <c r="D112" s="13">
        <f>VLOOKUP(C112,'Ref Data Dict'!D:E,2)</f>
        <v>9</v>
      </c>
      <c r="E112" s="14">
        <v>40553</v>
      </c>
      <c r="F112" s="13">
        <f>VLOOKUP(E112,'Ref Data Dict'!G:H,2)</f>
        <v>6</v>
      </c>
      <c r="G112" s="64">
        <v>0</v>
      </c>
      <c r="H112" s="13" t="s">
        <v>381</v>
      </c>
      <c r="I112" s="13">
        <f>VLOOKUP(H112,'Ref Data Dict'!J:K,2)</f>
        <v>18</v>
      </c>
      <c r="J112" s="13" t="s">
        <v>30</v>
      </c>
      <c r="K112" s="13">
        <f>VLOOKUP(J112,'Ref Data Dict'!Q:R,2)</f>
        <v>10</v>
      </c>
      <c r="L112" s="13" t="s">
        <v>31</v>
      </c>
      <c r="M112" s="13">
        <f>VLOOKUP(L112,'Ref Data Dict'!T:U,2)</f>
        <v>3</v>
      </c>
      <c r="N112" s="13" t="s">
        <v>412</v>
      </c>
      <c r="O112" s="13">
        <f>VLOOKUP(N112,'Ref Data Dict'!W:X,2)</f>
        <v>46</v>
      </c>
      <c r="P112" s="13" t="s">
        <v>18</v>
      </c>
      <c r="Q112" s="13">
        <f>VLOOKUP(P112,'Ref Data Dict'!Z:AA,2)</f>
        <v>1</v>
      </c>
      <c r="R112" s="13" t="s">
        <v>130</v>
      </c>
      <c r="S112" s="13">
        <f>VLOOKUP(R112,'Ref Data Dict'!AC:AD,2)</f>
        <v>7</v>
      </c>
      <c r="T112" s="13" t="s">
        <v>413</v>
      </c>
      <c r="U112" s="13">
        <f>VLOOKUP(T112,'Ref Data Dict'!AF:AG,2)</f>
        <v>30</v>
      </c>
      <c r="V112" s="63">
        <v>40.050000000000004</v>
      </c>
      <c r="W112" s="16">
        <v>41.7</v>
      </c>
      <c r="X112" s="13">
        <v>1</v>
      </c>
      <c r="Y112" s="16">
        <v>1.6500000000000001</v>
      </c>
      <c r="Z112" s="48">
        <f>Table1[[#This Row],[Profit]]/Table1[[#This Row],[Quantity]]</f>
        <v>1.6500000000000001</v>
      </c>
    </row>
    <row r="113" spans="1:26" x14ac:dyDescent="0.3">
      <c r="A113" s="13" t="s">
        <v>380</v>
      </c>
      <c r="B113" s="13">
        <f>VLOOKUP(A113,'Ref Data Dict'!A:B,2)</f>
        <v>21</v>
      </c>
      <c r="C113" s="14">
        <v>40553</v>
      </c>
      <c r="D113" s="13">
        <f>VLOOKUP(C113,'Ref Data Dict'!D:E,2)</f>
        <v>9</v>
      </c>
      <c r="E113" s="14">
        <v>40553</v>
      </c>
      <c r="F113" s="13">
        <f>VLOOKUP(E113,'Ref Data Dict'!G:H,2)</f>
        <v>6</v>
      </c>
      <c r="G113" s="64">
        <v>0</v>
      </c>
      <c r="H113" s="13" t="s">
        <v>381</v>
      </c>
      <c r="I113" s="13">
        <f>VLOOKUP(H113,'Ref Data Dict'!J:K,2)</f>
        <v>18</v>
      </c>
      <c r="J113" s="13" t="s">
        <v>30</v>
      </c>
      <c r="K113" s="13">
        <f>VLOOKUP(J113,'Ref Data Dict'!Q:R,2)</f>
        <v>10</v>
      </c>
      <c r="L113" s="13" t="s">
        <v>31</v>
      </c>
      <c r="M113" s="13">
        <f>VLOOKUP(L113,'Ref Data Dict'!T:U,2)</f>
        <v>3</v>
      </c>
      <c r="N113" s="13" t="s">
        <v>426</v>
      </c>
      <c r="O113" s="13">
        <f>VLOOKUP(N113,'Ref Data Dict'!W:X,2)</f>
        <v>124</v>
      </c>
      <c r="P113" s="13" t="s">
        <v>51</v>
      </c>
      <c r="Q113" s="13">
        <f>VLOOKUP(P113,'Ref Data Dict'!Z:AA,2)</f>
        <v>2</v>
      </c>
      <c r="R113" s="13" t="s">
        <v>52</v>
      </c>
      <c r="S113" s="13">
        <f>VLOOKUP(R113,'Ref Data Dict'!AC:AD,2)</f>
        <v>11</v>
      </c>
      <c r="T113" s="13" t="s">
        <v>427</v>
      </c>
      <c r="U113" s="13">
        <f>VLOOKUP(T113,'Ref Data Dict'!AF:AG,2)</f>
        <v>109</v>
      </c>
      <c r="V113" s="63">
        <v>31.56</v>
      </c>
      <c r="W113" s="16">
        <v>37.11</v>
      </c>
      <c r="X113" s="13">
        <v>1</v>
      </c>
      <c r="Y113" s="16">
        <v>5.5500000000000007</v>
      </c>
      <c r="Z113" s="48">
        <f>Table1[[#This Row],[Profit]]/Table1[[#This Row],[Quantity]]</f>
        <v>5.5500000000000007</v>
      </c>
    </row>
    <row r="114" spans="1:26" x14ac:dyDescent="0.3">
      <c r="A114" s="13" t="s">
        <v>380</v>
      </c>
      <c r="B114" s="13">
        <f>VLOOKUP(A114,'Ref Data Dict'!A:B,2)</f>
        <v>21</v>
      </c>
      <c r="C114" s="14">
        <v>40553</v>
      </c>
      <c r="D114" s="13">
        <f>VLOOKUP(C114,'Ref Data Dict'!D:E,2)</f>
        <v>9</v>
      </c>
      <c r="E114" s="14">
        <v>40553</v>
      </c>
      <c r="F114" s="13">
        <f>VLOOKUP(E114,'Ref Data Dict'!G:H,2)</f>
        <v>6</v>
      </c>
      <c r="G114" s="64">
        <v>0</v>
      </c>
      <c r="H114" s="13" t="s">
        <v>381</v>
      </c>
      <c r="I114" s="13">
        <f>VLOOKUP(H114,'Ref Data Dict'!J:K,2)</f>
        <v>18</v>
      </c>
      <c r="J114" s="13" t="s">
        <v>30</v>
      </c>
      <c r="K114" s="13">
        <f>VLOOKUP(J114,'Ref Data Dict'!Q:R,2)</f>
        <v>10</v>
      </c>
      <c r="L114" s="13" t="s">
        <v>31</v>
      </c>
      <c r="M114" s="13">
        <f>VLOOKUP(L114,'Ref Data Dict'!T:U,2)</f>
        <v>3</v>
      </c>
      <c r="N114" s="13" t="s">
        <v>429</v>
      </c>
      <c r="O114" s="13">
        <f>VLOOKUP(N114,'Ref Data Dict'!W:X,2)</f>
        <v>78</v>
      </c>
      <c r="P114" s="13" t="s">
        <v>18</v>
      </c>
      <c r="Q114" s="13">
        <f>VLOOKUP(P114,'Ref Data Dict'!Z:AA,2)</f>
        <v>1</v>
      </c>
      <c r="R114" s="13" t="s">
        <v>120</v>
      </c>
      <c r="S114" s="13">
        <f>VLOOKUP(R114,'Ref Data Dict'!AC:AD,2)</f>
        <v>2</v>
      </c>
      <c r="T114" s="13" t="s">
        <v>430</v>
      </c>
      <c r="U114" s="13">
        <f>VLOOKUP(T114,'Ref Data Dict'!AF:AG,2)</f>
        <v>98</v>
      </c>
      <c r="V114" s="63">
        <v>8.7600000000000016</v>
      </c>
      <c r="W114" s="16">
        <v>11.370000000000001</v>
      </c>
      <c r="X114" s="13">
        <v>1</v>
      </c>
      <c r="Y114" s="16">
        <v>2.61</v>
      </c>
      <c r="Z114" s="48">
        <f>Table1[[#This Row],[Profit]]/Table1[[#This Row],[Quantity]]</f>
        <v>2.61</v>
      </c>
    </row>
    <row r="115" spans="1:26" x14ac:dyDescent="0.3">
      <c r="A115" s="13" t="s">
        <v>380</v>
      </c>
      <c r="B115" s="13">
        <f>VLOOKUP(A115,'Ref Data Dict'!A:B,2)</f>
        <v>21</v>
      </c>
      <c r="C115" s="14">
        <v>40553</v>
      </c>
      <c r="D115" s="13">
        <f>VLOOKUP(C115,'Ref Data Dict'!D:E,2)</f>
        <v>9</v>
      </c>
      <c r="E115" s="14">
        <v>40553</v>
      </c>
      <c r="F115" s="13">
        <f>VLOOKUP(E115,'Ref Data Dict'!G:H,2)</f>
        <v>6</v>
      </c>
      <c r="G115" s="64">
        <v>0</v>
      </c>
      <c r="H115" s="13" t="s">
        <v>381</v>
      </c>
      <c r="I115" s="13">
        <f>VLOOKUP(H115,'Ref Data Dict'!J:K,2)</f>
        <v>18</v>
      </c>
      <c r="J115" s="13" t="s">
        <v>30</v>
      </c>
      <c r="K115" s="13">
        <f>VLOOKUP(J115,'Ref Data Dict'!Q:R,2)</f>
        <v>10</v>
      </c>
      <c r="L115" s="13" t="s">
        <v>31</v>
      </c>
      <c r="M115" s="13">
        <f>VLOOKUP(L115,'Ref Data Dict'!T:U,2)</f>
        <v>3</v>
      </c>
      <c r="N115" s="13" t="s">
        <v>431</v>
      </c>
      <c r="O115" s="13">
        <f>VLOOKUP(N115,'Ref Data Dict'!W:X,2)</f>
        <v>33</v>
      </c>
      <c r="P115" s="13" t="s">
        <v>18</v>
      </c>
      <c r="Q115" s="13">
        <f>VLOOKUP(P115,'Ref Data Dict'!Z:AA,2)</f>
        <v>1</v>
      </c>
      <c r="R115" s="13" t="s">
        <v>193</v>
      </c>
      <c r="S115" s="13">
        <f>VLOOKUP(R115,'Ref Data Dict'!AC:AD,2)</f>
        <v>3</v>
      </c>
      <c r="T115" s="13" t="s">
        <v>432</v>
      </c>
      <c r="U115" s="13">
        <f>VLOOKUP(T115,'Ref Data Dict'!AF:AG,2)</f>
        <v>11</v>
      </c>
      <c r="V115" s="63">
        <v>8.129999999999999</v>
      </c>
      <c r="W115" s="16">
        <v>10.53</v>
      </c>
      <c r="X115" s="13">
        <v>1</v>
      </c>
      <c r="Y115" s="16">
        <v>2.4000000000000004</v>
      </c>
      <c r="Z115" s="48">
        <f>Table1[[#This Row],[Profit]]/Table1[[#This Row],[Quantity]]</f>
        <v>2.4000000000000004</v>
      </c>
    </row>
    <row r="116" spans="1:26" x14ac:dyDescent="0.3">
      <c r="A116" s="13" t="s">
        <v>442</v>
      </c>
      <c r="B116" s="13">
        <f>VLOOKUP(A116,'Ref Data Dict'!A:B,2)</f>
        <v>23</v>
      </c>
      <c r="C116" s="14">
        <v>40553</v>
      </c>
      <c r="D116" s="13">
        <f>VLOOKUP(C116,'Ref Data Dict'!D:E,2)</f>
        <v>9</v>
      </c>
      <c r="E116" s="14">
        <v>40558</v>
      </c>
      <c r="F116" s="13">
        <f>VLOOKUP(E116,'Ref Data Dict'!G:H,2)</f>
        <v>11</v>
      </c>
      <c r="G116" s="64">
        <v>5</v>
      </c>
      <c r="H116" s="13" t="s">
        <v>443</v>
      </c>
      <c r="I116" s="13">
        <f>VLOOKUP(H116,'Ref Data Dict'!J:K,2)</f>
        <v>8</v>
      </c>
      <c r="J116" s="13" t="s">
        <v>111</v>
      </c>
      <c r="K116" s="13">
        <f>VLOOKUP(J116,'Ref Data Dict'!Q:R,2)</f>
        <v>29</v>
      </c>
      <c r="L116" s="13" t="s">
        <v>24</v>
      </c>
      <c r="M116" s="13">
        <f>VLOOKUP(L116,'Ref Data Dict'!T:U,2)</f>
        <v>1</v>
      </c>
      <c r="N116" s="13" t="s">
        <v>444</v>
      </c>
      <c r="O116" s="13">
        <f>VLOOKUP(N116,'Ref Data Dict'!W:X,2)</f>
        <v>60</v>
      </c>
      <c r="P116" s="13" t="s">
        <v>18</v>
      </c>
      <c r="Q116" s="13">
        <f>VLOOKUP(P116,'Ref Data Dict'!Z:AA,2)</f>
        <v>1</v>
      </c>
      <c r="R116" s="13" t="s">
        <v>133</v>
      </c>
      <c r="S116" s="13">
        <f>VLOOKUP(R116,'Ref Data Dict'!AC:AD,2)</f>
        <v>8</v>
      </c>
      <c r="T116" s="13" t="s">
        <v>445</v>
      </c>
      <c r="U116" s="13">
        <f>VLOOKUP(T116,'Ref Data Dict'!AF:AG,2)</f>
        <v>113</v>
      </c>
      <c r="V116" s="63">
        <v>6.06</v>
      </c>
      <c r="W116" s="16">
        <v>12.497399999999999</v>
      </c>
      <c r="X116" s="13">
        <v>3</v>
      </c>
      <c r="Y116" s="16">
        <v>-5.6826000000000016</v>
      </c>
      <c r="Z116" s="48">
        <f>Table1[[#This Row],[Profit]]/Table1[[#This Row],[Quantity]]</f>
        <v>-1.8942000000000005</v>
      </c>
    </row>
    <row r="117" spans="1:26" x14ac:dyDescent="0.3">
      <c r="A117" s="13" t="s">
        <v>418</v>
      </c>
      <c r="B117" s="13">
        <f>VLOOKUP(A117,'Ref Data Dict'!A:B,2)</f>
        <v>30</v>
      </c>
      <c r="C117" s="14">
        <v>40553</v>
      </c>
      <c r="D117" s="13">
        <f>VLOOKUP(C117,'Ref Data Dict'!D:E,2)</f>
        <v>9</v>
      </c>
      <c r="E117" s="14">
        <v>40554</v>
      </c>
      <c r="F117" s="13">
        <f>VLOOKUP(E117,'Ref Data Dict'!G:H,2)</f>
        <v>7</v>
      </c>
      <c r="G117" s="64">
        <v>1</v>
      </c>
      <c r="H117" s="13" t="s">
        <v>419</v>
      </c>
      <c r="I117" s="13">
        <f>VLOOKUP(H117,'Ref Data Dict'!J:K,2)</f>
        <v>49</v>
      </c>
      <c r="J117" s="13" t="s">
        <v>243</v>
      </c>
      <c r="K117" s="13">
        <f>VLOOKUP(J117,'Ref Data Dict'!Q:R,2)</f>
        <v>5</v>
      </c>
      <c r="L117" s="13" t="s">
        <v>24</v>
      </c>
      <c r="M117" s="13">
        <f>VLOOKUP(L117,'Ref Data Dict'!T:U,2)</f>
        <v>1</v>
      </c>
      <c r="N117" s="13" t="s">
        <v>420</v>
      </c>
      <c r="O117" s="13">
        <f>VLOOKUP(N117,'Ref Data Dict'!W:X,2)</f>
        <v>95</v>
      </c>
      <c r="P117" s="13" t="s">
        <v>18</v>
      </c>
      <c r="Q117" s="13">
        <f>VLOOKUP(P117,'Ref Data Dict'!Z:AA,2)</f>
        <v>1</v>
      </c>
      <c r="R117" s="13" t="s">
        <v>26</v>
      </c>
      <c r="S117" s="13">
        <f>VLOOKUP(R117,'Ref Data Dict'!AC:AD,2)</f>
        <v>15</v>
      </c>
      <c r="T117" s="13" t="s">
        <v>421</v>
      </c>
      <c r="U117" s="13">
        <f>VLOOKUP(T117,'Ref Data Dict'!AF:AG,2)</f>
        <v>73</v>
      </c>
      <c r="V117" s="63">
        <v>10.260000000000002</v>
      </c>
      <c r="W117" s="16">
        <v>25.92</v>
      </c>
      <c r="X117" s="13">
        <v>2</v>
      </c>
      <c r="Y117" s="16">
        <v>5.4</v>
      </c>
      <c r="Z117" s="48">
        <f>Table1[[#This Row],[Profit]]/Table1[[#This Row],[Quantity]]</f>
        <v>2.7</v>
      </c>
    </row>
    <row r="118" spans="1:26" x14ac:dyDescent="0.3">
      <c r="A118" s="13" t="s">
        <v>418</v>
      </c>
      <c r="B118" s="13">
        <f>VLOOKUP(A118,'Ref Data Dict'!A:B,2)</f>
        <v>30</v>
      </c>
      <c r="C118" s="14">
        <v>40553</v>
      </c>
      <c r="D118" s="13">
        <f>VLOOKUP(C118,'Ref Data Dict'!D:E,2)</f>
        <v>9</v>
      </c>
      <c r="E118" s="14">
        <v>40554</v>
      </c>
      <c r="F118" s="13">
        <f>VLOOKUP(E118,'Ref Data Dict'!G:H,2)</f>
        <v>7</v>
      </c>
      <c r="G118" s="64">
        <v>1</v>
      </c>
      <c r="H118" s="13" t="s">
        <v>419</v>
      </c>
      <c r="I118" s="13">
        <f>VLOOKUP(H118,'Ref Data Dict'!J:K,2)</f>
        <v>49</v>
      </c>
      <c r="J118" s="13" t="s">
        <v>243</v>
      </c>
      <c r="K118" s="13">
        <f>VLOOKUP(J118,'Ref Data Dict'!Q:R,2)</f>
        <v>5</v>
      </c>
      <c r="L118" s="13" t="s">
        <v>24</v>
      </c>
      <c r="M118" s="13">
        <f>VLOOKUP(L118,'Ref Data Dict'!T:U,2)</f>
        <v>1</v>
      </c>
      <c r="N118" s="13" t="s">
        <v>424</v>
      </c>
      <c r="O118" s="13">
        <f>VLOOKUP(N118,'Ref Data Dict'!W:X,2)</f>
        <v>37</v>
      </c>
      <c r="P118" s="13" t="s">
        <v>18</v>
      </c>
      <c r="Q118" s="13">
        <f>VLOOKUP(P118,'Ref Data Dict'!Z:AA,2)</f>
        <v>1</v>
      </c>
      <c r="R118" s="13" t="s">
        <v>193</v>
      </c>
      <c r="S118" s="13">
        <f>VLOOKUP(R118,'Ref Data Dict'!AC:AD,2)</f>
        <v>3</v>
      </c>
      <c r="T118" s="13" t="s">
        <v>425</v>
      </c>
      <c r="U118" s="13">
        <f>VLOOKUP(T118,'Ref Data Dict'!AF:AG,2)</f>
        <v>12</v>
      </c>
      <c r="V118" s="63">
        <v>6.06</v>
      </c>
      <c r="W118" s="16">
        <v>34.29</v>
      </c>
      <c r="X118" s="13">
        <v>3</v>
      </c>
      <c r="Y118" s="16">
        <v>16.11</v>
      </c>
      <c r="Z118" s="48">
        <f>Table1[[#This Row],[Profit]]/Table1[[#This Row],[Quantity]]</f>
        <v>5.37</v>
      </c>
    </row>
    <row r="119" spans="1:26" x14ac:dyDescent="0.3">
      <c r="A119" s="13" t="s">
        <v>376</v>
      </c>
      <c r="B119" s="13">
        <f>VLOOKUP(A119,'Ref Data Dict'!A:B,2)</f>
        <v>37</v>
      </c>
      <c r="C119" s="14">
        <v>40553</v>
      </c>
      <c r="D119" s="13">
        <f>VLOOKUP(C119,'Ref Data Dict'!D:E,2)</f>
        <v>9</v>
      </c>
      <c r="E119" s="14">
        <v>40554</v>
      </c>
      <c r="F119" s="13">
        <f>VLOOKUP(E119,'Ref Data Dict'!G:H,2)</f>
        <v>7</v>
      </c>
      <c r="G119" s="64">
        <v>1</v>
      </c>
      <c r="H119" s="13" t="s">
        <v>377</v>
      </c>
      <c r="I119" s="13">
        <f>VLOOKUP(H119,'Ref Data Dict'!J:K,2)</f>
        <v>12</v>
      </c>
      <c r="J119" s="13" t="s">
        <v>23</v>
      </c>
      <c r="K119" s="13">
        <f>VLOOKUP(J119,'Ref Data Dict'!Q:R,2)</f>
        <v>2</v>
      </c>
      <c r="L119" s="13" t="s">
        <v>24</v>
      </c>
      <c r="M119" s="13">
        <f>VLOOKUP(L119,'Ref Data Dict'!T:U,2)</f>
        <v>1</v>
      </c>
      <c r="N119" s="13" t="s">
        <v>378</v>
      </c>
      <c r="O119" s="13">
        <f>VLOOKUP(N119,'Ref Data Dict'!W:X,2)</f>
        <v>122</v>
      </c>
      <c r="P119" s="13" t="s">
        <v>51</v>
      </c>
      <c r="Q119" s="13">
        <f>VLOOKUP(P119,'Ref Data Dict'!Z:AA,2)</f>
        <v>2</v>
      </c>
      <c r="R119" s="13" t="s">
        <v>97</v>
      </c>
      <c r="S119" s="13">
        <f>VLOOKUP(R119,'Ref Data Dict'!AC:AD,2)</f>
        <v>13</v>
      </c>
      <c r="T119" s="13" t="s">
        <v>379</v>
      </c>
      <c r="U119" s="13">
        <f>VLOOKUP(T119,'Ref Data Dict'!AF:AG,2)</f>
        <v>83</v>
      </c>
      <c r="V119" s="63">
        <v>472.80000000000018</v>
      </c>
      <c r="W119" s="16">
        <v>2875.0950000000007</v>
      </c>
      <c r="X119" s="13">
        <v>5</v>
      </c>
      <c r="Y119" s="16">
        <v>511.09499999999991</v>
      </c>
      <c r="Z119" s="48">
        <f>Table1[[#This Row],[Profit]]/Table1[[#This Row],[Quantity]]</f>
        <v>102.21899999999998</v>
      </c>
    </row>
    <row r="120" spans="1:26" x14ac:dyDescent="0.3">
      <c r="A120" s="13" t="s">
        <v>376</v>
      </c>
      <c r="B120" s="13">
        <f>VLOOKUP(A120,'Ref Data Dict'!A:B,2)</f>
        <v>37</v>
      </c>
      <c r="C120" s="14">
        <v>40553</v>
      </c>
      <c r="D120" s="13">
        <f>VLOOKUP(C120,'Ref Data Dict'!D:E,2)</f>
        <v>9</v>
      </c>
      <c r="E120" s="14">
        <v>40554</v>
      </c>
      <c r="F120" s="13">
        <f>VLOOKUP(E120,'Ref Data Dict'!G:H,2)</f>
        <v>7</v>
      </c>
      <c r="G120" s="64">
        <v>1</v>
      </c>
      <c r="H120" s="13" t="s">
        <v>377</v>
      </c>
      <c r="I120" s="13">
        <f>VLOOKUP(H120,'Ref Data Dict'!J:K,2)</f>
        <v>12</v>
      </c>
      <c r="J120" s="13" t="s">
        <v>23</v>
      </c>
      <c r="K120" s="13">
        <f>VLOOKUP(J120,'Ref Data Dict'!Q:R,2)</f>
        <v>2</v>
      </c>
      <c r="L120" s="13" t="s">
        <v>24</v>
      </c>
      <c r="M120" s="13">
        <f>VLOOKUP(L120,'Ref Data Dict'!T:U,2)</f>
        <v>1</v>
      </c>
      <c r="N120" s="13" t="s">
        <v>422</v>
      </c>
      <c r="O120" s="13">
        <f>VLOOKUP(N120,'Ref Data Dict'!W:X,2)</f>
        <v>64</v>
      </c>
      <c r="P120" s="13" t="s">
        <v>18</v>
      </c>
      <c r="Q120" s="13">
        <f>VLOOKUP(P120,'Ref Data Dict'!Z:AA,2)</f>
        <v>1</v>
      </c>
      <c r="R120" s="13" t="s">
        <v>115</v>
      </c>
      <c r="S120" s="13">
        <f>VLOOKUP(R120,'Ref Data Dict'!AC:AD,2)</f>
        <v>10</v>
      </c>
      <c r="T120" s="13" t="s">
        <v>423</v>
      </c>
      <c r="U120" s="13">
        <f>VLOOKUP(T120,'Ref Data Dict'!AF:AG,2)</f>
        <v>60</v>
      </c>
      <c r="V120" s="63">
        <v>4.589999999999999</v>
      </c>
      <c r="W120" s="16">
        <v>30.455999999999996</v>
      </c>
      <c r="X120" s="13">
        <v>4</v>
      </c>
      <c r="Y120" s="16">
        <v>12.096</v>
      </c>
      <c r="Z120" s="48">
        <f>Table1[[#This Row],[Profit]]/Table1[[#This Row],[Quantity]]</f>
        <v>3.024</v>
      </c>
    </row>
    <row r="121" spans="1:26" x14ac:dyDescent="0.3">
      <c r="A121" s="13" t="s">
        <v>376</v>
      </c>
      <c r="B121" s="13">
        <f>VLOOKUP(A121,'Ref Data Dict'!A:B,2)</f>
        <v>37</v>
      </c>
      <c r="C121" s="14">
        <v>40553</v>
      </c>
      <c r="D121" s="13">
        <f>VLOOKUP(C121,'Ref Data Dict'!D:E,2)</f>
        <v>9</v>
      </c>
      <c r="E121" s="14">
        <v>40554</v>
      </c>
      <c r="F121" s="13">
        <f>VLOOKUP(E121,'Ref Data Dict'!G:H,2)</f>
        <v>7</v>
      </c>
      <c r="G121" s="64">
        <v>1</v>
      </c>
      <c r="H121" s="13" t="s">
        <v>377</v>
      </c>
      <c r="I121" s="13">
        <f>VLOOKUP(H121,'Ref Data Dict'!J:K,2)</f>
        <v>12</v>
      </c>
      <c r="J121" s="13" t="s">
        <v>23</v>
      </c>
      <c r="K121" s="13">
        <f>VLOOKUP(J121,'Ref Data Dict'!Q:R,2)</f>
        <v>2</v>
      </c>
      <c r="L121" s="13" t="s">
        <v>24</v>
      </c>
      <c r="M121" s="13">
        <f>VLOOKUP(L121,'Ref Data Dict'!T:U,2)</f>
        <v>1</v>
      </c>
      <c r="N121" s="13" t="s">
        <v>428</v>
      </c>
      <c r="O121" s="13">
        <f>VLOOKUP(N121,'Ref Data Dict'!W:X,2)</f>
        <v>75</v>
      </c>
      <c r="P121" s="13" t="s">
        <v>18</v>
      </c>
      <c r="Q121" s="13">
        <f>VLOOKUP(P121,'Ref Data Dict'!Z:AA,2)</f>
        <v>1</v>
      </c>
      <c r="R121" s="13" t="s">
        <v>39</v>
      </c>
      <c r="S121" s="13">
        <f>VLOOKUP(R121,'Ref Data Dict'!AC:AD,2)</f>
        <v>12</v>
      </c>
      <c r="T121" s="13" t="s">
        <v>40</v>
      </c>
      <c r="U121" s="13">
        <f>VLOOKUP(T121,'Ref Data Dict'!AF:AG,2)</f>
        <v>46</v>
      </c>
      <c r="V121" s="63">
        <v>17.970000000000002</v>
      </c>
      <c r="W121" s="16">
        <v>161.51400000000001</v>
      </c>
      <c r="X121" s="13">
        <v>6</v>
      </c>
      <c r="Y121" s="16">
        <v>53.693999999999996</v>
      </c>
      <c r="Z121" s="48">
        <f>Table1[[#This Row],[Profit]]/Table1[[#This Row],[Quantity]]</f>
        <v>8.9489999999999998</v>
      </c>
    </row>
    <row r="122" spans="1:26" x14ac:dyDescent="0.3">
      <c r="A122" s="13" t="s">
        <v>408</v>
      </c>
      <c r="B122" s="13">
        <f>VLOOKUP(A122,'Ref Data Dict'!A:B,2)</f>
        <v>46</v>
      </c>
      <c r="C122" s="14">
        <v>40553</v>
      </c>
      <c r="D122" s="13">
        <f>VLOOKUP(C122,'Ref Data Dict'!D:E,2)</f>
        <v>9</v>
      </c>
      <c r="E122" s="14">
        <v>40557</v>
      </c>
      <c r="F122" s="13">
        <f>VLOOKUP(E122,'Ref Data Dict'!G:H,2)</f>
        <v>10</v>
      </c>
      <c r="G122" s="64">
        <v>4</v>
      </c>
      <c r="H122" s="13" t="s">
        <v>409</v>
      </c>
      <c r="I122" s="13">
        <f>VLOOKUP(H122,'Ref Data Dict'!J:K,2)</f>
        <v>22</v>
      </c>
      <c r="J122" s="13" t="s">
        <v>81</v>
      </c>
      <c r="K122" s="13">
        <f>VLOOKUP(J122,'Ref Data Dict'!Q:R,2)</f>
        <v>30</v>
      </c>
      <c r="L122" s="13" t="s">
        <v>37</v>
      </c>
      <c r="M122" s="13">
        <f>VLOOKUP(L122,'Ref Data Dict'!T:U,2)</f>
        <v>4</v>
      </c>
      <c r="N122" s="13" t="s">
        <v>410</v>
      </c>
      <c r="O122" s="13">
        <f>VLOOKUP(N122,'Ref Data Dict'!W:X,2)</f>
        <v>89</v>
      </c>
      <c r="P122" s="13" t="s">
        <v>18</v>
      </c>
      <c r="Q122" s="13">
        <f>VLOOKUP(P122,'Ref Data Dict'!Z:AA,2)</f>
        <v>1</v>
      </c>
      <c r="R122" s="13" t="s">
        <v>19</v>
      </c>
      <c r="S122" s="13">
        <f>VLOOKUP(R122,'Ref Data Dict'!AC:AD,2)</f>
        <v>14</v>
      </c>
      <c r="T122" s="13" t="s">
        <v>411</v>
      </c>
      <c r="U122" s="13">
        <f>VLOOKUP(T122,'Ref Data Dict'!AF:AG,2)</f>
        <v>49</v>
      </c>
      <c r="V122" s="63">
        <v>82.41</v>
      </c>
      <c r="W122" s="16">
        <v>205.965</v>
      </c>
      <c r="X122" s="13">
        <v>3</v>
      </c>
      <c r="Y122" s="16">
        <v>-41.264999999999986</v>
      </c>
      <c r="Z122" s="48">
        <f>Table1[[#This Row],[Profit]]/Table1[[#This Row],[Quantity]]</f>
        <v>-13.754999999999995</v>
      </c>
    </row>
    <row r="123" spans="1:26" x14ac:dyDescent="0.3">
      <c r="A123" s="13" t="s">
        <v>414</v>
      </c>
      <c r="B123" s="13">
        <f>VLOOKUP(A123,'Ref Data Dict'!A:B,2)</f>
        <v>56</v>
      </c>
      <c r="C123" s="14">
        <v>40553</v>
      </c>
      <c r="D123" s="13">
        <f>VLOOKUP(C123,'Ref Data Dict'!D:E,2)</f>
        <v>9</v>
      </c>
      <c r="E123" s="14">
        <v>40558</v>
      </c>
      <c r="F123" s="13">
        <f>VLOOKUP(E123,'Ref Data Dict'!G:H,2)</f>
        <v>11</v>
      </c>
      <c r="G123" s="64">
        <v>5</v>
      </c>
      <c r="H123" s="13" t="s">
        <v>415</v>
      </c>
      <c r="I123" s="13">
        <f>VLOOKUP(H123,'Ref Data Dict'!J:K,2)</f>
        <v>50</v>
      </c>
      <c r="J123" s="13" t="s">
        <v>144</v>
      </c>
      <c r="K123" s="13">
        <f>VLOOKUP(J123,'Ref Data Dict'!Q:R,2)</f>
        <v>17</v>
      </c>
      <c r="L123" s="13" t="s">
        <v>95</v>
      </c>
      <c r="M123" s="13">
        <f>VLOOKUP(L123,'Ref Data Dict'!T:U,2)</f>
        <v>5</v>
      </c>
      <c r="N123" s="13" t="s">
        <v>416</v>
      </c>
      <c r="O123" s="13">
        <f>VLOOKUP(N123,'Ref Data Dict'!W:X,2)</f>
        <v>85</v>
      </c>
      <c r="P123" s="13" t="s">
        <v>18</v>
      </c>
      <c r="Q123" s="13">
        <f>VLOOKUP(P123,'Ref Data Dict'!Z:AA,2)</f>
        <v>1</v>
      </c>
      <c r="R123" s="13" t="s">
        <v>19</v>
      </c>
      <c r="S123" s="13">
        <f>VLOOKUP(R123,'Ref Data Dict'!AC:AD,2)</f>
        <v>14</v>
      </c>
      <c r="T123" s="13" t="s">
        <v>417</v>
      </c>
      <c r="U123" s="13">
        <f>VLOOKUP(T123,'Ref Data Dict'!AF:AG,2)</f>
        <v>50</v>
      </c>
      <c r="V123" s="63">
        <v>18.97999999999999</v>
      </c>
      <c r="W123" s="16">
        <v>113.81999999999998</v>
      </c>
      <c r="X123" s="13">
        <v>3</v>
      </c>
      <c r="Y123" s="16">
        <v>56.88000000000001</v>
      </c>
      <c r="Z123" s="48">
        <f>Table1[[#This Row],[Profit]]/Table1[[#This Row],[Quantity]]</f>
        <v>18.960000000000004</v>
      </c>
    </row>
    <row r="124" spans="1:26" x14ac:dyDescent="0.3">
      <c r="A124" s="13" t="s">
        <v>414</v>
      </c>
      <c r="B124" s="13">
        <f>VLOOKUP(A124,'Ref Data Dict'!A:B,2)</f>
        <v>56</v>
      </c>
      <c r="C124" s="14">
        <v>40553</v>
      </c>
      <c r="D124" s="13">
        <f>VLOOKUP(C124,'Ref Data Dict'!D:E,2)</f>
        <v>9</v>
      </c>
      <c r="E124" s="14">
        <v>40558</v>
      </c>
      <c r="F124" s="13">
        <f>VLOOKUP(E124,'Ref Data Dict'!G:H,2)</f>
        <v>11</v>
      </c>
      <c r="G124" s="64">
        <v>5</v>
      </c>
      <c r="H124" s="13" t="s">
        <v>415</v>
      </c>
      <c r="I124" s="13">
        <f>VLOOKUP(H124,'Ref Data Dict'!J:K,2)</f>
        <v>50</v>
      </c>
      <c r="J124" s="13" t="s">
        <v>144</v>
      </c>
      <c r="K124" s="13">
        <f>VLOOKUP(J124,'Ref Data Dict'!Q:R,2)</f>
        <v>17</v>
      </c>
      <c r="L124" s="13" t="s">
        <v>95</v>
      </c>
      <c r="M124" s="13">
        <f>VLOOKUP(L124,'Ref Data Dict'!T:U,2)</f>
        <v>5</v>
      </c>
      <c r="N124" s="13" t="s">
        <v>446</v>
      </c>
      <c r="O124" s="13">
        <f>VLOOKUP(N124,'Ref Data Dict'!W:X,2)</f>
        <v>97</v>
      </c>
      <c r="P124" s="13" t="s">
        <v>18</v>
      </c>
      <c r="Q124" s="13">
        <f>VLOOKUP(P124,'Ref Data Dict'!Z:AA,2)</f>
        <v>1</v>
      </c>
      <c r="R124" s="13" t="s">
        <v>26</v>
      </c>
      <c r="S124" s="13">
        <f>VLOOKUP(R124,'Ref Data Dict'!AC:AD,2)</f>
        <v>15</v>
      </c>
      <c r="T124" s="13" t="s">
        <v>447</v>
      </c>
      <c r="U124" s="13">
        <f>VLOOKUP(T124,'Ref Data Dict'!AF:AG,2)</f>
        <v>43</v>
      </c>
      <c r="V124" s="63">
        <v>14.339999999999998</v>
      </c>
      <c r="W124" s="16">
        <v>16.099999999999998</v>
      </c>
      <c r="X124" s="13">
        <v>1</v>
      </c>
      <c r="Y124" s="16">
        <v>1.7600000000000002</v>
      </c>
      <c r="Z124" s="48">
        <f>Table1[[#This Row],[Profit]]/Table1[[#This Row],[Quantity]]</f>
        <v>1.7600000000000002</v>
      </c>
    </row>
    <row r="125" spans="1:26" x14ac:dyDescent="0.3">
      <c r="A125" s="13" t="s">
        <v>433</v>
      </c>
      <c r="B125" s="13">
        <f>VLOOKUP(A125,'Ref Data Dict'!A:B,2)</f>
        <v>62</v>
      </c>
      <c r="C125" s="14">
        <v>40553</v>
      </c>
      <c r="D125" s="13">
        <f>VLOOKUP(C125,'Ref Data Dict'!D:E,2)</f>
        <v>9</v>
      </c>
      <c r="E125" s="14">
        <v>40557</v>
      </c>
      <c r="F125" s="13">
        <f>VLOOKUP(E125,'Ref Data Dict'!G:H,2)</f>
        <v>10</v>
      </c>
      <c r="G125" s="64">
        <v>4</v>
      </c>
      <c r="H125" s="13" t="s">
        <v>434</v>
      </c>
      <c r="I125" s="13">
        <f>VLOOKUP(H125,'Ref Data Dict'!J:K,2)</f>
        <v>52</v>
      </c>
      <c r="J125" s="13" t="s">
        <v>435</v>
      </c>
      <c r="K125" s="13">
        <f>VLOOKUP(J125,'Ref Data Dict'!Q:R,2)</f>
        <v>24</v>
      </c>
      <c r="L125" s="13" t="s">
        <v>16</v>
      </c>
      <c r="M125" s="13">
        <f>VLOOKUP(L125,'Ref Data Dict'!T:U,2)</f>
        <v>0</v>
      </c>
      <c r="N125" s="13" t="s">
        <v>436</v>
      </c>
      <c r="O125" s="13">
        <f>VLOOKUP(N125,'Ref Data Dict'!W:X,2)</f>
        <v>18</v>
      </c>
      <c r="P125" s="13" t="s">
        <v>18</v>
      </c>
      <c r="Q125" s="13">
        <f>VLOOKUP(P125,'Ref Data Dict'!Z:AA,2)</f>
        <v>1</v>
      </c>
      <c r="R125" s="13" t="s">
        <v>193</v>
      </c>
      <c r="S125" s="13">
        <f>VLOOKUP(R125,'Ref Data Dict'!AC:AD,2)</f>
        <v>3</v>
      </c>
      <c r="T125" s="13" t="s">
        <v>437</v>
      </c>
      <c r="U125" s="13">
        <f>VLOOKUP(T125,'Ref Data Dict'!AF:AG,2)</f>
        <v>0</v>
      </c>
      <c r="V125" s="63">
        <v>11.999999999999998</v>
      </c>
      <c r="W125" s="16">
        <v>16.649999999999999</v>
      </c>
      <c r="X125" s="13">
        <v>1</v>
      </c>
      <c r="Y125" s="16">
        <v>4.6500000000000004</v>
      </c>
      <c r="Z125" s="48">
        <f>Table1[[#This Row],[Profit]]/Table1[[#This Row],[Quantity]]</f>
        <v>4.6500000000000004</v>
      </c>
    </row>
    <row r="126" spans="1:26" x14ac:dyDescent="0.3">
      <c r="A126" s="13" t="s">
        <v>401</v>
      </c>
      <c r="B126" s="13">
        <f>VLOOKUP(A126,'Ref Data Dict'!A:B,2)</f>
        <v>65</v>
      </c>
      <c r="C126" s="14">
        <v>40553</v>
      </c>
      <c r="D126" s="13">
        <f>VLOOKUP(C126,'Ref Data Dict'!D:E,2)</f>
        <v>9</v>
      </c>
      <c r="E126" s="14">
        <v>40559</v>
      </c>
      <c r="F126" s="13">
        <f>VLOOKUP(E126,'Ref Data Dict'!G:H,2)</f>
        <v>12</v>
      </c>
      <c r="G126" s="64">
        <v>6</v>
      </c>
      <c r="H126" s="13" t="s">
        <v>402</v>
      </c>
      <c r="I126" s="13">
        <f>VLOOKUP(H126,'Ref Data Dict'!J:K,2)</f>
        <v>30</v>
      </c>
      <c r="J126" s="13" t="s">
        <v>403</v>
      </c>
      <c r="K126" s="13">
        <f>VLOOKUP(J126,'Ref Data Dict'!Q:R,2)</f>
        <v>32</v>
      </c>
      <c r="L126" s="13" t="s">
        <v>95</v>
      </c>
      <c r="M126" s="13">
        <f>VLOOKUP(L126,'Ref Data Dict'!T:U,2)</f>
        <v>5</v>
      </c>
      <c r="N126" s="13" t="s">
        <v>404</v>
      </c>
      <c r="O126" s="13">
        <f>VLOOKUP(N126,'Ref Data Dict'!W:X,2)</f>
        <v>108</v>
      </c>
      <c r="P126" s="13" t="s">
        <v>51</v>
      </c>
      <c r="Q126" s="13">
        <f>VLOOKUP(P126,'Ref Data Dict'!Z:AA,2)</f>
        <v>2</v>
      </c>
      <c r="R126" s="13" t="s">
        <v>63</v>
      </c>
      <c r="S126" s="13">
        <f>VLOOKUP(R126,'Ref Data Dict'!AC:AD,2)</f>
        <v>6</v>
      </c>
      <c r="T126" s="13" t="s">
        <v>405</v>
      </c>
      <c r="U126" s="13">
        <f>VLOOKUP(T126,'Ref Data Dict'!AF:AG,2)</f>
        <v>100</v>
      </c>
      <c r="V126" s="63">
        <v>234.67999999999998</v>
      </c>
      <c r="W126" s="16">
        <v>425.24975999999998</v>
      </c>
      <c r="X126" s="13">
        <v>3</v>
      </c>
      <c r="Y126" s="16">
        <v>-278.79023999999998</v>
      </c>
      <c r="Z126" s="48">
        <f>Table1[[#This Row],[Profit]]/Table1[[#This Row],[Quantity]]</f>
        <v>-92.93007999999999</v>
      </c>
    </row>
    <row r="128" spans="1:26" x14ac:dyDescent="0.3">
      <c r="V128" s="12"/>
      <c r="W128" s="12"/>
      <c r="Y128" s="12"/>
    </row>
  </sheetData>
  <conditionalFormatting sqref="C2:C10 E2:E10">
    <cfRule type="timePeriod" dxfId="3" priority="4" timePeriod="lastMonth">
      <formula>AND(MONTH(C2)=MONTH(EDATE(TODAY(),0-1)),YEAR(C2)=YEAR(EDATE(TODAY(),0-1)))</formula>
    </cfRule>
  </conditionalFormatting>
  <conditionalFormatting sqref="G2:G126">
    <cfRule type="timePeriod" dxfId="2" priority="1" timePeriod="lastMonth">
      <formula>AND(MONTH(G2)=MONTH(EDATE(TODAY(),0-1)),YEAR(G2)=YEAR(EDATE(TODAY(),0-1)))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E86D-9139-B047-83A1-E160D3C0711D}">
  <sheetPr>
    <tabColor theme="9" tint="0.59999389629810485"/>
  </sheetPr>
  <dimension ref="A1:Z128"/>
  <sheetViews>
    <sheetView topLeftCell="Q1" workbookViewId="0">
      <selection activeCell="W1" activeCellId="1" sqref="Y1:Y1048576 W1:W1048576"/>
    </sheetView>
  </sheetViews>
  <sheetFormatPr defaultColWidth="9.296875" defaultRowHeight="15.6" x14ac:dyDescent="0.3"/>
  <cols>
    <col min="1" max="1" width="15.5" bestFit="1" customWidth="1"/>
    <col min="2" max="2" width="16.296875" bestFit="1" customWidth="1"/>
    <col min="3" max="3" width="10.19921875" bestFit="1" customWidth="1"/>
    <col min="4" max="4" width="18.5" bestFit="1" customWidth="1"/>
    <col min="5" max="5" width="9" bestFit="1" customWidth="1"/>
    <col min="6" max="6" width="17.296875" bestFit="1" customWidth="1"/>
    <col min="7" max="7" width="11" style="17" customWidth="1"/>
    <col min="8" max="8" width="18.5" bestFit="1" customWidth="1"/>
    <col min="9" max="9" width="23" bestFit="1" customWidth="1"/>
    <col min="10" max="10" width="14.296875" bestFit="1" customWidth="1"/>
    <col min="11" max="11" width="15.5" bestFit="1" customWidth="1"/>
    <col min="12" max="12" width="7.19921875" bestFit="1" customWidth="1"/>
    <col min="13" max="13" width="15.19921875" bestFit="1" customWidth="1"/>
    <col min="14" max="14" width="18" bestFit="1" customWidth="1"/>
    <col min="15" max="15" width="17.796875" bestFit="1" customWidth="1"/>
    <col min="16" max="16" width="13.5" bestFit="1" customWidth="1"/>
    <col min="17" max="17" width="16.69921875" bestFit="1" customWidth="1"/>
    <col min="18" max="18" width="12" bestFit="1" customWidth="1"/>
    <col min="19" max="19" width="20.296875" bestFit="1" customWidth="1"/>
    <col min="20" max="20" width="65.296875" bestFit="1" customWidth="1"/>
    <col min="21" max="21" width="21.19921875" bestFit="1" customWidth="1"/>
    <col min="22" max="23" width="7.69921875" bestFit="1" customWidth="1"/>
    <col min="24" max="24" width="8.19921875" bestFit="1" customWidth="1"/>
    <col min="25" max="26" width="8.296875" bestFit="1" customWidth="1"/>
  </cols>
  <sheetData>
    <row r="1" spans="1:26" s="5" customFormat="1" ht="31.95" customHeight="1" x14ac:dyDescent="0.3">
      <c r="A1" s="44" t="s">
        <v>0</v>
      </c>
      <c r="B1" s="45" t="s">
        <v>474</v>
      </c>
      <c r="C1" s="44" t="s">
        <v>1</v>
      </c>
      <c r="D1" s="45" t="s">
        <v>475</v>
      </c>
      <c r="E1" s="44" t="s">
        <v>2</v>
      </c>
      <c r="F1" s="45" t="s">
        <v>476</v>
      </c>
      <c r="G1" s="44" t="s">
        <v>483</v>
      </c>
      <c r="H1" s="44" t="s">
        <v>3</v>
      </c>
      <c r="I1" s="45" t="s">
        <v>477</v>
      </c>
      <c r="J1" s="44" t="s">
        <v>4</v>
      </c>
      <c r="K1" s="45" t="s">
        <v>478</v>
      </c>
      <c r="L1" s="44" t="s">
        <v>5</v>
      </c>
      <c r="M1" s="45" t="s">
        <v>479</v>
      </c>
      <c r="N1" s="44" t="s">
        <v>6</v>
      </c>
      <c r="O1" s="45" t="s">
        <v>480</v>
      </c>
      <c r="P1" s="44" t="s">
        <v>484</v>
      </c>
      <c r="Q1" s="45" t="s">
        <v>486</v>
      </c>
      <c r="R1" s="44" t="s">
        <v>485</v>
      </c>
      <c r="S1" s="45" t="s">
        <v>487</v>
      </c>
      <c r="T1" s="44" t="s">
        <v>9</v>
      </c>
      <c r="U1" s="45" t="s">
        <v>481</v>
      </c>
      <c r="V1" s="44" t="s">
        <v>488</v>
      </c>
      <c r="W1" s="44" t="s">
        <v>10</v>
      </c>
      <c r="X1" s="44" t="s">
        <v>11</v>
      </c>
      <c r="Y1" s="44" t="s">
        <v>12</v>
      </c>
      <c r="Z1" s="66" t="s">
        <v>489</v>
      </c>
    </row>
    <row r="2" spans="1:26" x14ac:dyDescent="0.3">
      <c r="A2" s="2" t="s">
        <v>13</v>
      </c>
      <c r="B2" s="2">
        <v>1</v>
      </c>
      <c r="C2" s="42">
        <v>40544</v>
      </c>
      <c r="D2" s="2">
        <v>0</v>
      </c>
      <c r="E2" s="42">
        <v>40549</v>
      </c>
      <c r="F2" s="2">
        <v>2</v>
      </c>
      <c r="G2" s="64">
        <v>5</v>
      </c>
      <c r="H2" s="2" t="s">
        <v>14</v>
      </c>
      <c r="I2" s="2">
        <v>61</v>
      </c>
      <c r="J2" s="2" t="s">
        <v>15</v>
      </c>
      <c r="K2" s="2">
        <v>0</v>
      </c>
      <c r="L2" s="2" t="s">
        <v>16</v>
      </c>
      <c r="M2" s="2">
        <v>0</v>
      </c>
      <c r="N2" s="2" t="s">
        <v>17</v>
      </c>
      <c r="O2" s="2">
        <v>98</v>
      </c>
      <c r="P2" s="2" t="s">
        <v>18</v>
      </c>
      <c r="Q2" s="2">
        <v>1</v>
      </c>
      <c r="R2" s="2" t="s">
        <v>19</v>
      </c>
      <c r="S2" s="2">
        <v>14</v>
      </c>
      <c r="T2" s="2" t="s">
        <v>20</v>
      </c>
      <c r="U2" s="2">
        <v>116</v>
      </c>
      <c r="V2" s="63">
        <v>151.07999999999998</v>
      </c>
      <c r="W2" s="43">
        <v>408.29999999999995</v>
      </c>
      <c r="X2" s="2">
        <v>2</v>
      </c>
      <c r="Y2" s="43">
        <v>106.14000000000001</v>
      </c>
      <c r="Z2" s="48">
        <f>Table1[[#This Row],[Profit]]/Table1[[#This Row],[Quantity]]</f>
        <v>53.070000000000007</v>
      </c>
    </row>
    <row r="3" spans="1:26" x14ac:dyDescent="0.3">
      <c r="A3" s="2" t="s">
        <v>28</v>
      </c>
      <c r="B3" s="2">
        <v>20</v>
      </c>
      <c r="C3" s="42">
        <v>40544</v>
      </c>
      <c r="D3" s="2">
        <v>0</v>
      </c>
      <c r="E3" s="42">
        <v>40548</v>
      </c>
      <c r="F3" s="2">
        <v>1</v>
      </c>
      <c r="G3" s="64">
        <v>4</v>
      </c>
      <c r="H3" s="2" t="s">
        <v>29</v>
      </c>
      <c r="I3" s="2">
        <v>3</v>
      </c>
      <c r="J3" s="2" t="s">
        <v>30</v>
      </c>
      <c r="K3" s="2">
        <v>10</v>
      </c>
      <c r="L3" s="2" t="s">
        <v>31</v>
      </c>
      <c r="M3" s="2">
        <v>3</v>
      </c>
      <c r="N3" s="2" t="s">
        <v>32</v>
      </c>
      <c r="O3" s="2">
        <v>99</v>
      </c>
      <c r="P3" s="2" t="s">
        <v>18</v>
      </c>
      <c r="Q3" s="2">
        <v>1</v>
      </c>
      <c r="R3" s="2" t="s">
        <v>19</v>
      </c>
      <c r="S3" s="2">
        <v>14</v>
      </c>
      <c r="T3" s="2" t="s">
        <v>33</v>
      </c>
      <c r="U3" s="2">
        <v>115</v>
      </c>
      <c r="V3" s="63">
        <v>9.120000000000001</v>
      </c>
      <c r="W3" s="43">
        <v>66.12</v>
      </c>
      <c r="X3" s="2">
        <v>4</v>
      </c>
      <c r="Y3" s="43">
        <v>29.64</v>
      </c>
      <c r="Z3" s="48">
        <f>Table1[[#This Row],[Profit]]/Table1[[#This Row],[Quantity]]</f>
        <v>7.41</v>
      </c>
    </row>
    <row r="4" spans="1:26" x14ac:dyDescent="0.3">
      <c r="A4" s="2" t="s">
        <v>21</v>
      </c>
      <c r="B4" s="2">
        <v>36</v>
      </c>
      <c r="C4" s="42">
        <v>40544</v>
      </c>
      <c r="D4" s="2">
        <v>0</v>
      </c>
      <c r="E4" s="42">
        <v>40551</v>
      </c>
      <c r="F4" s="2">
        <v>4</v>
      </c>
      <c r="G4" s="64">
        <v>7</v>
      </c>
      <c r="H4" s="2" t="s">
        <v>22</v>
      </c>
      <c r="I4" s="2">
        <v>32</v>
      </c>
      <c r="J4" s="2" t="s">
        <v>23</v>
      </c>
      <c r="K4" s="2">
        <v>2</v>
      </c>
      <c r="L4" s="2" t="s">
        <v>24</v>
      </c>
      <c r="M4" s="2">
        <v>1</v>
      </c>
      <c r="N4" s="2" t="s">
        <v>25</v>
      </c>
      <c r="O4" s="2">
        <v>94</v>
      </c>
      <c r="P4" s="2" t="s">
        <v>18</v>
      </c>
      <c r="Q4" s="2">
        <v>1</v>
      </c>
      <c r="R4" s="2" t="s">
        <v>26</v>
      </c>
      <c r="S4" s="2">
        <v>15</v>
      </c>
      <c r="T4" s="2" t="s">
        <v>27</v>
      </c>
      <c r="U4" s="2">
        <v>3</v>
      </c>
      <c r="V4" s="63">
        <v>28.110000000000003</v>
      </c>
      <c r="W4" s="43">
        <v>120.36600000000001</v>
      </c>
      <c r="X4" s="2">
        <v>3</v>
      </c>
      <c r="Y4" s="43">
        <v>36.035999999999994</v>
      </c>
      <c r="Z4" s="48">
        <f>Table1[[#This Row],[Profit]]/Table1[[#This Row],[Quantity]]</f>
        <v>12.011999999999999</v>
      </c>
    </row>
    <row r="5" spans="1:26" x14ac:dyDescent="0.3">
      <c r="A5" s="2" t="s">
        <v>21</v>
      </c>
      <c r="B5" s="2">
        <v>36</v>
      </c>
      <c r="C5" s="42">
        <v>40544</v>
      </c>
      <c r="D5" s="2">
        <v>0</v>
      </c>
      <c r="E5" s="42">
        <v>40551</v>
      </c>
      <c r="F5" s="2">
        <v>4</v>
      </c>
      <c r="G5" s="64">
        <v>7</v>
      </c>
      <c r="H5" s="2" t="s">
        <v>22</v>
      </c>
      <c r="I5" s="2">
        <v>32</v>
      </c>
      <c r="J5" s="2" t="s">
        <v>23</v>
      </c>
      <c r="K5" s="2">
        <v>2</v>
      </c>
      <c r="L5" s="2" t="s">
        <v>24</v>
      </c>
      <c r="M5" s="2">
        <v>1</v>
      </c>
      <c r="N5" s="2" t="s">
        <v>41</v>
      </c>
      <c r="O5" s="2">
        <v>12</v>
      </c>
      <c r="P5" s="2" t="s">
        <v>42</v>
      </c>
      <c r="Q5" s="2">
        <v>0</v>
      </c>
      <c r="R5" s="2" t="s">
        <v>43</v>
      </c>
      <c r="S5" s="2">
        <v>9</v>
      </c>
      <c r="T5" s="2" t="s">
        <v>44</v>
      </c>
      <c r="U5" s="2">
        <v>42</v>
      </c>
      <c r="V5" s="63">
        <v>15.179999999999998</v>
      </c>
      <c r="W5" s="43">
        <v>113.66999999999999</v>
      </c>
      <c r="X5" s="2">
        <v>5</v>
      </c>
      <c r="Y5" s="43">
        <v>37.769999999999996</v>
      </c>
      <c r="Z5" s="48">
        <f>Table1[[#This Row],[Profit]]/Table1[[#This Row],[Quantity]]</f>
        <v>7.5539999999999994</v>
      </c>
    </row>
    <row r="6" spans="1:26" x14ac:dyDescent="0.3">
      <c r="A6" s="2" t="s">
        <v>21</v>
      </c>
      <c r="B6" s="2">
        <v>36</v>
      </c>
      <c r="C6" s="42">
        <v>40544</v>
      </c>
      <c r="D6" s="2">
        <v>0</v>
      </c>
      <c r="E6" s="42">
        <v>40551</v>
      </c>
      <c r="F6" s="2">
        <v>4</v>
      </c>
      <c r="G6" s="64">
        <v>7</v>
      </c>
      <c r="H6" s="2" t="s">
        <v>22</v>
      </c>
      <c r="I6" s="2">
        <v>32</v>
      </c>
      <c r="J6" s="2" t="s">
        <v>23</v>
      </c>
      <c r="K6" s="2">
        <v>2</v>
      </c>
      <c r="L6" s="2" t="s">
        <v>24</v>
      </c>
      <c r="M6" s="2">
        <v>1</v>
      </c>
      <c r="N6" s="2" t="s">
        <v>45</v>
      </c>
      <c r="O6" s="2">
        <v>71</v>
      </c>
      <c r="P6" s="2" t="s">
        <v>18</v>
      </c>
      <c r="Q6" s="2">
        <v>1</v>
      </c>
      <c r="R6" s="2" t="s">
        <v>39</v>
      </c>
      <c r="S6" s="2">
        <v>12</v>
      </c>
      <c r="T6" s="2" t="s">
        <v>46</v>
      </c>
      <c r="U6" s="2">
        <v>38</v>
      </c>
      <c r="V6" s="63">
        <v>19.950000000000003</v>
      </c>
      <c r="W6" s="43">
        <v>55.242000000000004</v>
      </c>
      <c r="X6" s="2">
        <v>2</v>
      </c>
      <c r="Y6" s="43">
        <v>15.341999999999999</v>
      </c>
      <c r="Z6" s="48">
        <f>Table1[[#This Row],[Profit]]/Table1[[#This Row],[Quantity]]</f>
        <v>7.6709999999999994</v>
      </c>
    </row>
    <row r="7" spans="1:26" x14ac:dyDescent="0.3">
      <c r="A7" s="2" t="s">
        <v>34</v>
      </c>
      <c r="B7" s="2">
        <v>45</v>
      </c>
      <c r="C7" s="42">
        <v>40544</v>
      </c>
      <c r="D7" s="2">
        <v>0</v>
      </c>
      <c r="E7" s="42">
        <v>40548</v>
      </c>
      <c r="F7" s="2">
        <v>1</v>
      </c>
      <c r="G7" s="64">
        <v>4</v>
      </c>
      <c r="H7" s="2" t="s">
        <v>35</v>
      </c>
      <c r="I7" s="2">
        <v>19</v>
      </c>
      <c r="J7" s="2" t="s">
        <v>36</v>
      </c>
      <c r="K7" s="2">
        <v>26</v>
      </c>
      <c r="L7" s="2" t="s">
        <v>37</v>
      </c>
      <c r="M7" s="2">
        <v>4</v>
      </c>
      <c r="N7" s="2" t="s">
        <v>38</v>
      </c>
      <c r="O7" s="2">
        <v>70</v>
      </c>
      <c r="P7" s="2" t="s">
        <v>18</v>
      </c>
      <c r="Q7" s="2">
        <v>1</v>
      </c>
      <c r="R7" s="2" t="s">
        <v>39</v>
      </c>
      <c r="S7" s="2">
        <v>12</v>
      </c>
      <c r="T7" s="2" t="s">
        <v>40</v>
      </c>
      <c r="U7" s="2">
        <v>46</v>
      </c>
      <c r="V7" s="63">
        <v>23.640000000000004</v>
      </c>
      <c r="W7" s="43">
        <v>44.865000000000009</v>
      </c>
      <c r="X7" s="2">
        <v>3</v>
      </c>
      <c r="Y7" s="43">
        <v>-26.05500000000001</v>
      </c>
      <c r="Z7" s="48">
        <f>Table1[[#This Row],[Profit]]/Table1[[#This Row],[Quantity]]</f>
        <v>-8.6850000000000041</v>
      </c>
    </row>
    <row r="8" spans="1:26" x14ac:dyDescent="0.3">
      <c r="A8" s="2" t="s">
        <v>47</v>
      </c>
      <c r="B8" s="2">
        <v>12</v>
      </c>
      <c r="C8" s="42">
        <v>40545</v>
      </c>
      <c r="D8" s="2">
        <v>1</v>
      </c>
      <c r="E8" s="42">
        <v>40549</v>
      </c>
      <c r="F8" s="2">
        <v>2</v>
      </c>
      <c r="G8" s="64">
        <v>4</v>
      </c>
      <c r="H8" s="2" t="s">
        <v>48</v>
      </c>
      <c r="I8" s="2">
        <v>40</v>
      </c>
      <c r="J8" s="2" t="s">
        <v>49</v>
      </c>
      <c r="K8" s="2">
        <v>4</v>
      </c>
      <c r="L8" s="2" t="s">
        <v>49</v>
      </c>
      <c r="M8" s="2">
        <v>2</v>
      </c>
      <c r="N8" s="2" t="s">
        <v>50</v>
      </c>
      <c r="O8" s="2">
        <v>117</v>
      </c>
      <c r="P8" s="2" t="s">
        <v>51</v>
      </c>
      <c r="Q8" s="2">
        <v>2</v>
      </c>
      <c r="R8" s="2" t="s">
        <v>52</v>
      </c>
      <c r="S8" s="2">
        <v>11</v>
      </c>
      <c r="T8" s="2" t="s">
        <v>53</v>
      </c>
      <c r="U8" s="2">
        <v>86</v>
      </c>
      <c r="V8" s="63">
        <v>311.10000000000002</v>
      </c>
      <c r="W8" s="43">
        <v>314.22000000000003</v>
      </c>
      <c r="X8" s="2">
        <v>1</v>
      </c>
      <c r="Y8" s="43">
        <v>3.12</v>
      </c>
      <c r="Z8" s="48">
        <f>Table1[[#This Row],[Profit]]/Table1[[#This Row],[Quantity]]</f>
        <v>3.12</v>
      </c>
    </row>
    <row r="9" spans="1:26" x14ac:dyDescent="0.3">
      <c r="A9" s="2" t="s">
        <v>79</v>
      </c>
      <c r="B9" s="2">
        <v>16</v>
      </c>
      <c r="C9" s="42">
        <v>40546</v>
      </c>
      <c r="D9" s="2">
        <v>2</v>
      </c>
      <c r="E9" s="42">
        <v>40550</v>
      </c>
      <c r="F9" s="2">
        <v>3</v>
      </c>
      <c r="G9" s="64">
        <v>4</v>
      </c>
      <c r="H9" s="2" t="s">
        <v>80</v>
      </c>
      <c r="I9" s="2">
        <v>16</v>
      </c>
      <c r="J9" s="2" t="s">
        <v>81</v>
      </c>
      <c r="K9" s="2">
        <v>30</v>
      </c>
      <c r="L9" s="2" t="s">
        <v>37</v>
      </c>
      <c r="M9" s="2">
        <v>4</v>
      </c>
      <c r="N9" s="2" t="s">
        <v>82</v>
      </c>
      <c r="O9" s="2">
        <v>2</v>
      </c>
      <c r="P9" s="2" t="s">
        <v>42</v>
      </c>
      <c r="Q9" s="2">
        <v>0</v>
      </c>
      <c r="R9" s="2" t="s">
        <v>83</v>
      </c>
      <c r="S9" s="2">
        <v>4</v>
      </c>
      <c r="T9" s="2" t="s">
        <v>84</v>
      </c>
      <c r="U9" s="2">
        <v>36</v>
      </c>
      <c r="V9" s="63">
        <v>80.58</v>
      </c>
      <c r="W9" s="43">
        <v>854.49</v>
      </c>
      <c r="X9" s="2">
        <v>7</v>
      </c>
      <c r="Y9" s="43">
        <v>290.43</v>
      </c>
      <c r="Z9" s="48">
        <f>Table1[[#This Row],[Profit]]/Table1[[#This Row],[Quantity]]</f>
        <v>41.49</v>
      </c>
    </row>
    <row r="10" spans="1:26" x14ac:dyDescent="0.3">
      <c r="A10" s="2" t="s">
        <v>109</v>
      </c>
      <c r="B10" s="2">
        <v>22</v>
      </c>
      <c r="C10" s="42">
        <v>40546</v>
      </c>
      <c r="D10" s="2">
        <v>2</v>
      </c>
      <c r="E10" s="42">
        <v>40551</v>
      </c>
      <c r="F10" s="2">
        <v>4</v>
      </c>
      <c r="G10" s="64">
        <v>5</v>
      </c>
      <c r="H10" s="2" t="s">
        <v>110</v>
      </c>
      <c r="I10" s="2">
        <v>10</v>
      </c>
      <c r="J10" s="2" t="s">
        <v>111</v>
      </c>
      <c r="K10" s="2">
        <v>29</v>
      </c>
      <c r="L10" s="2" t="s">
        <v>24</v>
      </c>
      <c r="M10" s="2">
        <v>1</v>
      </c>
      <c r="N10" s="2" t="s">
        <v>112</v>
      </c>
      <c r="O10" s="2">
        <v>84</v>
      </c>
      <c r="P10" s="2" t="s">
        <v>18</v>
      </c>
      <c r="Q10" s="2">
        <v>1</v>
      </c>
      <c r="R10" s="2" t="s">
        <v>19</v>
      </c>
      <c r="S10" s="2">
        <v>14</v>
      </c>
      <c r="T10" s="2" t="s">
        <v>113</v>
      </c>
      <c r="U10" s="2">
        <v>101</v>
      </c>
      <c r="V10" s="63">
        <v>90.51</v>
      </c>
      <c r="W10" s="43">
        <v>135.1182</v>
      </c>
      <c r="X10" s="2">
        <v>2</v>
      </c>
      <c r="Y10" s="43">
        <v>-45.901800000000009</v>
      </c>
      <c r="Z10" s="48">
        <f>Table1[[#This Row],[Profit]]/Table1[[#This Row],[Quantity]]</f>
        <v>-22.950900000000004</v>
      </c>
    </row>
    <row r="11" spans="1:26" x14ac:dyDescent="0.3">
      <c r="A11" s="2" t="s">
        <v>59</v>
      </c>
      <c r="B11" s="2">
        <v>29</v>
      </c>
      <c r="C11" s="42">
        <v>40546</v>
      </c>
      <c r="D11" s="2">
        <v>2</v>
      </c>
      <c r="E11" s="42">
        <v>40552</v>
      </c>
      <c r="F11" s="2">
        <v>5</v>
      </c>
      <c r="G11" s="64">
        <v>6</v>
      </c>
      <c r="H11" s="2" t="s">
        <v>60</v>
      </c>
      <c r="I11" s="2">
        <v>35</v>
      </c>
      <c r="J11" s="2" t="s">
        <v>61</v>
      </c>
      <c r="K11" s="2">
        <v>20</v>
      </c>
      <c r="L11" s="2" t="s">
        <v>24</v>
      </c>
      <c r="M11" s="2">
        <v>1</v>
      </c>
      <c r="N11" s="2" t="s">
        <v>62</v>
      </c>
      <c r="O11" s="2">
        <v>110</v>
      </c>
      <c r="P11" s="2" t="s">
        <v>51</v>
      </c>
      <c r="Q11" s="2">
        <v>2</v>
      </c>
      <c r="R11" s="2" t="s">
        <v>63</v>
      </c>
      <c r="S11" s="2">
        <v>6</v>
      </c>
      <c r="T11" s="2" t="s">
        <v>64</v>
      </c>
      <c r="U11" s="2">
        <v>59</v>
      </c>
      <c r="V11" s="63">
        <v>307.98</v>
      </c>
      <c r="W11" s="43">
        <v>912.45600000000002</v>
      </c>
      <c r="X11" s="2">
        <v>4</v>
      </c>
      <c r="Y11" s="43">
        <v>-319.46399999999994</v>
      </c>
      <c r="Z11" s="48">
        <f>Table1[[#This Row],[Profit]]/Table1[[#This Row],[Quantity]]</f>
        <v>-79.865999999999985</v>
      </c>
    </row>
    <row r="12" spans="1:26" x14ac:dyDescent="0.3">
      <c r="A12" s="2" t="s">
        <v>59</v>
      </c>
      <c r="B12" s="2">
        <v>29</v>
      </c>
      <c r="C12" s="42">
        <v>40546</v>
      </c>
      <c r="D12" s="2">
        <v>2</v>
      </c>
      <c r="E12" s="42">
        <v>40552</v>
      </c>
      <c r="F12" s="2">
        <v>5</v>
      </c>
      <c r="G12" s="64">
        <v>6</v>
      </c>
      <c r="H12" s="2" t="s">
        <v>60</v>
      </c>
      <c r="I12" s="2">
        <v>35</v>
      </c>
      <c r="J12" s="2" t="s">
        <v>61</v>
      </c>
      <c r="K12" s="2">
        <v>20</v>
      </c>
      <c r="L12" s="2" t="s">
        <v>24</v>
      </c>
      <c r="M12" s="2">
        <v>1</v>
      </c>
      <c r="N12" s="2" t="s">
        <v>90</v>
      </c>
      <c r="O12" s="2">
        <v>5</v>
      </c>
      <c r="P12" s="2" t="s">
        <v>42</v>
      </c>
      <c r="Q12" s="2">
        <v>0</v>
      </c>
      <c r="R12" s="2" t="s">
        <v>69</v>
      </c>
      <c r="S12" s="2">
        <v>5</v>
      </c>
      <c r="T12" s="2" t="s">
        <v>91</v>
      </c>
      <c r="U12" s="2">
        <v>61</v>
      </c>
      <c r="V12" s="63">
        <v>127.56</v>
      </c>
      <c r="W12" s="43">
        <v>159.44399999999999</v>
      </c>
      <c r="X12" s="2">
        <v>2</v>
      </c>
      <c r="Y12" s="43">
        <v>-95.676000000000002</v>
      </c>
      <c r="Z12" s="48">
        <f>Table1[[#This Row],[Profit]]/Table1[[#This Row],[Quantity]]</f>
        <v>-47.838000000000001</v>
      </c>
    </row>
    <row r="13" spans="1:26" x14ac:dyDescent="0.3">
      <c r="A13" s="2" t="s">
        <v>59</v>
      </c>
      <c r="B13" s="2">
        <v>29</v>
      </c>
      <c r="C13" s="42">
        <v>40546</v>
      </c>
      <c r="D13" s="2">
        <v>2</v>
      </c>
      <c r="E13" s="42">
        <v>40552</v>
      </c>
      <c r="F13" s="2">
        <v>5</v>
      </c>
      <c r="G13" s="64">
        <v>6</v>
      </c>
      <c r="H13" s="2" t="s">
        <v>60</v>
      </c>
      <c r="I13" s="2">
        <v>35</v>
      </c>
      <c r="J13" s="2" t="s">
        <v>61</v>
      </c>
      <c r="K13" s="2">
        <v>20</v>
      </c>
      <c r="L13" s="2" t="s">
        <v>24</v>
      </c>
      <c r="M13" s="2">
        <v>1</v>
      </c>
      <c r="N13" s="2" t="s">
        <v>104</v>
      </c>
      <c r="O13" s="2">
        <v>103</v>
      </c>
      <c r="P13" s="2" t="s">
        <v>51</v>
      </c>
      <c r="Q13" s="2">
        <v>2</v>
      </c>
      <c r="R13" s="2" t="s">
        <v>105</v>
      </c>
      <c r="S13" s="2">
        <v>0</v>
      </c>
      <c r="T13" s="2" t="s">
        <v>106</v>
      </c>
      <c r="U13" s="2">
        <v>18</v>
      </c>
      <c r="V13" s="63">
        <v>32.94</v>
      </c>
      <c r="W13" s="43">
        <v>69.3</v>
      </c>
      <c r="X13" s="2">
        <v>2</v>
      </c>
      <c r="Y13" s="43">
        <v>3.4199999999999946</v>
      </c>
      <c r="Z13" s="48">
        <f>Table1[[#This Row],[Profit]]/Table1[[#This Row],[Quantity]]</f>
        <v>1.7099999999999973</v>
      </c>
    </row>
    <row r="14" spans="1:26" x14ac:dyDescent="0.3">
      <c r="A14" s="2" t="s">
        <v>59</v>
      </c>
      <c r="B14" s="2">
        <v>29</v>
      </c>
      <c r="C14" s="42">
        <v>40546</v>
      </c>
      <c r="D14" s="2">
        <v>2</v>
      </c>
      <c r="E14" s="42">
        <v>40552</v>
      </c>
      <c r="F14" s="2">
        <v>5</v>
      </c>
      <c r="G14" s="64">
        <v>6</v>
      </c>
      <c r="H14" s="2" t="s">
        <v>60</v>
      </c>
      <c r="I14" s="2">
        <v>35</v>
      </c>
      <c r="J14" s="2" t="s">
        <v>61</v>
      </c>
      <c r="K14" s="2">
        <v>20</v>
      </c>
      <c r="L14" s="2" t="s">
        <v>24</v>
      </c>
      <c r="M14" s="2">
        <v>1</v>
      </c>
      <c r="N14" s="2" t="s">
        <v>107</v>
      </c>
      <c r="O14" s="2">
        <v>6</v>
      </c>
      <c r="P14" s="2" t="s">
        <v>42</v>
      </c>
      <c r="Q14" s="2">
        <v>0</v>
      </c>
      <c r="R14" s="2" t="s">
        <v>69</v>
      </c>
      <c r="S14" s="2">
        <v>5</v>
      </c>
      <c r="T14" s="2" t="s">
        <v>108</v>
      </c>
      <c r="U14" s="2">
        <v>94</v>
      </c>
      <c r="V14" s="63">
        <v>47.64</v>
      </c>
      <c r="W14" s="43">
        <v>68.867999999999995</v>
      </c>
      <c r="X14" s="2">
        <v>2</v>
      </c>
      <c r="Y14" s="43">
        <v>-26.412000000000006</v>
      </c>
      <c r="Z14" s="48">
        <f>Table1[[#This Row],[Profit]]/Table1[[#This Row],[Quantity]]</f>
        <v>-13.206000000000003</v>
      </c>
    </row>
    <row r="15" spans="1:26" x14ac:dyDescent="0.3">
      <c r="A15" s="2" t="s">
        <v>85</v>
      </c>
      <c r="B15" s="2">
        <v>35</v>
      </c>
      <c r="C15" s="42">
        <v>40546</v>
      </c>
      <c r="D15" s="2">
        <v>2</v>
      </c>
      <c r="E15" s="42">
        <v>40552</v>
      </c>
      <c r="F15" s="2">
        <v>5</v>
      </c>
      <c r="G15" s="64">
        <v>6</v>
      </c>
      <c r="H15" s="2" t="s">
        <v>86</v>
      </c>
      <c r="I15" s="2">
        <v>15</v>
      </c>
      <c r="J15" s="2" t="s">
        <v>87</v>
      </c>
      <c r="K15" s="2">
        <v>16</v>
      </c>
      <c r="L15" s="2" t="s">
        <v>24</v>
      </c>
      <c r="M15" s="2">
        <v>1</v>
      </c>
      <c r="N15" s="2" t="s">
        <v>88</v>
      </c>
      <c r="O15" s="2">
        <v>107</v>
      </c>
      <c r="P15" s="2" t="s">
        <v>51</v>
      </c>
      <c r="Q15" s="2">
        <v>2</v>
      </c>
      <c r="R15" s="2" t="s">
        <v>63</v>
      </c>
      <c r="S15" s="2">
        <v>6</v>
      </c>
      <c r="T15" s="2" t="s">
        <v>89</v>
      </c>
      <c r="U15" s="2">
        <v>58</v>
      </c>
      <c r="V15" s="63">
        <v>142.74</v>
      </c>
      <c r="W15" s="43">
        <v>192.87</v>
      </c>
      <c r="X15" s="2">
        <v>1</v>
      </c>
      <c r="Y15" s="43">
        <v>50.13</v>
      </c>
      <c r="Z15" s="48">
        <f>Table1[[#This Row],[Profit]]/Table1[[#This Row],[Quantity]]</f>
        <v>50.13</v>
      </c>
    </row>
    <row r="16" spans="1:26" x14ac:dyDescent="0.3">
      <c r="A16" s="2" t="s">
        <v>71</v>
      </c>
      <c r="B16" s="2">
        <v>38</v>
      </c>
      <c r="C16" s="42">
        <v>40546</v>
      </c>
      <c r="D16" s="2">
        <v>2</v>
      </c>
      <c r="E16" s="42">
        <v>40550</v>
      </c>
      <c r="F16" s="2">
        <v>3</v>
      </c>
      <c r="G16" s="64">
        <v>4</v>
      </c>
      <c r="H16" s="2" t="s">
        <v>72</v>
      </c>
      <c r="I16" s="2">
        <v>37</v>
      </c>
      <c r="J16" s="2" t="s">
        <v>73</v>
      </c>
      <c r="K16" s="2">
        <v>22</v>
      </c>
      <c r="L16" s="2" t="s">
        <v>24</v>
      </c>
      <c r="M16" s="2">
        <v>1</v>
      </c>
      <c r="N16" s="2" t="s">
        <v>74</v>
      </c>
      <c r="O16" s="2">
        <v>88</v>
      </c>
      <c r="P16" s="2" t="s">
        <v>18</v>
      </c>
      <c r="Q16" s="2">
        <v>1</v>
      </c>
      <c r="R16" s="2" t="s">
        <v>19</v>
      </c>
      <c r="S16" s="2">
        <v>14</v>
      </c>
      <c r="T16" s="2" t="s">
        <v>75</v>
      </c>
      <c r="U16" s="2">
        <v>117</v>
      </c>
      <c r="V16" s="63">
        <v>153.47999999999999</v>
      </c>
      <c r="W16" s="43">
        <v>337.6395</v>
      </c>
      <c r="X16" s="2">
        <v>3</v>
      </c>
      <c r="Y16" s="43">
        <v>-122.80049999999997</v>
      </c>
      <c r="Z16" s="48">
        <f>Table1[[#This Row],[Profit]]/Table1[[#This Row],[Quantity]]</f>
        <v>-40.933499999999988</v>
      </c>
    </row>
    <row r="17" spans="1:26" x14ac:dyDescent="0.3">
      <c r="A17" s="2" t="s">
        <v>71</v>
      </c>
      <c r="B17" s="2">
        <v>38</v>
      </c>
      <c r="C17" s="42">
        <v>40546</v>
      </c>
      <c r="D17" s="2">
        <v>2</v>
      </c>
      <c r="E17" s="42">
        <v>40550</v>
      </c>
      <c r="F17" s="2">
        <v>3</v>
      </c>
      <c r="G17" s="64">
        <v>4</v>
      </c>
      <c r="H17" s="2" t="s">
        <v>72</v>
      </c>
      <c r="I17" s="2">
        <v>37</v>
      </c>
      <c r="J17" s="2" t="s">
        <v>73</v>
      </c>
      <c r="K17" s="2">
        <v>22</v>
      </c>
      <c r="L17" s="2" t="s">
        <v>24</v>
      </c>
      <c r="M17" s="2">
        <v>1</v>
      </c>
      <c r="N17" s="2" t="s">
        <v>76</v>
      </c>
      <c r="O17" s="2">
        <v>17</v>
      </c>
      <c r="P17" s="2" t="s">
        <v>42</v>
      </c>
      <c r="Q17" s="2">
        <v>0</v>
      </c>
      <c r="R17" s="2" t="s">
        <v>77</v>
      </c>
      <c r="S17" s="2">
        <v>16</v>
      </c>
      <c r="T17" s="2" t="s">
        <v>78</v>
      </c>
      <c r="U17" s="2">
        <v>33</v>
      </c>
      <c r="V17" s="63">
        <v>281.58000000000004</v>
      </c>
      <c r="W17" s="43">
        <v>211.18049999999999</v>
      </c>
      <c r="X17" s="2">
        <v>1</v>
      </c>
      <c r="Y17" s="43">
        <v>-70.399500000000018</v>
      </c>
      <c r="Z17" s="48">
        <f>Table1[[#This Row],[Profit]]/Table1[[#This Row],[Quantity]]</f>
        <v>-70.399500000000018</v>
      </c>
    </row>
    <row r="18" spans="1:26" x14ac:dyDescent="0.3">
      <c r="A18" s="2" t="s">
        <v>71</v>
      </c>
      <c r="B18" s="2">
        <v>38</v>
      </c>
      <c r="C18" s="42">
        <v>40546</v>
      </c>
      <c r="D18" s="2">
        <v>2</v>
      </c>
      <c r="E18" s="42">
        <v>40550</v>
      </c>
      <c r="F18" s="2">
        <v>3</v>
      </c>
      <c r="G18" s="64">
        <v>4</v>
      </c>
      <c r="H18" s="2" t="s">
        <v>72</v>
      </c>
      <c r="I18" s="2">
        <v>37</v>
      </c>
      <c r="J18" s="2" t="s">
        <v>73</v>
      </c>
      <c r="K18" s="2">
        <v>22</v>
      </c>
      <c r="L18" s="2" t="s">
        <v>24</v>
      </c>
      <c r="M18" s="2">
        <v>1</v>
      </c>
      <c r="N18" s="2" t="s">
        <v>132</v>
      </c>
      <c r="O18" s="2">
        <v>59</v>
      </c>
      <c r="P18" s="2" t="s">
        <v>18</v>
      </c>
      <c r="Q18" s="2">
        <v>1</v>
      </c>
      <c r="R18" s="2" t="s">
        <v>133</v>
      </c>
      <c r="S18" s="2">
        <v>8</v>
      </c>
      <c r="T18" s="2" t="s">
        <v>134</v>
      </c>
      <c r="U18" s="2">
        <v>114</v>
      </c>
      <c r="V18" s="63">
        <v>5.4599999999999991</v>
      </c>
      <c r="W18" s="43">
        <v>6.0059999999999993</v>
      </c>
      <c r="X18" s="2">
        <v>1</v>
      </c>
      <c r="Y18" s="43">
        <v>0.54600000000000026</v>
      </c>
      <c r="Z18" s="48">
        <f>Table1[[#This Row],[Profit]]/Table1[[#This Row],[Quantity]]</f>
        <v>0.54600000000000026</v>
      </c>
    </row>
    <row r="19" spans="1:26" x14ac:dyDescent="0.3">
      <c r="A19" s="2" t="s">
        <v>54</v>
      </c>
      <c r="B19" s="2">
        <v>41</v>
      </c>
      <c r="C19" s="42">
        <v>40546</v>
      </c>
      <c r="D19" s="2">
        <v>2</v>
      </c>
      <c r="E19" s="42">
        <v>40546</v>
      </c>
      <c r="F19" s="2">
        <v>0</v>
      </c>
      <c r="G19" s="64">
        <v>0</v>
      </c>
      <c r="H19" s="2" t="s">
        <v>55</v>
      </c>
      <c r="I19" s="2">
        <v>34</v>
      </c>
      <c r="J19" s="2" t="s">
        <v>23</v>
      </c>
      <c r="K19" s="2">
        <v>2</v>
      </c>
      <c r="L19" s="2" t="s">
        <v>24</v>
      </c>
      <c r="M19" s="2">
        <v>1</v>
      </c>
      <c r="N19" s="2" t="s">
        <v>56</v>
      </c>
      <c r="O19" s="2">
        <v>20</v>
      </c>
      <c r="P19" s="2" t="s">
        <v>18</v>
      </c>
      <c r="Q19" s="2">
        <v>1</v>
      </c>
      <c r="R19" s="2" t="s">
        <v>57</v>
      </c>
      <c r="S19" s="2">
        <v>1</v>
      </c>
      <c r="T19" s="2" t="s">
        <v>58</v>
      </c>
      <c r="U19" s="2">
        <v>63</v>
      </c>
      <c r="V19" s="63">
        <v>165.68999999999997</v>
      </c>
      <c r="W19" s="43">
        <v>276.10199999999998</v>
      </c>
      <c r="X19" s="2">
        <v>1</v>
      </c>
      <c r="Y19" s="43">
        <v>110.41200000000001</v>
      </c>
      <c r="Z19" s="48">
        <f>Table1[[#This Row],[Profit]]/Table1[[#This Row],[Quantity]]</f>
        <v>110.41200000000001</v>
      </c>
    </row>
    <row r="20" spans="1:26" x14ac:dyDescent="0.3">
      <c r="A20" s="2" t="s">
        <v>54</v>
      </c>
      <c r="B20" s="2">
        <v>41</v>
      </c>
      <c r="C20" s="42">
        <v>40546</v>
      </c>
      <c r="D20" s="2">
        <v>2</v>
      </c>
      <c r="E20" s="42">
        <v>40546</v>
      </c>
      <c r="F20" s="2">
        <v>0</v>
      </c>
      <c r="G20" s="64">
        <v>0</v>
      </c>
      <c r="H20" s="2" t="s">
        <v>55</v>
      </c>
      <c r="I20" s="2">
        <v>34</v>
      </c>
      <c r="J20" s="2" t="s">
        <v>23</v>
      </c>
      <c r="K20" s="2">
        <v>2</v>
      </c>
      <c r="L20" s="2" t="s">
        <v>24</v>
      </c>
      <c r="M20" s="2">
        <v>1</v>
      </c>
      <c r="N20" s="2" t="s">
        <v>114</v>
      </c>
      <c r="O20" s="2">
        <v>67</v>
      </c>
      <c r="P20" s="2" t="s">
        <v>18</v>
      </c>
      <c r="Q20" s="2">
        <v>1</v>
      </c>
      <c r="R20" s="2" t="s">
        <v>115</v>
      </c>
      <c r="S20" s="2">
        <v>10</v>
      </c>
      <c r="T20" s="2" t="s">
        <v>116</v>
      </c>
      <c r="U20" s="2">
        <v>13</v>
      </c>
      <c r="V20" s="63">
        <v>10.38</v>
      </c>
      <c r="W20" s="43">
        <v>35.883000000000003</v>
      </c>
      <c r="X20" s="2">
        <v>3</v>
      </c>
      <c r="Y20" s="43">
        <v>4.7430000000000003</v>
      </c>
      <c r="Z20" s="48">
        <f>Table1[[#This Row],[Profit]]/Table1[[#This Row],[Quantity]]</f>
        <v>1.5810000000000002</v>
      </c>
    </row>
    <row r="21" spans="1:26" x14ac:dyDescent="0.3">
      <c r="A21" s="2" t="s">
        <v>117</v>
      </c>
      <c r="B21" s="2">
        <v>42</v>
      </c>
      <c r="C21" s="42">
        <v>40546</v>
      </c>
      <c r="D21" s="2">
        <v>2</v>
      </c>
      <c r="E21" s="42">
        <v>40551</v>
      </c>
      <c r="F21" s="2">
        <v>4</v>
      </c>
      <c r="G21" s="64">
        <v>5</v>
      </c>
      <c r="H21" s="2" t="s">
        <v>118</v>
      </c>
      <c r="I21" s="2">
        <v>47</v>
      </c>
      <c r="J21" s="2" t="s">
        <v>101</v>
      </c>
      <c r="K21" s="2">
        <v>12</v>
      </c>
      <c r="L21" s="2" t="s">
        <v>31</v>
      </c>
      <c r="M21" s="2">
        <v>3</v>
      </c>
      <c r="N21" s="2" t="s">
        <v>119</v>
      </c>
      <c r="O21" s="2">
        <v>43</v>
      </c>
      <c r="P21" s="2" t="s">
        <v>18</v>
      </c>
      <c r="Q21" s="2">
        <v>1</v>
      </c>
      <c r="R21" s="2" t="s">
        <v>120</v>
      </c>
      <c r="S21" s="2">
        <v>2</v>
      </c>
      <c r="T21" s="2" t="s">
        <v>121</v>
      </c>
      <c r="U21" s="2">
        <v>21</v>
      </c>
      <c r="V21" s="63">
        <v>44.070000000000007</v>
      </c>
      <c r="W21" s="43">
        <v>51.84</v>
      </c>
      <c r="X21" s="2">
        <v>1</v>
      </c>
      <c r="Y21" s="43">
        <v>7.77</v>
      </c>
      <c r="Z21" s="48">
        <f>Table1[[#This Row],[Profit]]/Table1[[#This Row],[Quantity]]</f>
        <v>7.77</v>
      </c>
    </row>
    <row r="22" spans="1:26" x14ac:dyDescent="0.3">
      <c r="A22" s="2" t="s">
        <v>99</v>
      </c>
      <c r="B22" s="2">
        <v>43</v>
      </c>
      <c r="C22" s="42">
        <v>40546</v>
      </c>
      <c r="D22" s="2">
        <v>2</v>
      </c>
      <c r="E22" s="42">
        <v>40550</v>
      </c>
      <c r="F22" s="2">
        <v>3</v>
      </c>
      <c r="G22" s="64">
        <v>4</v>
      </c>
      <c r="H22" s="2" t="s">
        <v>100</v>
      </c>
      <c r="I22" s="2">
        <v>27</v>
      </c>
      <c r="J22" s="2" t="s">
        <v>101</v>
      </c>
      <c r="K22" s="2">
        <v>12</v>
      </c>
      <c r="L22" s="2" t="s">
        <v>31</v>
      </c>
      <c r="M22" s="2">
        <v>3</v>
      </c>
      <c r="N22" s="2" t="s">
        <v>102</v>
      </c>
      <c r="O22" s="2">
        <v>45</v>
      </c>
      <c r="P22" s="2" t="s">
        <v>18</v>
      </c>
      <c r="Q22" s="2">
        <v>1</v>
      </c>
      <c r="R22" s="2" t="s">
        <v>57</v>
      </c>
      <c r="S22" s="2">
        <v>1</v>
      </c>
      <c r="T22" s="2" t="s">
        <v>103</v>
      </c>
      <c r="U22" s="2">
        <v>27</v>
      </c>
      <c r="V22" s="63">
        <v>39.839999999999996</v>
      </c>
      <c r="W22" s="43">
        <v>122.58</v>
      </c>
      <c r="X22" s="2">
        <v>2</v>
      </c>
      <c r="Y22" s="43">
        <v>42.900000000000006</v>
      </c>
      <c r="Z22" s="48">
        <f>Table1[[#This Row],[Profit]]/Table1[[#This Row],[Quantity]]</f>
        <v>21.450000000000003</v>
      </c>
    </row>
    <row r="23" spans="1:26" x14ac:dyDescent="0.3">
      <c r="A23" s="2" t="s">
        <v>99</v>
      </c>
      <c r="B23" s="2">
        <v>43</v>
      </c>
      <c r="C23" s="42">
        <v>40546</v>
      </c>
      <c r="D23" s="2">
        <v>2</v>
      </c>
      <c r="E23" s="42">
        <v>40550</v>
      </c>
      <c r="F23" s="2">
        <v>3</v>
      </c>
      <c r="G23" s="64">
        <v>4</v>
      </c>
      <c r="H23" s="2" t="s">
        <v>100</v>
      </c>
      <c r="I23" s="2">
        <v>27</v>
      </c>
      <c r="J23" s="2" t="s">
        <v>101</v>
      </c>
      <c r="K23" s="2">
        <v>12</v>
      </c>
      <c r="L23" s="2" t="s">
        <v>31</v>
      </c>
      <c r="M23" s="2">
        <v>3</v>
      </c>
      <c r="N23" s="2" t="s">
        <v>122</v>
      </c>
      <c r="O23" s="2">
        <v>76</v>
      </c>
      <c r="P23" s="2" t="s">
        <v>18</v>
      </c>
      <c r="Q23" s="2">
        <v>1</v>
      </c>
      <c r="R23" s="2" t="s">
        <v>19</v>
      </c>
      <c r="S23" s="2">
        <v>14</v>
      </c>
      <c r="T23" s="2" t="s">
        <v>123</v>
      </c>
      <c r="U23" s="2">
        <v>90</v>
      </c>
      <c r="V23" s="63">
        <v>26.819999999999993</v>
      </c>
      <c r="W23" s="43">
        <v>62.339999999999989</v>
      </c>
      <c r="X23" s="2">
        <v>2</v>
      </c>
      <c r="Y23" s="43">
        <v>8.6999999999999993</v>
      </c>
      <c r="Z23" s="48">
        <f>Table1[[#This Row],[Profit]]/Table1[[#This Row],[Quantity]]</f>
        <v>4.3499999999999996</v>
      </c>
    </row>
    <row r="24" spans="1:26" x14ac:dyDescent="0.3">
      <c r="A24" s="2" t="s">
        <v>99</v>
      </c>
      <c r="B24" s="2">
        <v>43</v>
      </c>
      <c r="C24" s="42">
        <v>40546</v>
      </c>
      <c r="D24" s="2">
        <v>2</v>
      </c>
      <c r="E24" s="42">
        <v>40550</v>
      </c>
      <c r="F24" s="2">
        <v>3</v>
      </c>
      <c r="G24" s="64">
        <v>4</v>
      </c>
      <c r="H24" s="2" t="s">
        <v>100</v>
      </c>
      <c r="I24" s="2">
        <v>27</v>
      </c>
      <c r="J24" s="2" t="s">
        <v>101</v>
      </c>
      <c r="K24" s="2">
        <v>12</v>
      </c>
      <c r="L24" s="2" t="s">
        <v>31</v>
      </c>
      <c r="M24" s="2">
        <v>3</v>
      </c>
      <c r="N24" s="2" t="s">
        <v>135</v>
      </c>
      <c r="O24" s="2">
        <v>19</v>
      </c>
      <c r="P24" s="2" t="s">
        <v>18</v>
      </c>
      <c r="Q24" s="2">
        <v>1</v>
      </c>
      <c r="R24" s="2" t="s">
        <v>133</v>
      </c>
      <c r="S24" s="2">
        <v>8</v>
      </c>
      <c r="T24" s="2" t="s">
        <v>136</v>
      </c>
      <c r="U24" s="2">
        <v>5</v>
      </c>
      <c r="V24" s="63">
        <v>12.540000000000001</v>
      </c>
      <c r="W24" s="43">
        <v>16.71</v>
      </c>
      <c r="X24" s="2">
        <v>1</v>
      </c>
      <c r="Y24" s="43">
        <v>4.17</v>
      </c>
      <c r="Z24" s="48">
        <f>Table1[[#This Row],[Profit]]/Table1[[#This Row],[Quantity]]</f>
        <v>4.17</v>
      </c>
    </row>
    <row r="25" spans="1:26" x14ac:dyDescent="0.3">
      <c r="A25" s="2" t="s">
        <v>65</v>
      </c>
      <c r="B25" s="2">
        <v>49</v>
      </c>
      <c r="C25" s="42">
        <v>40546</v>
      </c>
      <c r="D25" s="2">
        <v>2</v>
      </c>
      <c r="E25" s="42">
        <v>40550</v>
      </c>
      <c r="F25" s="2">
        <v>3</v>
      </c>
      <c r="G25" s="64">
        <v>4</v>
      </c>
      <c r="H25" s="2" t="s">
        <v>66</v>
      </c>
      <c r="I25" s="2">
        <v>38</v>
      </c>
      <c r="J25" s="2" t="s">
        <v>67</v>
      </c>
      <c r="K25" s="2">
        <v>13</v>
      </c>
      <c r="L25" s="2" t="s">
        <v>31</v>
      </c>
      <c r="M25" s="2">
        <v>3</v>
      </c>
      <c r="N25" s="2" t="s">
        <v>68</v>
      </c>
      <c r="O25" s="2">
        <v>16</v>
      </c>
      <c r="P25" s="2" t="s">
        <v>42</v>
      </c>
      <c r="Q25" s="2">
        <v>0</v>
      </c>
      <c r="R25" s="2" t="s">
        <v>69</v>
      </c>
      <c r="S25" s="2">
        <v>5</v>
      </c>
      <c r="T25" s="2" t="s">
        <v>70</v>
      </c>
      <c r="U25" s="2">
        <v>85</v>
      </c>
      <c r="V25" s="63">
        <v>103.38000000000001</v>
      </c>
      <c r="W25" s="43">
        <v>666.84</v>
      </c>
      <c r="X25" s="2">
        <v>4</v>
      </c>
      <c r="Y25" s="43">
        <v>253.32</v>
      </c>
      <c r="Z25" s="48">
        <f>Table1[[#This Row],[Profit]]/Table1[[#This Row],[Quantity]]</f>
        <v>63.33</v>
      </c>
    </row>
    <row r="26" spans="1:26" x14ac:dyDescent="0.3">
      <c r="A26" s="2" t="s">
        <v>65</v>
      </c>
      <c r="B26" s="2">
        <v>49</v>
      </c>
      <c r="C26" s="42">
        <v>40546</v>
      </c>
      <c r="D26" s="2">
        <v>2</v>
      </c>
      <c r="E26" s="42">
        <v>40550</v>
      </c>
      <c r="F26" s="2">
        <v>3</v>
      </c>
      <c r="G26" s="64">
        <v>4</v>
      </c>
      <c r="H26" s="2" t="s">
        <v>66</v>
      </c>
      <c r="I26" s="2">
        <v>38</v>
      </c>
      <c r="J26" s="2" t="s">
        <v>67</v>
      </c>
      <c r="K26" s="2">
        <v>13</v>
      </c>
      <c r="L26" s="2" t="s">
        <v>31</v>
      </c>
      <c r="M26" s="2">
        <v>3</v>
      </c>
      <c r="N26" s="2" t="s">
        <v>129</v>
      </c>
      <c r="O26" s="2">
        <v>47</v>
      </c>
      <c r="P26" s="2" t="s">
        <v>18</v>
      </c>
      <c r="Q26" s="2">
        <v>1</v>
      </c>
      <c r="R26" s="2" t="s">
        <v>130</v>
      </c>
      <c r="S26" s="2">
        <v>7</v>
      </c>
      <c r="T26" s="2" t="s">
        <v>131</v>
      </c>
      <c r="U26" s="2">
        <v>29</v>
      </c>
      <c r="V26" s="63">
        <v>30.36</v>
      </c>
      <c r="W26" s="43">
        <v>47.43</v>
      </c>
      <c r="X26" s="2">
        <v>1</v>
      </c>
      <c r="Y26" s="43">
        <v>17.07</v>
      </c>
      <c r="Z26" s="48">
        <f>Table1[[#This Row],[Profit]]/Table1[[#This Row],[Quantity]]</f>
        <v>17.07</v>
      </c>
    </row>
    <row r="27" spans="1:26" x14ac:dyDescent="0.3">
      <c r="A27" s="2" t="s">
        <v>92</v>
      </c>
      <c r="B27" s="2">
        <v>59</v>
      </c>
      <c r="C27" s="42">
        <v>40546</v>
      </c>
      <c r="D27" s="2">
        <v>2</v>
      </c>
      <c r="E27" s="42">
        <v>40550</v>
      </c>
      <c r="F27" s="2">
        <v>3</v>
      </c>
      <c r="G27" s="64">
        <v>4</v>
      </c>
      <c r="H27" s="2" t="s">
        <v>93</v>
      </c>
      <c r="I27" s="2">
        <v>59</v>
      </c>
      <c r="J27" s="2" t="s">
        <v>94</v>
      </c>
      <c r="K27" s="2">
        <v>9</v>
      </c>
      <c r="L27" s="2" t="s">
        <v>95</v>
      </c>
      <c r="M27" s="2">
        <v>5</v>
      </c>
      <c r="N27" s="2" t="s">
        <v>96</v>
      </c>
      <c r="O27" s="2">
        <v>119</v>
      </c>
      <c r="P27" s="2" t="s">
        <v>51</v>
      </c>
      <c r="Q27" s="2">
        <v>2</v>
      </c>
      <c r="R27" s="2" t="s">
        <v>97</v>
      </c>
      <c r="S27" s="2">
        <v>13</v>
      </c>
      <c r="T27" s="2" t="s">
        <v>98</v>
      </c>
      <c r="U27" s="2">
        <v>82</v>
      </c>
      <c r="V27" s="63">
        <v>37.58</v>
      </c>
      <c r="W27" s="43">
        <v>195.2</v>
      </c>
      <c r="X27" s="2">
        <v>4</v>
      </c>
      <c r="Y27" s="43">
        <v>44.88</v>
      </c>
      <c r="Z27" s="48">
        <f>Table1[[#This Row],[Profit]]/Table1[[#This Row],[Quantity]]</f>
        <v>11.22</v>
      </c>
    </row>
    <row r="28" spans="1:26" x14ac:dyDescent="0.3">
      <c r="A28" s="2" t="s">
        <v>124</v>
      </c>
      <c r="B28" s="2">
        <v>64</v>
      </c>
      <c r="C28" s="42">
        <v>40546</v>
      </c>
      <c r="D28" s="2">
        <v>2</v>
      </c>
      <c r="E28" s="42">
        <v>40551</v>
      </c>
      <c r="F28" s="2">
        <v>4</v>
      </c>
      <c r="G28" s="64">
        <v>5</v>
      </c>
      <c r="H28" s="2" t="s">
        <v>125</v>
      </c>
      <c r="I28" s="2">
        <v>25</v>
      </c>
      <c r="J28" s="2" t="s">
        <v>126</v>
      </c>
      <c r="K28" s="2">
        <v>28</v>
      </c>
      <c r="L28" s="2" t="s">
        <v>16</v>
      </c>
      <c r="M28" s="2">
        <v>0</v>
      </c>
      <c r="N28" s="2" t="s">
        <v>127</v>
      </c>
      <c r="O28" s="2">
        <v>93</v>
      </c>
      <c r="P28" s="2" t="s">
        <v>18</v>
      </c>
      <c r="Q28" s="2">
        <v>1</v>
      </c>
      <c r="R28" s="2" t="s">
        <v>26</v>
      </c>
      <c r="S28" s="2">
        <v>15</v>
      </c>
      <c r="T28" s="2" t="s">
        <v>128</v>
      </c>
      <c r="U28" s="2">
        <v>110</v>
      </c>
      <c r="V28" s="63">
        <v>13.62</v>
      </c>
      <c r="W28" s="43">
        <v>81.239999999999995</v>
      </c>
      <c r="X28" s="2">
        <v>4</v>
      </c>
      <c r="Y28" s="43">
        <v>26.759999999999998</v>
      </c>
      <c r="Z28" s="48">
        <f>Table1[[#This Row],[Profit]]/Table1[[#This Row],[Quantity]]</f>
        <v>6.6899999999999995</v>
      </c>
    </row>
    <row r="29" spans="1:26" x14ac:dyDescent="0.3">
      <c r="A29" s="2" t="s">
        <v>174</v>
      </c>
      <c r="B29" s="2">
        <v>5</v>
      </c>
      <c r="C29" s="42">
        <v>40547</v>
      </c>
      <c r="D29" s="2">
        <v>3</v>
      </c>
      <c r="E29" s="42">
        <v>40551</v>
      </c>
      <c r="F29" s="2">
        <v>4</v>
      </c>
      <c r="G29" s="64">
        <v>4</v>
      </c>
      <c r="H29" s="2" t="s">
        <v>175</v>
      </c>
      <c r="I29" s="2">
        <v>13</v>
      </c>
      <c r="J29" s="2" t="s">
        <v>176</v>
      </c>
      <c r="K29" s="2">
        <v>31</v>
      </c>
      <c r="L29" s="2" t="s">
        <v>177</v>
      </c>
      <c r="M29" s="2">
        <v>6</v>
      </c>
      <c r="N29" s="2" t="s">
        <v>178</v>
      </c>
      <c r="O29" s="2">
        <v>68</v>
      </c>
      <c r="P29" s="2" t="s">
        <v>18</v>
      </c>
      <c r="Q29" s="2">
        <v>1</v>
      </c>
      <c r="R29" s="2" t="s">
        <v>39</v>
      </c>
      <c r="S29" s="2">
        <v>12</v>
      </c>
      <c r="T29" s="2" t="s">
        <v>179</v>
      </c>
      <c r="U29" s="2">
        <v>79</v>
      </c>
      <c r="V29" s="63">
        <v>5.4484000000000012</v>
      </c>
      <c r="W29" s="43">
        <v>16.448</v>
      </c>
      <c r="X29" s="2">
        <v>2</v>
      </c>
      <c r="Y29" s="43">
        <v>5.5511999999999979</v>
      </c>
      <c r="Z29" s="48">
        <f>Table1[[#This Row],[Profit]]/Table1[[#This Row],[Quantity]]</f>
        <v>2.775599999999999</v>
      </c>
    </row>
    <row r="30" spans="1:26" x14ac:dyDescent="0.3">
      <c r="A30" s="2" t="s">
        <v>152</v>
      </c>
      <c r="B30" s="2">
        <v>17</v>
      </c>
      <c r="C30" s="42">
        <v>40547</v>
      </c>
      <c r="D30" s="2">
        <v>3</v>
      </c>
      <c r="E30" s="42">
        <v>40551</v>
      </c>
      <c r="F30" s="2">
        <v>4</v>
      </c>
      <c r="G30" s="64">
        <v>4</v>
      </c>
      <c r="H30" s="2" t="s">
        <v>153</v>
      </c>
      <c r="I30" s="2">
        <v>4</v>
      </c>
      <c r="J30" s="2" t="s">
        <v>154</v>
      </c>
      <c r="K30" s="2">
        <v>8</v>
      </c>
      <c r="L30" s="2" t="s">
        <v>37</v>
      </c>
      <c r="M30" s="2">
        <v>4</v>
      </c>
      <c r="N30" s="2" t="s">
        <v>155</v>
      </c>
      <c r="O30" s="2">
        <v>26</v>
      </c>
      <c r="P30" s="2" t="s">
        <v>18</v>
      </c>
      <c r="Q30" s="2">
        <v>1</v>
      </c>
      <c r="R30" s="2" t="s">
        <v>120</v>
      </c>
      <c r="S30" s="2">
        <v>2</v>
      </c>
      <c r="T30" s="2" t="s">
        <v>156</v>
      </c>
      <c r="U30" s="2">
        <v>24</v>
      </c>
      <c r="V30" s="63">
        <v>39.629999999999995</v>
      </c>
      <c r="W30" s="43">
        <v>139.76999999999998</v>
      </c>
      <c r="X30" s="2">
        <v>3</v>
      </c>
      <c r="Y30" s="43">
        <v>20.879999999999995</v>
      </c>
      <c r="Z30" s="48">
        <f>Table1[[#This Row],[Profit]]/Table1[[#This Row],[Quantity]]</f>
        <v>6.9599999999999982</v>
      </c>
    </row>
    <row r="31" spans="1:26" x14ac:dyDescent="0.3">
      <c r="A31" s="2" t="s">
        <v>180</v>
      </c>
      <c r="B31" s="2">
        <v>34</v>
      </c>
      <c r="C31" s="42">
        <v>40547</v>
      </c>
      <c r="D31" s="2">
        <v>3</v>
      </c>
      <c r="E31" s="42">
        <v>40551</v>
      </c>
      <c r="F31" s="2">
        <v>4</v>
      </c>
      <c r="G31" s="64">
        <v>4</v>
      </c>
      <c r="H31" s="2" t="s">
        <v>181</v>
      </c>
      <c r="I31" s="2">
        <v>7</v>
      </c>
      <c r="J31" s="2" t="s">
        <v>182</v>
      </c>
      <c r="K31" s="2">
        <v>14</v>
      </c>
      <c r="L31" s="2" t="s">
        <v>24</v>
      </c>
      <c r="M31" s="2">
        <v>1</v>
      </c>
      <c r="N31" s="2" t="s">
        <v>183</v>
      </c>
      <c r="O31" s="2">
        <v>63</v>
      </c>
      <c r="P31" s="2" t="s">
        <v>18</v>
      </c>
      <c r="Q31" s="2">
        <v>1</v>
      </c>
      <c r="R31" s="2" t="s">
        <v>115</v>
      </c>
      <c r="S31" s="2">
        <v>10</v>
      </c>
      <c r="T31" s="2" t="s">
        <v>184</v>
      </c>
      <c r="U31" s="2">
        <v>57</v>
      </c>
      <c r="V31" s="63">
        <v>4.5600000000000005</v>
      </c>
      <c r="W31" s="43">
        <v>27.360000000000003</v>
      </c>
      <c r="X31" s="2">
        <v>3</v>
      </c>
      <c r="Y31" s="43">
        <v>13.680000000000001</v>
      </c>
      <c r="Z31" s="48">
        <f>Table1[[#This Row],[Profit]]/Table1[[#This Row],[Quantity]]</f>
        <v>4.5600000000000005</v>
      </c>
    </row>
    <row r="32" spans="1:26" x14ac:dyDescent="0.3">
      <c r="A32" s="2" t="s">
        <v>170</v>
      </c>
      <c r="B32" s="2">
        <v>44</v>
      </c>
      <c r="C32" s="42">
        <v>40547</v>
      </c>
      <c r="D32" s="2">
        <v>3</v>
      </c>
      <c r="E32" s="42">
        <v>40552</v>
      </c>
      <c r="F32" s="2">
        <v>5</v>
      </c>
      <c r="G32" s="64">
        <v>5</v>
      </c>
      <c r="H32" s="2" t="s">
        <v>171</v>
      </c>
      <c r="I32" s="2">
        <v>21</v>
      </c>
      <c r="J32" s="2" t="s">
        <v>81</v>
      </c>
      <c r="K32" s="2">
        <v>30</v>
      </c>
      <c r="L32" s="2" t="s">
        <v>37</v>
      </c>
      <c r="M32" s="2">
        <v>4</v>
      </c>
      <c r="N32" s="2" t="s">
        <v>172</v>
      </c>
      <c r="O32" s="2">
        <v>29</v>
      </c>
      <c r="P32" s="2" t="s">
        <v>18</v>
      </c>
      <c r="Q32" s="2">
        <v>1</v>
      </c>
      <c r="R32" s="2" t="s">
        <v>120</v>
      </c>
      <c r="S32" s="2">
        <v>2</v>
      </c>
      <c r="T32" s="2" t="s">
        <v>173</v>
      </c>
      <c r="U32" s="2">
        <v>25</v>
      </c>
      <c r="V32" s="63">
        <v>24.27</v>
      </c>
      <c r="W32" s="43">
        <v>26.64</v>
      </c>
      <c r="X32" s="2">
        <v>2</v>
      </c>
      <c r="Y32" s="43">
        <v>-21.9</v>
      </c>
      <c r="Z32" s="48">
        <f>Table1[[#This Row],[Profit]]/Table1[[#This Row],[Quantity]]</f>
        <v>-10.95</v>
      </c>
    </row>
    <row r="33" spans="1:26" x14ac:dyDescent="0.3">
      <c r="A33" s="2" t="s">
        <v>170</v>
      </c>
      <c r="B33" s="2">
        <v>44</v>
      </c>
      <c r="C33" s="42">
        <v>40547</v>
      </c>
      <c r="D33" s="2">
        <v>3</v>
      </c>
      <c r="E33" s="42">
        <v>40552</v>
      </c>
      <c r="F33" s="2">
        <v>5</v>
      </c>
      <c r="G33" s="64">
        <v>5</v>
      </c>
      <c r="H33" s="2" t="s">
        <v>171</v>
      </c>
      <c r="I33" s="2">
        <v>21</v>
      </c>
      <c r="J33" s="2" t="s">
        <v>81</v>
      </c>
      <c r="K33" s="2">
        <v>30</v>
      </c>
      <c r="L33" s="2" t="s">
        <v>37</v>
      </c>
      <c r="M33" s="2">
        <v>4</v>
      </c>
      <c r="N33" s="2" t="s">
        <v>185</v>
      </c>
      <c r="O33" s="2">
        <v>82</v>
      </c>
      <c r="P33" s="2" t="s">
        <v>18</v>
      </c>
      <c r="Q33" s="2">
        <v>1</v>
      </c>
      <c r="R33" s="2" t="s">
        <v>19</v>
      </c>
      <c r="S33" s="2">
        <v>14</v>
      </c>
      <c r="T33" s="2" t="s">
        <v>186</v>
      </c>
      <c r="U33" s="2">
        <v>41</v>
      </c>
      <c r="V33" s="63">
        <v>9.0299999999999976</v>
      </c>
      <c r="W33" s="43">
        <v>17.009999999999998</v>
      </c>
      <c r="X33" s="2">
        <v>2</v>
      </c>
      <c r="Y33" s="43">
        <v>-1.0499999999999972</v>
      </c>
      <c r="Z33" s="48">
        <f>Table1[[#This Row],[Profit]]/Table1[[#This Row],[Quantity]]</f>
        <v>-0.52499999999999858</v>
      </c>
    </row>
    <row r="34" spans="1:26" x14ac:dyDescent="0.3">
      <c r="A34" s="2" t="s">
        <v>137</v>
      </c>
      <c r="B34" s="2">
        <v>52</v>
      </c>
      <c r="C34" s="42">
        <v>40547</v>
      </c>
      <c r="D34" s="2">
        <v>3</v>
      </c>
      <c r="E34" s="42">
        <v>40552</v>
      </c>
      <c r="F34" s="2">
        <v>5</v>
      </c>
      <c r="G34" s="64">
        <v>5</v>
      </c>
      <c r="H34" s="2" t="s">
        <v>138</v>
      </c>
      <c r="I34" s="2">
        <v>54</v>
      </c>
      <c r="J34" s="2" t="s">
        <v>139</v>
      </c>
      <c r="K34" s="2">
        <v>3</v>
      </c>
      <c r="L34" s="2" t="s">
        <v>95</v>
      </c>
      <c r="M34" s="2">
        <v>5</v>
      </c>
      <c r="N34" s="2" t="s">
        <v>140</v>
      </c>
      <c r="O34" s="2">
        <v>3</v>
      </c>
      <c r="P34" s="2" t="s">
        <v>42</v>
      </c>
      <c r="Q34" s="2">
        <v>0</v>
      </c>
      <c r="R34" s="2" t="s">
        <v>83</v>
      </c>
      <c r="S34" s="2">
        <v>4</v>
      </c>
      <c r="T34" s="2" t="s">
        <v>141</v>
      </c>
      <c r="U34" s="2">
        <v>35</v>
      </c>
      <c r="V34" s="63">
        <v>173.10000000000002</v>
      </c>
      <c r="W34" s="43">
        <v>1648.44</v>
      </c>
      <c r="X34" s="2">
        <v>6</v>
      </c>
      <c r="Y34" s="43">
        <v>609.83999999999992</v>
      </c>
      <c r="Z34" s="48">
        <f>Table1[[#This Row],[Profit]]/Table1[[#This Row],[Quantity]]</f>
        <v>101.63999999999999</v>
      </c>
    </row>
    <row r="35" spans="1:26" x14ac:dyDescent="0.3">
      <c r="A35" s="2" t="s">
        <v>137</v>
      </c>
      <c r="B35" s="2">
        <v>52</v>
      </c>
      <c r="C35" s="42">
        <v>40547</v>
      </c>
      <c r="D35" s="2">
        <v>3</v>
      </c>
      <c r="E35" s="42">
        <v>40552</v>
      </c>
      <c r="F35" s="2">
        <v>5</v>
      </c>
      <c r="G35" s="64">
        <v>5</v>
      </c>
      <c r="H35" s="2" t="s">
        <v>138</v>
      </c>
      <c r="I35" s="2">
        <v>54</v>
      </c>
      <c r="J35" s="2" t="s">
        <v>139</v>
      </c>
      <c r="K35" s="2">
        <v>3</v>
      </c>
      <c r="L35" s="2" t="s">
        <v>95</v>
      </c>
      <c r="M35" s="2">
        <v>5</v>
      </c>
      <c r="N35" s="2" t="s">
        <v>157</v>
      </c>
      <c r="O35" s="2">
        <v>96</v>
      </c>
      <c r="P35" s="2" t="s">
        <v>18</v>
      </c>
      <c r="Q35" s="2">
        <v>1</v>
      </c>
      <c r="R35" s="2" t="s">
        <v>26</v>
      </c>
      <c r="S35" s="2">
        <v>15</v>
      </c>
      <c r="T35" s="2" t="s">
        <v>158</v>
      </c>
      <c r="U35" s="2">
        <v>52</v>
      </c>
      <c r="V35" s="63">
        <v>15.099999999999998</v>
      </c>
      <c r="W35" s="43">
        <v>148.95999999999998</v>
      </c>
      <c r="X35" s="2">
        <v>8</v>
      </c>
      <c r="Y35" s="43">
        <v>28.160000000000004</v>
      </c>
      <c r="Z35" s="48">
        <f>Table1[[#This Row],[Profit]]/Table1[[#This Row],[Quantity]]</f>
        <v>3.5200000000000005</v>
      </c>
    </row>
    <row r="36" spans="1:26" x14ac:dyDescent="0.3">
      <c r="A36" s="2" t="s">
        <v>142</v>
      </c>
      <c r="B36" s="2">
        <v>55</v>
      </c>
      <c r="C36" s="42">
        <v>40547</v>
      </c>
      <c r="D36" s="2">
        <v>3</v>
      </c>
      <c r="E36" s="42">
        <v>40552</v>
      </c>
      <c r="F36" s="2">
        <v>5</v>
      </c>
      <c r="G36" s="64">
        <v>5</v>
      </c>
      <c r="H36" s="2" t="s">
        <v>143</v>
      </c>
      <c r="I36" s="2">
        <v>43</v>
      </c>
      <c r="J36" s="2" t="s">
        <v>144</v>
      </c>
      <c r="K36" s="2">
        <v>17</v>
      </c>
      <c r="L36" s="2" t="s">
        <v>95</v>
      </c>
      <c r="M36" s="2">
        <v>5</v>
      </c>
      <c r="N36" s="2" t="s">
        <v>145</v>
      </c>
      <c r="O36" s="2">
        <v>101</v>
      </c>
      <c r="P36" s="2" t="s">
        <v>51</v>
      </c>
      <c r="Q36" s="2">
        <v>2</v>
      </c>
      <c r="R36" s="2" t="s">
        <v>105</v>
      </c>
      <c r="S36" s="2">
        <v>0</v>
      </c>
      <c r="T36" s="2" t="s">
        <v>146</v>
      </c>
      <c r="U36" s="2">
        <v>44</v>
      </c>
      <c r="V36" s="63">
        <v>52.32</v>
      </c>
      <c r="W36" s="43">
        <v>222.56</v>
      </c>
      <c r="X36" s="2">
        <v>4</v>
      </c>
      <c r="Y36" s="43">
        <v>13.280000000000001</v>
      </c>
      <c r="Z36" s="48">
        <f>Table1[[#This Row],[Profit]]/Table1[[#This Row],[Quantity]]</f>
        <v>3.3200000000000003</v>
      </c>
    </row>
    <row r="37" spans="1:26" x14ac:dyDescent="0.3">
      <c r="A37" s="2" t="s">
        <v>142</v>
      </c>
      <c r="B37" s="2">
        <v>55</v>
      </c>
      <c r="C37" s="42">
        <v>40547</v>
      </c>
      <c r="D37" s="2">
        <v>3</v>
      </c>
      <c r="E37" s="42">
        <v>40552</v>
      </c>
      <c r="F37" s="2">
        <v>5</v>
      </c>
      <c r="G37" s="64">
        <v>5</v>
      </c>
      <c r="H37" s="2" t="s">
        <v>143</v>
      </c>
      <c r="I37" s="2">
        <v>43</v>
      </c>
      <c r="J37" s="2" t="s">
        <v>144</v>
      </c>
      <c r="K37" s="2">
        <v>17</v>
      </c>
      <c r="L37" s="2" t="s">
        <v>95</v>
      </c>
      <c r="M37" s="2">
        <v>5</v>
      </c>
      <c r="N37" s="2" t="s">
        <v>159</v>
      </c>
      <c r="O37" s="2">
        <v>109</v>
      </c>
      <c r="P37" s="2" t="s">
        <v>51</v>
      </c>
      <c r="Q37" s="2">
        <v>2</v>
      </c>
      <c r="R37" s="2" t="s">
        <v>63</v>
      </c>
      <c r="S37" s="2">
        <v>6</v>
      </c>
      <c r="T37" s="2" t="s">
        <v>160</v>
      </c>
      <c r="U37" s="2">
        <v>99</v>
      </c>
      <c r="V37" s="63">
        <v>58.059999999999995</v>
      </c>
      <c r="W37" s="43">
        <v>165.54823999999999</v>
      </c>
      <c r="X37" s="2">
        <v>2</v>
      </c>
      <c r="Y37" s="43">
        <v>49.428240000000002</v>
      </c>
      <c r="Z37" s="48">
        <f>Table1[[#This Row],[Profit]]/Table1[[#This Row],[Quantity]]</f>
        <v>24.714120000000001</v>
      </c>
    </row>
    <row r="38" spans="1:26" x14ac:dyDescent="0.3">
      <c r="A38" s="2" t="s">
        <v>147</v>
      </c>
      <c r="B38" s="2">
        <v>57</v>
      </c>
      <c r="C38" s="42">
        <v>40547</v>
      </c>
      <c r="D38" s="2">
        <v>3</v>
      </c>
      <c r="E38" s="42">
        <v>40554</v>
      </c>
      <c r="F38" s="2">
        <v>7</v>
      </c>
      <c r="G38" s="64">
        <v>7</v>
      </c>
      <c r="H38" s="2" t="s">
        <v>148</v>
      </c>
      <c r="I38" s="2">
        <v>6</v>
      </c>
      <c r="J38" s="2" t="s">
        <v>149</v>
      </c>
      <c r="K38" s="2">
        <v>6</v>
      </c>
      <c r="L38" s="2" t="s">
        <v>95</v>
      </c>
      <c r="M38" s="2">
        <v>5</v>
      </c>
      <c r="N38" s="2" t="s">
        <v>150</v>
      </c>
      <c r="O38" s="2">
        <v>50</v>
      </c>
      <c r="P38" s="2" t="s">
        <v>18</v>
      </c>
      <c r="Q38" s="2">
        <v>1</v>
      </c>
      <c r="R38" s="2" t="s">
        <v>130</v>
      </c>
      <c r="S38" s="2">
        <v>7</v>
      </c>
      <c r="T38" s="2" t="s">
        <v>151</v>
      </c>
      <c r="U38" s="2">
        <v>72</v>
      </c>
      <c r="V38" s="63">
        <v>30.360000000000003</v>
      </c>
      <c r="W38" s="43">
        <v>185.76000000000002</v>
      </c>
      <c r="X38" s="2">
        <v>6</v>
      </c>
      <c r="Y38" s="43">
        <v>3.6</v>
      </c>
      <c r="Z38" s="48">
        <f>Table1[[#This Row],[Profit]]/Table1[[#This Row],[Quantity]]</f>
        <v>0.6</v>
      </c>
    </row>
    <row r="39" spans="1:26" x14ac:dyDescent="0.3">
      <c r="A39" s="2" t="s">
        <v>163</v>
      </c>
      <c r="B39" s="2">
        <v>58</v>
      </c>
      <c r="C39" s="42">
        <v>40547</v>
      </c>
      <c r="D39" s="2">
        <v>3</v>
      </c>
      <c r="E39" s="42">
        <v>40551</v>
      </c>
      <c r="F39" s="2">
        <v>4</v>
      </c>
      <c r="G39" s="64">
        <v>4</v>
      </c>
      <c r="H39" s="2" t="s">
        <v>164</v>
      </c>
      <c r="I39" s="2">
        <v>5</v>
      </c>
      <c r="J39" s="2" t="s">
        <v>149</v>
      </c>
      <c r="K39" s="2">
        <v>6</v>
      </c>
      <c r="L39" s="2" t="s">
        <v>95</v>
      </c>
      <c r="M39" s="2">
        <v>5</v>
      </c>
      <c r="N39" s="2" t="s">
        <v>165</v>
      </c>
      <c r="O39" s="2">
        <v>8</v>
      </c>
      <c r="P39" s="2" t="s">
        <v>42</v>
      </c>
      <c r="Q39" s="2">
        <v>0</v>
      </c>
      <c r="R39" s="2" t="s">
        <v>69</v>
      </c>
      <c r="S39" s="2">
        <v>5</v>
      </c>
      <c r="T39" s="2" t="s">
        <v>108</v>
      </c>
      <c r="U39" s="2">
        <v>94</v>
      </c>
      <c r="V39" s="63">
        <v>31.380000000000006</v>
      </c>
      <c r="W39" s="43">
        <v>38.260000000000005</v>
      </c>
      <c r="X39" s="2">
        <v>1</v>
      </c>
      <c r="Y39" s="43">
        <v>6.88</v>
      </c>
      <c r="Z39" s="48">
        <f>Table1[[#This Row],[Profit]]/Table1[[#This Row],[Quantity]]</f>
        <v>6.88</v>
      </c>
    </row>
    <row r="40" spans="1:26" x14ac:dyDescent="0.3">
      <c r="A40" s="2" t="s">
        <v>163</v>
      </c>
      <c r="B40" s="2">
        <v>58</v>
      </c>
      <c r="C40" s="42">
        <v>40547</v>
      </c>
      <c r="D40" s="2">
        <v>3</v>
      </c>
      <c r="E40" s="42">
        <v>40551</v>
      </c>
      <c r="F40" s="2">
        <v>4</v>
      </c>
      <c r="G40" s="64">
        <v>4</v>
      </c>
      <c r="H40" s="2" t="s">
        <v>164</v>
      </c>
      <c r="I40" s="2">
        <v>5</v>
      </c>
      <c r="J40" s="2" t="s">
        <v>149</v>
      </c>
      <c r="K40" s="2">
        <v>6</v>
      </c>
      <c r="L40" s="2" t="s">
        <v>95</v>
      </c>
      <c r="M40" s="2">
        <v>5</v>
      </c>
      <c r="N40" s="2" t="s">
        <v>166</v>
      </c>
      <c r="O40" s="2">
        <v>104</v>
      </c>
      <c r="P40" s="2" t="s">
        <v>51</v>
      </c>
      <c r="Q40" s="2">
        <v>2</v>
      </c>
      <c r="R40" s="2" t="s">
        <v>105</v>
      </c>
      <c r="S40" s="2">
        <v>0</v>
      </c>
      <c r="T40" s="2" t="s">
        <v>167</v>
      </c>
      <c r="U40" s="2">
        <v>78</v>
      </c>
      <c r="V40" s="63">
        <v>17.799999999999994</v>
      </c>
      <c r="W40" s="43">
        <v>37.839999999999989</v>
      </c>
      <c r="X40" s="2">
        <v>2</v>
      </c>
      <c r="Y40" s="43">
        <v>2.2399999999999998</v>
      </c>
      <c r="Z40" s="48">
        <f>Table1[[#This Row],[Profit]]/Table1[[#This Row],[Quantity]]</f>
        <v>1.1199999999999999</v>
      </c>
    </row>
    <row r="41" spans="1:26" x14ac:dyDescent="0.3">
      <c r="A41" s="2" t="s">
        <v>163</v>
      </c>
      <c r="B41" s="2">
        <v>58</v>
      </c>
      <c r="C41" s="42">
        <v>40547</v>
      </c>
      <c r="D41" s="2">
        <v>3</v>
      </c>
      <c r="E41" s="42">
        <v>40551</v>
      </c>
      <c r="F41" s="2">
        <v>4</v>
      </c>
      <c r="G41" s="64">
        <v>4</v>
      </c>
      <c r="H41" s="2" t="s">
        <v>164</v>
      </c>
      <c r="I41" s="2">
        <v>5</v>
      </c>
      <c r="J41" s="2" t="s">
        <v>149</v>
      </c>
      <c r="K41" s="2">
        <v>6</v>
      </c>
      <c r="L41" s="2" t="s">
        <v>95</v>
      </c>
      <c r="M41" s="2">
        <v>5</v>
      </c>
      <c r="N41" s="2" t="s">
        <v>168</v>
      </c>
      <c r="O41" s="2">
        <v>52</v>
      </c>
      <c r="P41" s="2" t="s">
        <v>18</v>
      </c>
      <c r="Q41" s="2">
        <v>1</v>
      </c>
      <c r="R41" s="2" t="s">
        <v>130</v>
      </c>
      <c r="S41" s="2">
        <v>7</v>
      </c>
      <c r="T41" s="2" t="s">
        <v>169</v>
      </c>
      <c r="U41" s="2">
        <v>74</v>
      </c>
      <c r="V41" s="63">
        <v>10.299999999999999</v>
      </c>
      <c r="W41" s="43">
        <v>38.58</v>
      </c>
      <c r="X41" s="2">
        <v>3</v>
      </c>
      <c r="Y41" s="43">
        <v>7.6800000000000015</v>
      </c>
      <c r="Z41" s="48">
        <f>Table1[[#This Row],[Profit]]/Table1[[#This Row],[Quantity]]</f>
        <v>2.5600000000000005</v>
      </c>
    </row>
    <row r="42" spans="1:26" x14ac:dyDescent="0.3">
      <c r="A42" s="2" t="s">
        <v>187</v>
      </c>
      <c r="B42" s="2">
        <v>63</v>
      </c>
      <c r="C42" s="42">
        <v>40547</v>
      </c>
      <c r="D42" s="2">
        <v>3</v>
      </c>
      <c r="E42" s="42">
        <v>40551</v>
      </c>
      <c r="F42" s="2">
        <v>4</v>
      </c>
      <c r="G42" s="64">
        <v>4</v>
      </c>
      <c r="H42" s="2" t="s">
        <v>188</v>
      </c>
      <c r="I42" s="2">
        <v>28</v>
      </c>
      <c r="J42" s="2" t="s">
        <v>189</v>
      </c>
      <c r="K42" s="2">
        <v>25</v>
      </c>
      <c r="L42" s="2" t="s">
        <v>16</v>
      </c>
      <c r="M42" s="2">
        <v>0</v>
      </c>
      <c r="N42" s="2" t="s">
        <v>190</v>
      </c>
      <c r="O42" s="2">
        <v>44</v>
      </c>
      <c r="P42" s="2" t="s">
        <v>18</v>
      </c>
      <c r="Q42" s="2">
        <v>1</v>
      </c>
      <c r="R42" s="2" t="s">
        <v>120</v>
      </c>
      <c r="S42" s="2">
        <v>2</v>
      </c>
      <c r="T42" s="2" t="s">
        <v>191</v>
      </c>
      <c r="U42" s="2">
        <v>26</v>
      </c>
      <c r="V42" s="63">
        <v>12.870000000000001</v>
      </c>
      <c r="W42" s="43">
        <v>15.48</v>
      </c>
      <c r="X42" s="2">
        <v>1</v>
      </c>
      <c r="Y42" s="43">
        <v>2.61</v>
      </c>
      <c r="Z42" s="48">
        <f>Table1[[#This Row],[Profit]]/Table1[[#This Row],[Quantity]]</f>
        <v>2.61</v>
      </c>
    </row>
    <row r="43" spans="1:26" x14ac:dyDescent="0.3">
      <c r="A43" s="2" t="s">
        <v>187</v>
      </c>
      <c r="B43" s="2">
        <v>63</v>
      </c>
      <c r="C43" s="42">
        <v>40547</v>
      </c>
      <c r="D43" s="2">
        <v>3</v>
      </c>
      <c r="E43" s="42">
        <v>40551</v>
      </c>
      <c r="F43" s="2">
        <v>4</v>
      </c>
      <c r="G43" s="64">
        <v>4</v>
      </c>
      <c r="H43" s="2" t="s">
        <v>188</v>
      </c>
      <c r="I43" s="2">
        <v>28</v>
      </c>
      <c r="J43" s="2" t="s">
        <v>189</v>
      </c>
      <c r="K43" s="2">
        <v>25</v>
      </c>
      <c r="L43" s="2" t="s">
        <v>16</v>
      </c>
      <c r="M43" s="2">
        <v>0</v>
      </c>
      <c r="N43" s="2" t="s">
        <v>192</v>
      </c>
      <c r="O43" s="2">
        <v>35</v>
      </c>
      <c r="P43" s="2" t="s">
        <v>18</v>
      </c>
      <c r="Q43" s="2">
        <v>1</v>
      </c>
      <c r="R43" s="2" t="s">
        <v>193</v>
      </c>
      <c r="S43" s="2">
        <v>3</v>
      </c>
      <c r="T43" s="2" t="s">
        <v>194</v>
      </c>
      <c r="U43" s="2">
        <v>15</v>
      </c>
      <c r="V43" s="63">
        <v>3.8100000000000005</v>
      </c>
      <c r="W43" s="43">
        <v>5.91</v>
      </c>
      <c r="X43" s="2">
        <v>1</v>
      </c>
      <c r="Y43" s="43">
        <v>2.0999999999999996</v>
      </c>
      <c r="Z43" s="48">
        <f>Table1[[#This Row],[Profit]]/Table1[[#This Row],[Quantity]]</f>
        <v>2.0999999999999996</v>
      </c>
    </row>
    <row r="44" spans="1:26" x14ac:dyDescent="0.3">
      <c r="A44" s="2" t="s">
        <v>161</v>
      </c>
      <c r="B44" s="2">
        <v>66</v>
      </c>
      <c r="C44" s="42">
        <v>40547</v>
      </c>
      <c r="D44" s="2">
        <v>3</v>
      </c>
      <c r="E44" s="42">
        <v>40554</v>
      </c>
      <c r="F44" s="2">
        <v>7</v>
      </c>
      <c r="G44" s="64">
        <v>7</v>
      </c>
      <c r="H44" s="2" t="s">
        <v>148</v>
      </c>
      <c r="I44" s="2">
        <v>6</v>
      </c>
      <c r="J44" s="2" t="s">
        <v>139</v>
      </c>
      <c r="K44" s="2">
        <v>3</v>
      </c>
      <c r="L44" s="2" t="s">
        <v>95</v>
      </c>
      <c r="M44" s="2">
        <v>5</v>
      </c>
      <c r="N44" s="2" t="s">
        <v>162</v>
      </c>
      <c r="O44" s="2">
        <v>53</v>
      </c>
      <c r="P44" s="2" t="s">
        <v>18</v>
      </c>
      <c r="Q44" s="2">
        <v>1</v>
      </c>
      <c r="R44" s="2" t="s">
        <v>130</v>
      </c>
      <c r="S44" s="2">
        <v>7</v>
      </c>
      <c r="T44" s="2" t="s">
        <v>151</v>
      </c>
      <c r="U44" s="2">
        <v>72</v>
      </c>
      <c r="V44" s="63">
        <v>30.360000000000003</v>
      </c>
      <c r="W44" s="43">
        <v>74.304000000000002</v>
      </c>
      <c r="X44" s="2">
        <v>6</v>
      </c>
      <c r="Y44" s="43">
        <v>-107.85600000000002</v>
      </c>
      <c r="Z44" s="48">
        <f>Table1[[#This Row],[Profit]]/Table1[[#This Row],[Quantity]]</f>
        <v>-17.976000000000003</v>
      </c>
    </row>
    <row r="45" spans="1:26" x14ac:dyDescent="0.3">
      <c r="A45" s="2" t="s">
        <v>205</v>
      </c>
      <c r="B45" s="2">
        <v>8</v>
      </c>
      <c r="C45" s="42">
        <v>40548</v>
      </c>
      <c r="D45" s="2">
        <v>4</v>
      </c>
      <c r="E45" s="42">
        <v>40552</v>
      </c>
      <c r="F45" s="2">
        <v>5</v>
      </c>
      <c r="G45" s="64">
        <v>4</v>
      </c>
      <c r="H45" s="2" t="s">
        <v>206</v>
      </c>
      <c r="I45" s="2">
        <v>51</v>
      </c>
      <c r="J45" s="2" t="s">
        <v>176</v>
      </c>
      <c r="K45" s="2">
        <v>31</v>
      </c>
      <c r="L45" s="2" t="s">
        <v>177</v>
      </c>
      <c r="M45" s="2">
        <v>6</v>
      </c>
      <c r="N45" s="2" t="s">
        <v>207</v>
      </c>
      <c r="O45" s="2">
        <v>87</v>
      </c>
      <c r="P45" s="2" t="s">
        <v>18</v>
      </c>
      <c r="Q45" s="2">
        <v>1</v>
      </c>
      <c r="R45" s="2" t="s">
        <v>19</v>
      </c>
      <c r="S45" s="2">
        <v>14</v>
      </c>
      <c r="T45" s="2" t="s">
        <v>208</v>
      </c>
      <c r="U45" s="2">
        <v>93</v>
      </c>
      <c r="V45" s="63">
        <v>112.50360000000001</v>
      </c>
      <c r="W45" s="43">
        <v>272.73599999999999</v>
      </c>
      <c r="X45" s="2">
        <v>3</v>
      </c>
      <c r="Y45" s="43">
        <v>-64.774800000000013</v>
      </c>
      <c r="Z45" s="48">
        <f>Table1[[#This Row],[Profit]]/Table1[[#This Row],[Quantity]]</f>
        <v>-21.591600000000003</v>
      </c>
    </row>
    <row r="46" spans="1:26" x14ac:dyDescent="0.3">
      <c r="A46" s="2" t="s">
        <v>205</v>
      </c>
      <c r="B46" s="2">
        <v>8</v>
      </c>
      <c r="C46" s="42">
        <v>40548</v>
      </c>
      <c r="D46" s="2">
        <v>4</v>
      </c>
      <c r="E46" s="42">
        <v>40552</v>
      </c>
      <c r="F46" s="2">
        <v>5</v>
      </c>
      <c r="G46" s="64">
        <v>4</v>
      </c>
      <c r="H46" s="2" t="s">
        <v>206</v>
      </c>
      <c r="I46" s="2">
        <v>51</v>
      </c>
      <c r="J46" s="2" t="s">
        <v>176</v>
      </c>
      <c r="K46" s="2">
        <v>31</v>
      </c>
      <c r="L46" s="2" t="s">
        <v>177</v>
      </c>
      <c r="M46" s="2">
        <v>6</v>
      </c>
      <c r="N46" s="2" t="s">
        <v>214</v>
      </c>
      <c r="O46" s="2">
        <v>66</v>
      </c>
      <c r="P46" s="2" t="s">
        <v>18</v>
      </c>
      <c r="Q46" s="2">
        <v>1</v>
      </c>
      <c r="R46" s="2" t="s">
        <v>115</v>
      </c>
      <c r="S46" s="2">
        <v>10</v>
      </c>
      <c r="T46" s="2" t="s">
        <v>215</v>
      </c>
      <c r="U46" s="2">
        <v>10</v>
      </c>
      <c r="V46" s="63">
        <v>2.5041000000000007</v>
      </c>
      <c r="W46" s="43">
        <v>11.784000000000001</v>
      </c>
      <c r="X46" s="2">
        <v>3</v>
      </c>
      <c r="Y46" s="43">
        <v>4.2716999999999992</v>
      </c>
      <c r="Z46" s="48">
        <f>Table1[[#This Row],[Profit]]/Table1[[#This Row],[Quantity]]</f>
        <v>1.4238999999999997</v>
      </c>
    </row>
    <row r="47" spans="1:26" x14ac:dyDescent="0.3">
      <c r="A47" s="2" t="s">
        <v>205</v>
      </c>
      <c r="B47" s="2">
        <v>8</v>
      </c>
      <c r="C47" s="42">
        <v>40548</v>
      </c>
      <c r="D47" s="2">
        <v>4</v>
      </c>
      <c r="E47" s="42">
        <v>40552</v>
      </c>
      <c r="F47" s="2">
        <v>5</v>
      </c>
      <c r="G47" s="64">
        <v>4</v>
      </c>
      <c r="H47" s="2" t="s">
        <v>206</v>
      </c>
      <c r="I47" s="2">
        <v>51</v>
      </c>
      <c r="J47" s="2" t="s">
        <v>176</v>
      </c>
      <c r="K47" s="2">
        <v>31</v>
      </c>
      <c r="L47" s="2" t="s">
        <v>177</v>
      </c>
      <c r="M47" s="2">
        <v>6</v>
      </c>
      <c r="N47" s="2" t="s">
        <v>216</v>
      </c>
      <c r="O47" s="2">
        <v>41</v>
      </c>
      <c r="P47" s="2" t="s">
        <v>18</v>
      </c>
      <c r="Q47" s="2">
        <v>1</v>
      </c>
      <c r="R47" s="2" t="s">
        <v>193</v>
      </c>
      <c r="S47" s="2">
        <v>3</v>
      </c>
      <c r="T47" s="2" t="s">
        <v>217</v>
      </c>
      <c r="U47" s="2">
        <v>53</v>
      </c>
      <c r="V47" s="63">
        <v>4.5134999999999996</v>
      </c>
      <c r="W47" s="43">
        <v>3.5399999999999991</v>
      </c>
      <c r="X47" s="2">
        <v>2</v>
      </c>
      <c r="Y47" s="43">
        <v>-5.4870000000000001</v>
      </c>
      <c r="Z47" s="48">
        <f>Table1[[#This Row],[Profit]]/Table1[[#This Row],[Quantity]]</f>
        <v>-2.7435</v>
      </c>
    </row>
    <row r="48" spans="1:26" x14ac:dyDescent="0.3">
      <c r="A48" s="2" t="s">
        <v>199</v>
      </c>
      <c r="B48" s="2">
        <v>15</v>
      </c>
      <c r="C48" s="42">
        <v>40548</v>
      </c>
      <c r="D48" s="2">
        <v>4</v>
      </c>
      <c r="E48" s="42">
        <v>40550</v>
      </c>
      <c r="F48" s="2">
        <v>3</v>
      </c>
      <c r="G48" s="64">
        <v>2</v>
      </c>
      <c r="H48" s="2" t="s">
        <v>200</v>
      </c>
      <c r="I48" s="2">
        <v>45</v>
      </c>
      <c r="J48" s="2" t="s">
        <v>154</v>
      </c>
      <c r="K48" s="2">
        <v>8</v>
      </c>
      <c r="L48" s="2" t="s">
        <v>37</v>
      </c>
      <c r="M48" s="2">
        <v>4</v>
      </c>
      <c r="N48" s="2" t="s">
        <v>201</v>
      </c>
      <c r="O48" s="2">
        <v>25</v>
      </c>
      <c r="P48" s="2" t="s">
        <v>18</v>
      </c>
      <c r="Q48" s="2">
        <v>1</v>
      </c>
      <c r="R48" s="2" t="s">
        <v>120</v>
      </c>
      <c r="S48" s="2">
        <v>2</v>
      </c>
      <c r="T48" s="2" t="s">
        <v>202</v>
      </c>
      <c r="U48" s="2">
        <v>96</v>
      </c>
      <c r="V48" s="63">
        <v>32.64</v>
      </c>
      <c r="W48" s="43">
        <v>207.12</v>
      </c>
      <c r="X48" s="2">
        <v>4</v>
      </c>
      <c r="Y48" s="43">
        <v>76.56</v>
      </c>
      <c r="Z48" s="48">
        <f>Table1[[#This Row],[Profit]]/Table1[[#This Row],[Quantity]]</f>
        <v>19.14</v>
      </c>
    </row>
    <row r="49" spans="1:26" x14ac:dyDescent="0.3">
      <c r="A49" s="2" t="s">
        <v>199</v>
      </c>
      <c r="B49" s="2">
        <v>15</v>
      </c>
      <c r="C49" s="42">
        <v>40548</v>
      </c>
      <c r="D49" s="2">
        <v>4</v>
      </c>
      <c r="E49" s="42">
        <v>40550</v>
      </c>
      <c r="F49" s="2">
        <v>3</v>
      </c>
      <c r="G49" s="64">
        <v>2</v>
      </c>
      <c r="H49" s="2" t="s">
        <v>200</v>
      </c>
      <c r="I49" s="2">
        <v>45</v>
      </c>
      <c r="J49" s="2" t="s">
        <v>154</v>
      </c>
      <c r="K49" s="2">
        <v>8</v>
      </c>
      <c r="L49" s="2" t="s">
        <v>37</v>
      </c>
      <c r="M49" s="2">
        <v>4</v>
      </c>
      <c r="N49" s="2" t="s">
        <v>203</v>
      </c>
      <c r="O49" s="2">
        <v>24</v>
      </c>
      <c r="P49" s="2" t="s">
        <v>18</v>
      </c>
      <c r="Q49" s="2">
        <v>1</v>
      </c>
      <c r="R49" s="2" t="s">
        <v>120</v>
      </c>
      <c r="S49" s="2">
        <v>2</v>
      </c>
      <c r="T49" s="2" t="s">
        <v>204</v>
      </c>
      <c r="U49" s="2">
        <v>22</v>
      </c>
      <c r="V49" s="63">
        <v>23.01</v>
      </c>
      <c r="W49" s="43">
        <v>89.55</v>
      </c>
      <c r="X49" s="2">
        <v>3</v>
      </c>
      <c r="Y49" s="43">
        <v>20.52</v>
      </c>
      <c r="Z49" s="48">
        <f>Table1[[#This Row],[Profit]]/Table1[[#This Row],[Quantity]]</f>
        <v>6.84</v>
      </c>
    </row>
    <row r="50" spans="1:26" x14ac:dyDescent="0.3">
      <c r="A50" s="2" t="s">
        <v>209</v>
      </c>
      <c r="B50" s="2">
        <v>32</v>
      </c>
      <c r="C50" s="42">
        <v>40548</v>
      </c>
      <c r="D50" s="2">
        <v>4</v>
      </c>
      <c r="E50" s="42">
        <v>40554</v>
      </c>
      <c r="F50" s="2">
        <v>7</v>
      </c>
      <c r="G50" s="64">
        <v>6</v>
      </c>
      <c r="H50" s="2" t="s">
        <v>210</v>
      </c>
      <c r="I50" s="2">
        <v>58</v>
      </c>
      <c r="J50" s="2" t="s">
        <v>211</v>
      </c>
      <c r="K50" s="2">
        <v>27</v>
      </c>
      <c r="L50" s="2" t="s">
        <v>24</v>
      </c>
      <c r="M50" s="2">
        <v>1</v>
      </c>
      <c r="N50" s="2" t="s">
        <v>212</v>
      </c>
      <c r="O50" s="2">
        <v>10</v>
      </c>
      <c r="P50" s="2" t="s">
        <v>42</v>
      </c>
      <c r="Q50" s="2">
        <v>0</v>
      </c>
      <c r="R50" s="2" t="s">
        <v>43</v>
      </c>
      <c r="S50" s="2">
        <v>9</v>
      </c>
      <c r="T50" s="2" t="s">
        <v>213</v>
      </c>
      <c r="U50" s="2">
        <v>92</v>
      </c>
      <c r="V50" s="63">
        <v>25.859999999999996</v>
      </c>
      <c r="W50" s="43">
        <v>48.779999999999994</v>
      </c>
      <c r="X50" s="2">
        <v>1</v>
      </c>
      <c r="Y50" s="43">
        <v>22.919999999999998</v>
      </c>
      <c r="Z50" s="48">
        <f>Table1[[#This Row],[Profit]]/Table1[[#This Row],[Quantity]]</f>
        <v>22.919999999999998</v>
      </c>
    </row>
    <row r="51" spans="1:26" x14ac:dyDescent="0.3">
      <c r="A51" s="2" t="s">
        <v>195</v>
      </c>
      <c r="B51" s="2">
        <v>51</v>
      </c>
      <c r="C51" s="42">
        <v>40548</v>
      </c>
      <c r="D51" s="2">
        <v>4</v>
      </c>
      <c r="E51" s="42">
        <v>40552</v>
      </c>
      <c r="F51" s="2">
        <v>5</v>
      </c>
      <c r="G51" s="64">
        <v>4</v>
      </c>
      <c r="H51" s="2" t="s">
        <v>196</v>
      </c>
      <c r="I51" s="2">
        <v>29</v>
      </c>
      <c r="J51" s="2" t="s">
        <v>144</v>
      </c>
      <c r="K51" s="2">
        <v>17</v>
      </c>
      <c r="L51" s="2" t="s">
        <v>95</v>
      </c>
      <c r="M51" s="2">
        <v>5</v>
      </c>
      <c r="N51" s="2" t="s">
        <v>197</v>
      </c>
      <c r="O51" s="2">
        <v>21</v>
      </c>
      <c r="P51" s="2" t="s">
        <v>18</v>
      </c>
      <c r="Q51" s="2">
        <v>1</v>
      </c>
      <c r="R51" s="2" t="s">
        <v>57</v>
      </c>
      <c r="S51" s="2">
        <v>1</v>
      </c>
      <c r="T51" s="2" t="s">
        <v>198</v>
      </c>
      <c r="U51" s="2">
        <v>64</v>
      </c>
      <c r="V51" s="63">
        <v>253.68</v>
      </c>
      <c r="W51" s="43">
        <v>3028.8</v>
      </c>
      <c r="X51" s="2">
        <v>8</v>
      </c>
      <c r="Y51" s="43">
        <v>999.36</v>
      </c>
      <c r="Z51" s="48">
        <f>Table1[[#This Row],[Profit]]/Table1[[#This Row],[Quantity]]</f>
        <v>124.92</v>
      </c>
    </row>
    <row r="52" spans="1:26" x14ac:dyDescent="0.3">
      <c r="A52" s="2" t="s">
        <v>236</v>
      </c>
      <c r="B52" s="2">
        <v>4</v>
      </c>
      <c r="C52" s="42">
        <v>40549</v>
      </c>
      <c r="D52" s="2">
        <v>5</v>
      </c>
      <c r="E52" s="42">
        <v>40554</v>
      </c>
      <c r="F52" s="2">
        <v>7</v>
      </c>
      <c r="G52" s="64">
        <v>5</v>
      </c>
      <c r="H52" s="2" t="s">
        <v>237</v>
      </c>
      <c r="I52" s="2">
        <v>20</v>
      </c>
      <c r="J52" s="2" t="s">
        <v>238</v>
      </c>
      <c r="K52" s="2">
        <v>1</v>
      </c>
      <c r="L52" s="2" t="s">
        <v>16</v>
      </c>
      <c r="M52" s="2">
        <v>0</v>
      </c>
      <c r="N52" s="2" t="s">
        <v>239</v>
      </c>
      <c r="O52" s="2">
        <v>113</v>
      </c>
      <c r="P52" s="2" t="s">
        <v>51</v>
      </c>
      <c r="Q52" s="2">
        <v>2</v>
      </c>
      <c r="R52" s="2" t="s">
        <v>105</v>
      </c>
      <c r="S52" s="2">
        <v>0</v>
      </c>
      <c r="T52" s="2" t="s">
        <v>240</v>
      </c>
      <c r="U52" s="2">
        <v>75</v>
      </c>
      <c r="V52" s="63">
        <v>15.6</v>
      </c>
      <c r="W52" s="43">
        <v>28.32</v>
      </c>
      <c r="X52" s="2">
        <v>1</v>
      </c>
      <c r="Y52" s="43">
        <v>12.72</v>
      </c>
      <c r="Z52" s="48">
        <f>Table1[[#This Row],[Profit]]/Table1[[#This Row],[Quantity]]</f>
        <v>12.72</v>
      </c>
    </row>
    <row r="53" spans="1:26" x14ac:dyDescent="0.3">
      <c r="A53" s="2" t="s">
        <v>246</v>
      </c>
      <c r="B53" s="2">
        <v>11</v>
      </c>
      <c r="C53" s="42">
        <v>40549</v>
      </c>
      <c r="D53" s="2">
        <v>5</v>
      </c>
      <c r="E53" s="42">
        <v>40556</v>
      </c>
      <c r="F53" s="2">
        <v>9</v>
      </c>
      <c r="G53" s="64">
        <v>7</v>
      </c>
      <c r="H53" s="2" t="s">
        <v>247</v>
      </c>
      <c r="I53" s="2">
        <v>46</v>
      </c>
      <c r="J53" s="2" t="s">
        <v>176</v>
      </c>
      <c r="K53" s="2">
        <v>31</v>
      </c>
      <c r="L53" s="2" t="s">
        <v>177</v>
      </c>
      <c r="M53" s="2">
        <v>6</v>
      </c>
      <c r="N53" s="2" t="s">
        <v>248</v>
      </c>
      <c r="O53" s="2">
        <v>30</v>
      </c>
      <c r="P53" s="2" t="s">
        <v>18</v>
      </c>
      <c r="Q53" s="2">
        <v>1</v>
      </c>
      <c r="R53" s="2" t="s">
        <v>120</v>
      </c>
      <c r="S53" s="2">
        <v>2</v>
      </c>
      <c r="T53" s="2" t="s">
        <v>249</v>
      </c>
      <c r="U53" s="2">
        <v>14</v>
      </c>
      <c r="V53" s="63">
        <v>4.8840000000000003</v>
      </c>
      <c r="W53" s="43">
        <v>19.536000000000001</v>
      </c>
      <c r="X53" s="2">
        <v>3</v>
      </c>
      <c r="Y53" s="43">
        <v>4.8840000000000003</v>
      </c>
      <c r="Z53" s="48">
        <f>Table1[[#This Row],[Profit]]/Table1[[#This Row],[Quantity]]</f>
        <v>1.6280000000000001</v>
      </c>
    </row>
    <row r="54" spans="1:26" x14ac:dyDescent="0.3">
      <c r="A54" s="2" t="s">
        <v>218</v>
      </c>
      <c r="B54" s="2">
        <v>19</v>
      </c>
      <c r="C54" s="42">
        <v>40549</v>
      </c>
      <c r="D54" s="2">
        <v>5</v>
      </c>
      <c r="E54" s="42">
        <v>40552</v>
      </c>
      <c r="F54" s="2">
        <v>5</v>
      </c>
      <c r="G54" s="64">
        <v>3</v>
      </c>
      <c r="H54" s="2" t="s">
        <v>219</v>
      </c>
      <c r="I54" s="2">
        <v>57</v>
      </c>
      <c r="J54" s="2" t="s">
        <v>154</v>
      </c>
      <c r="K54" s="2">
        <v>8</v>
      </c>
      <c r="L54" s="2" t="s">
        <v>37</v>
      </c>
      <c r="M54" s="2">
        <v>4</v>
      </c>
      <c r="N54" s="2" t="s">
        <v>220</v>
      </c>
      <c r="O54" s="2">
        <v>11</v>
      </c>
      <c r="P54" s="2" t="s">
        <v>42</v>
      </c>
      <c r="Q54" s="2">
        <v>0</v>
      </c>
      <c r="R54" s="2" t="s">
        <v>43</v>
      </c>
      <c r="S54" s="2">
        <v>9</v>
      </c>
      <c r="T54" s="2" t="s">
        <v>221</v>
      </c>
      <c r="U54" s="2">
        <v>4</v>
      </c>
      <c r="V54" s="63">
        <v>96.270000000000024</v>
      </c>
      <c r="W54" s="43">
        <v>324.45000000000005</v>
      </c>
      <c r="X54" s="2">
        <v>3</v>
      </c>
      <c r="Y54" s="43">
        <v>35.64</v>
      </c>
      <c r="Z54" s="48">
        <f>Table1[[#This Row],[Profit]]/Table1[[#This Row],[Quantity]]</f>
        <v>11.88</v>
      </c>
    </row>
    <row r="55" spans="1:26" x14ac:dyDescent="0.3">
      <c r="A55" s="2" t="s">
        <v>227</v>
      </c>
      <c r="B55" s="2">
        <v>26</v>
      </c>
      <c r="C55" s="42">
        <v>40549</v>
      </c>
      <c r="D55" s="2">
        <v>5</v>
      </c>
      <c r="E55" s="42">
        <v>40556</v>
      </c>
      <c r="F55" s="2">
        <v>9</v>
      </c>
      <c r="G55" s="64">
        <v>7</v>
      </c>
      <c r="H55" s="2" t="s">
        <v>228</v>
      </c>
      <c r="I55" s="2">
        <v>53</v>
      </c>
      <c r="J55" s="2" t="s">
        <v>229</v>
      </c>
      <c r="K55" s="2">
        <v>33</v>
      </c>
      <c r="L55" s="2" t="s">
        <v>24</v>
      </c>
      <c r="M55" s="2">
        <v>1</v>
      </c>
      <c r="N55" s="2" t="s">
        <v>230</v>
      </c>
      <c r="O55" s="2">
        <v>83</v>
      </c>
      <c r="P55" s="2" t="s">
        <v>18</v>
      </c>
      <c r="Q55" s="2">
        <v>1</v>
      </c>
      <c r="R55" s="2" t="s">
        <v>19</v>
      </c>
      <c r="S55" s="2">
        <v>14</v>
      </c>
      <c r="T55" s="2" t="s">
        <v>231</v>
      </c>
      <c r="U55" s="2">
        <v>118</v>
      </c>
      <c r="V55" s="63">
        <v>30.359999999999992</v>
      </c>
      <c r="W55" s="43">
        <v>89.988599999999991</v>
      </c>
      <c r="X55" s="2">
        <v>2</v>
      </c>
      <c r="Y55" s="43">
        <v>29.268600000000003</v>
      </c>
      <c r="Z55" s="48">
        <f>Table1[[#This Row],[Profit]]/Table1[[#This Row],[Quantity]]</f>
        <v>14.634300000000001</v>
      </c>
    </row>
    <row r="56" spans="1:26" x14ac:dyDescent="0.3">
      <c r="A56" s="2" t="s">
        <v>227</v>
      </c>
      <c r="B56" s="2">
        <v>26</v>
      </c>
      <c r="C56" s="42">
        <v>40549</v>
      </c>
      <c r="D56" s="2">
        <v>5</v>
      </c>
      <c r="E56" s="42">
        <v>40556</v>
      </c>
      <c r="F56" s="2">
        <v>9</v>
      </c>
      <c r="G56" s="64">
        <v>7</v>
      </c>
      <c r="H56" s="2" t="s">
        <v>228</v>
      </c>
      <c r="I56" s="2">
        <v>53</v>
      </c>
      <c r="J56" s="2" t="s">
        <v>229</v>
      </c>
      <c r="K56" s="2">
        <v>33</v>
      </c>
      <c r="L56" s="2" t="s">
        <v>24</v>
      </c>
      <c r="M56" s="2">
        <v>1</v>
      </c>
      <c r="N56" s="2" t="s">
        <v>234</v>
      </c>
      <c r="O56" s="2">
        <v>74</v>
      </c>
      <c r="P56" s="2" t="s">
        <v>18</v>
      </c>
      <c r="Q56" s="2">
        <v>1</v>
      </c>
      <c r="R56" s="2" t="s">
        <v>39</v>
      </c>
      <c r="S56" s="2">
        <v>12</v>
      </c>
      <c r="T56" s="2" t="s">
        <v>235</v>
      </c>
      <c r="U56" s="2">
        <v>45</v>
      </c>
      <c r="V56" s="63">
        <v>9.06</v>
      </c>
      <c r="W56" s="43">
        <v>38.769300000000001</v>
      </c>
      <c r="X56" s="2">
        <v>3</v>
      </c>
      <c r="Y56" s="43">
        <v>11.589300000000001</v>
      </c>
      <c r="Z56" s="48">
        <f>Table1[[#This Row],[Profit]]/Table1[[#This Row],[Quantity]]</f>
        <v>3.8631000000000006</v>
      </c>
    </row>
    <row r="57" spans="1:26" x14ac:dyDescent="0.3">
      <c r="A57" s="2" t="s">
        <v>222</v>
      </c>
      <c r="B57" s="2">
        <v>33</v>
      </c>
      <c r="C57" s="42">
        <v>40549</v>
      </c>
      <c r="D57" s="2">
        <v>5</v>
      </c>
      <c r="E57" s="42">
        <v>40553</v>
      </c>
      <c r="F57" s="2">
        <v>6</v>
      </c>
      <c r="G57" s="64">
        <v>4</v>
      </c>
      <c r="H57" s="2" t="s">
        <v>223</v>
      </c>
      <c r="I57" s="2">
        <v>9</v>
      </c>
      <c r="J57" s="2" t="s">
        <v>224</v>
      </c>
      <c r="K57" s="2">
        <v>11</v>
      </c>
      <c r="L57" s="2" t="s">
        <v>24</v>
      </c>
      <c r="M57" s="2">
        <v>1</v>
      </c>
      <c r="N57" s="2" t="s">
        <v>225</v>
      </c>
      <c r="O57" s="2">
        <v>80</v>
      </c>
      <c r="P57" s="2" t="s">
        <v>18</v>
      </c>
      <c r="Q57" s="2">
        <v>1</v>
      </c>
      <c r="R57" s="2" t="s">
        <v>19</v>
      </c>
      <c r="S57" s="2">
        <v>14</v>
      </c>
      <c r="T57" s="2" t="s">
        <v>226</v>
      </c>
      <c r="U57" s="2">
        <v>48</v>
      </c>
      <c r="V57" s="63">
        <v>14.730000000000004</v>
      </c>
      <c r="W57" s="43">
        <v>50.198400000000007</v>
      </c>
      <c r="X57" s="2">
        <v>3</v>
      </c>
      <c r="Y57" s="43">
        <v>6.0083999999999964</v>
      </c>
      <c r="Z57" s="48">
        <f>Table1[[#This Row],[Profit]]/Table1[[#This Row],[Quantity]]</f>
        <v>2.0027999999999988</v>
      </c>
    </row>
    <row r="58" spans="1:26" x14ac:dyDescent="0.3">
      <c r="A58" s="2" t="s">
        <v>222</v>
      </c>
      <c r="B58" s="2">
        <v>33</v>
      </c>
      <c r="C58" s="42">
        <v>40549</v>
      </c>
      <c r="D58" s="2">
        <v>5</v>
      </c>
      <c r="E58" s="42">
        <v>40553</v>
      </c>
      <c r="F58" s="2">
        <v>6</v>
      </c>
      <c r="G58" s="64">
        <v>4</v>
      </c>
      <c r="H58" s="2" t="s">
        <v>223</v>
      </c>
      <c r="I58" s="2">
        <v>9</v>
      </c>
      <c r="J58" s="2" t="s">
        <v>224</v>
      </c>
      <c r="K58" s="2">
        <v>11</v>
      </c>
      <c r="L58" s="2" t="s">
        <v>24</v>
      </c>
      <c r="M58" s="2">
        <v>1</v>
      </c>
      <c r="N58" s="2" t="s">
        <v>232</v>
      </c>
      <c r="O58" s="2">
        <v>54</v>
      </c>
      <c r="P58" s="2" t="s">
        <v>18</v>
      </c>
      <c r="Q58" s="2">
        <v>1</v>
      </c>
      <c r="R58" s="2" t="s">
        <v>133</v>
      </c>
      <c r="S58" s="2">
        <v>8</v>
      </c>
      <c r="T58" s="2" t="s">
        <v>233</v>
      </c>
      <c r="U58" s="2">
        <v>7</v>
      </c>
      <c r="V58" s="63">
        <v>9.6900000000000013</v>
      </c>
      <c r="W58" s="43">
        <v>40.735800000000005</v>
      </c>
      <c r="X58" s="2">
        <v>7</v>
      </c>
      <c r="Y58" s="43">
        <v>-27.094200000000001</v>
      </c>
      <c r="Z58" s="48">
        <f>Table1[[#This Row],[Profit]]/Table1[[#This Row],[Quantity]]</f>
        <v>-3.8706</v>
      </c>
    </row>
    <row r="59" spans="1:26" x14ac:dyDescent="0.3">
      <c r="A59" s="2" t="s">
        <v>241</v>
      </c>
      <c r="B59" s="2">
        <v>40</v>
      </c>
      <c r="C59" s="42">
        <v>40549</v>
      </c>
      <c r="D59" s="2">
        <v>5</v>
      </c>
      <c r="E59" s="42">
        <v>40553</v>
      </c>
      <c r="F59" s="2">
        <v>6</v>
      </c>
      <c r="G59" s="64">
        <v>4</v>
      </c>
      <c r="H59" s="2" t="s">
        <v>242</v>
      </c>
      <c r="I59" s="2">
        <v>36</v>
      </c>
      <c r="J59" s="2" t="s">
        <v>243</v>
      </c>
      <c r="K59" s="2">
        <v>5</v>
      </c>
      <c r="L59" s="2" t="s">
        <v>24</v>
      </c>
      <c r="M59" s="2">
        <v>1</v>
      </c>
      <c r="N59" s="2" t="s">
        <v>244</v>
      </c>
      <c r="O59" s="2">
        <v>51</v>
      </c>
      <c r="P59" s="2" t="s">
        <v>18</v>
      </c>
      <c r="Q59" s="2">
        <v>1</v>
      </c>
      <c r="R59" s="2" t="s">
        <v>130</v>
      </c>
      <c r="S59" s="2">
        <v>7</v>
      </c>
      <c r="T59" s="2" t="s">
        <v>245</v>
      </c>
      <c r="U59" s="2">
        <v>31</v>
      </c>
      <c r="V59" s="63">
        <v>17.43</v>
      </c>
      <c r="W59" s="43">
        <v>30.54</v>
      </c>
      <c r="X59" s="2">
        <v>1</v>
      </c>
      <c r="Y59" s="43">
        <v>13.11</v>
      </c>
      <c r="Z59" s="48">
        <f>Table1[[#This Row],[Profit]]/Table1[[#This Row],[Quantity]]</f>
        <v>13.11</v>
      </c>
    </row>
    <row r="60" spans="1:26" x14ac:dyDescent="0.3">
      <c r="A60" s="2" t="s">
        <v>291</v>
      </c>
      <c r="B60" s="2">
        <v>2</v>
      </c>
      <c r="C60" s="42">
        <v>40550</v>
      </c>
      <c r="D60" s="2">
        <v>6</v>
      </c>
      <c r="E60" s="42">
        <v>40554</v>
      </c>
      <c r="F60" s="2">
        <v>7</v>
      </c>
      <c r="G60" s="64">
        <v>4</v>
      </c>
      <c r="H60" s="2" t="s">
        <v>292</v>
      </c>
      <c r="I60" s="2">
        <v>2</v>
      </c>
      <c r="J60" s="2" t="s">
        <v>15</v>
      </c>
      <c r="K60" s="2">
        <v>0</v>
      </c>
      <c r="L60" s="2" t="s">
        <v>16</v>
      </c>
      <c r="M60" s="2">
        <v>0</v>
      </c>
      <c r="N60" s="2" t="s">
        <v>293</v>
      </c>
      <c r="O60" s="2">
        <v>91</v>
      </c>
      <c r="P60" s="2" t="s">
        <v>18</v>
      </c>
      <c r="Q60" s="2">
        <v>1</v>
      </c>
      <c r="R60" s="2" t="s">
        <v>120</v>
      </c>
      <c r="S60" s="2">
        <v>2</v>
      </c>
      <c r="T60" s="2" t="s">
        <v>294</v>
      </c>
      <c r="U60" s="2">
        <v>108</v>
      </c>
      <c r="V60" s="63">
        <v>38.4</v>
      </c>
      <c r="W60" s="43">
        <v>91.38</v>
      </c>
      <c r="X60" s="2">
        <v>2</v>
      </c>
      <c r="Y60" s="43">
        <v>14.580000000000002</v>
      </c>
      <c r="Z60" s="48">
        <f>Table1[[#This Row],[Profit]]/Table1[[#This Row],[Quantity]]</f>
        <v>7.2900000000000009</v>
      </c>
    </row>
    <row r="61" spans="1:26" x14ac:dyDescent="0.3">
      <c r="A61" s="2" t="s">
        <v>300</v>
      </c>
      <c r="B61" s="2">
        <v>7</v>
      </c>
      <c r="C61" s="42">
        <v>40550</v>
      </c>
      <c r="D61" s="2">
        <v>6</v>
      </c>
      <c r="E61" s="42">
        <v>40551</v>
      </c>
      <c r="F61" s="2">
        <v>4</v>
      </c>
      <c r="G61" s="64">
        <v>1</v>
      </c>
      <c r="H61" s="2" t="s">
        <v>301</v>
      </c>
      <c r="I61" s="2">
        <v>26</v>
      </c>
      <c r="J61" s="2" t="s">
        <v>176</v>
      </c>
      <c r="K61" s="2">
        <v>31</v>
      </c>
      <c r="L61" s="2" t="s">
        <v>177</v>
      </c>
      <c r="M61" s="2">
        <v>6</v>
      </c>
      <c r="N61" s="2" t="s">
        <v>302</v>
      </c>
      <c r="O61" s="2">
        <v>28</v>
      </c>
      <c r="P61" s="2" t="s">
        <v>18</v>
      </c>
      <c r="Q61" s="2">
        <v>1</v>
      </c>
      <c r="R61" s="2" t="s">
        <v>120</v>
      </c>
      <c r="S61" s="2">
        <v>2</v>
      </c>
      <c r="T61" s="2" t="s">
        <v>303</v>
      </c>
      <c r="U61" s="2">
        <v>37</v>
      </c>
      <c r="V61" s="63">
        <v>2.5133999999999999</v>
      </c>
      <c r="W61" s="43">
        <v>12.78</v>
      </c>
      <c r="X61" s="2">
        <v>3</v>
      </c>
      <c r="Y61" s="43">
        <v>5.2397999999999998</v>
      </c>
      <c r="Z61" s="48">
        <f>Table1[[#This Row],[Profit]]/Table1[[#This Row],[Quantity]]</f>
        <v>1.7465999999999999</v>
      </c>
    </row>
    <row r="62" spans="1:26" x14ac:dyDescent="0.3">
      <c r="A62" s="2" t="s">
        <v>287</v>
      </c>
      <c r="B62" s="2">
        <v>9</v>
      </c>
      <c r="C62" s="42">
        <v>40550</v>
      </c>
      <c r="D62" s="2">
        <v>6</v>
      </c>
      <c r="E62" s="42">
        <v>40552</v>
      </c>
      <c r="F62" s="2">
        <v>5</v>
      </c>
      <c r="G62" s="64">
        <v>2</v>
      </c>
      <c r="H62" s="2" t="s">
        <v>288</v>
      </c>
      <c r="I62" s="2">
        <v>39</v>
      </c>
      <c r="J62" s="2" t="s">
        <v>176</v>
      </c>
      <c r="K62" s="2">
        <v>31</v>
      </c>
      <c r="L62" s="2" t="s">
        <v>177</v>
      </c>
      <c r="M62" s="2">
        <v>6</v>
      </c>
      <c r="N62" s="2" t="s">
        <v>289</v>
      </c>
      <c r="O62" s="2">
        <v>72</v>
      </c>
      <c r="P62" s="2" t="s">
        <v>18</v>
      </c>
      <c r="Q62" s="2">
        <v>1</v>
      </c>
      <c r="R62" s="2" t="s">
        <v>39</v>
      </c>
      <c r="S62" s="2">
        <v>12</v>
      </c>
      <c r="T62" s="2" t="s">
        <v>290</v>
      </c>
      <c r="U62" s="2">
        <v>121</v>
      </c>
      <c r="V62" s="63">
        <v>3.3696000000000002</v>
      </c>
      <c r="W62" s="43">
        <v>19.440000000000001</v>
      </c>
      <c r="X62" s="2">
        <v>3</v>
      </c>
      <c r="Y62" s="43">
        <v>9.3312000000000008</v>
      </c>
      <c r="Z62" s="48">
        <f>Table1[[#This Row],[Profit]]/Table1[[#This Row],[Quantity]]</f>
        <v>3.1104000000000003</v>
      </c>
    </row>
    <row r="63" spans="1:26" x14ac:dyDescent="0.3">
      <c r="A63" s="2" t="s">
        <v>250</v>
      </c>
      <c r="B63" s="2">
        <v>13</v>
      </c>
      <c r="C63" s="42">
        <v>40550</v>
      </c>
      <c r="D63" s="2">
        <v>6</v>
      </c>
      <c r="E63" s="42">
        <v>40554</v>
      </c>
      <c r="F63" s="2">
        <v>7</v>
      </c>
      <c r="G63" s="64">
        <v>4</v>
      </c>
      <c r="H63" s="2" t="s">
        <v>251</v>
      </c>
      <c r="I63" s="2">
        <v>41</v>
      </c>
      <c r="J63" s="2" t="s">
        <v>176</v>
      </c>
      <c r="K63" s="2">
        <v>31</v>
      </c>
      <c r="L63" s="2" t="s">
        <v>177</v>
      </c>
      <c r="M63" s="2">
        <v>6</v>
      </c>
      <c r="N63" s="2" t="s">
        <v>252</v>
      </c>
      <c r="O63" s="2">
        <v>7</v>
      </c>
      <c r="P63" s="2" t="s">
        <v>42</v>
      </c>
      <c r="Q63" s="2">
        <v>0</v>
      </c>
      <c r="R63" s="2" t="s">
        <v>69</v>
      </c>
      <c r="S63" s="2">
        <v>5</v>
      </c>
      <c r="T63" s="2" t="s">
        <v>253</v>
      </c>
      <c r="U63" s="2">
        <v>55</v>
      </c>
      <c r="V63" s="63">
        <v>203.04580000000004</v>
      </c>
      <c r="W63" s="43">
        <v>2573.8200000000002</v>
      </c>
      <c r="X63" s="2">
        <v>9</v>
      </c>
      <c r="Y63" s="43">
        <v>746.40779999999972</v>
      </c>
      <c r="Z63" s="48">
        <f>Table1[[#This Row],[Profit]]/Table1[[#This Row],[Quantity]]</f>
        <v>82.934199999999976</v>
      </c>
    </row>
    <row r="64" spans="1:26" x14ac:dyDescent="0.3">
      <c r="A64" s="2" t="s">
        <v>250</v>
      </c>
      <c r="B64" s="2">
        <v>13</v>
      </c>
      <c r="C64" s="42">
        <v>40550</v>
      </c>
      <c r="D64" s="2">
        <v>6</v>
      </c>
      <c r="E64" s="42">
        <v>40554</v>
      </c>
      <c r="F64" s="2">
        <v>7</v>
      </c>
      <c r="G64" s="64">
        <v>4</v>
      </c>
      <c r="H64" s="2" t="s">
        <v>251</v>
      </c>
      <c r="I64" s="2">
        <v>41</v>
      </c>
      <c r="J64" s="2" t="s">
        <v>176</v>
      </c>
      <c r="K64" s="2">
        <v>31</v>
      </c>
      <c r="L64" s="2" t="s">
        <v>177</v>
      </c>
      <c r="M64" s="2">
        <v>6</v>
      </c>
      <c r="N64" s="2" t="s">
        <v>254</v>
      </c>
      <c r="O64" s="2">
        <v>42</v>
      </c>
      <c r="P64" s="2" t="s">
        <v>18</v>
      </c>
      <c r="Q64" s="2">
        <v>1</v>
      </c>
      <c r="R64" s="2" t="s">
        <v>193</v>
      </c>
      <c r="S64" s="2">
        <v>3</v>
      </c>
      <c r="T64" s="2" t="s">
        <v>255</v>
      </c>
      <c r="U64" s="2">
        <v>67</v>
      </c>
      <c r="V64" s="63">
        <v>167.74450000000002</v>
      </c>
      <c r="W64" s="43">
        <v>609.98</v>
      </c>
      <c r="X64" s="2">
        <v>2</v>
      </c>
      <c r="Y64" s="43">
        <v>274.49099999999999</v>
      </c>
      <c r="Z64" s="48">
        <f>Table1[[#This Row],[Profit]]/Table1[[#This Row],[Quantity]]</f>
        <v>137.24549999999999</v>
      </c>
    </row>
    <row r="65" spans="1:26" x14ac:dyDescent="0.3">
      <c r="A65" s="2" t="s">
        <v>250</v>
      </c>
      <c r="B65" s="2">
        <v>13</v>
      </c>
      <c r="C65" s="42">
        <v>40550</v>
      </c>
      <c r="D65" s="2">
        <v>6</v>
      </c>
      <c r="E65" s="42">
        <v>40554</v>
      </c>
      <c r="F65" s="2">
        <v>7</v>
      </c>
      <c r="G65" s="64">
        <v>4</v>
      </c>
      <c r="H65" s="2" t="s">
        <v>251</v>
      </c>
      <c r="I65" s="2">
        <v>41</v>
      </c>
      <c r="J65" s="2" t="s">
        <v>176</v>
      </c>
      <c r="K65" s="2">
        <v>31</v>
      </c>
      <c r="L65" s="2" t="s">
        <v>177</v>
      </c>
      <c r="M65" s="2">
        <v>6</v>
      </c>
      <c r="N65" s="2" t="s">
        <v>256</v>
      </c>
      <c r="O65" s="2">
        <v>123</v>
      </c>
      <c r="P65" s="2" t="s">
        <v>51</v>
      </c>
      <c r="Q65" s="2">
        <v>2</v>
      </c>
      <c r="R65" s="2" t="s">
        <v>97</v>
      </c>
      <c r="S65" s="2">
        <v>13</v>
      </c>
      <c r="T65" s="2" t="s">
        <v>257</v>
      </c>
      <c r="U65" s="2">
        <v>54</v>
      </c>
      <c r="V65" s="63">
        <v>139.15290000000002</v>
      </c>
      <c r="W65" s="43">
        <v>391.98</v>
      </c>
      <c r="X65" s="2">
        <v>2</v>
      </c>
      <c r="Y65" s="43">
        <v>113.67419999999998</v>
      </c>
      <c r="Z65" s="48">
        <f>Table1[[#This Row],[Profit]]/Table1[[#This Row],[Quantity]]</f>
        <v>56.837099999999992</v>
      </c>
    </row>
    <row r="66" spans="1:26" x14ac:dyDescent="0.3">
      <c r="A66" s="2" t="s">
        <v>250</v>
      </c>
      <c r="B66" s="2">
        <v>13</v>
      </c>
      <c r="C66" s="42">
        <v>40550</v>
      </c>
      <c r="D66" s="2">
        <v>6</v>
      </c>
      <c r="E66" s="42">
        <v>40554</v>
      </c>
      <c r="F66" s="2">
        <v>7</v>
      </c>
      <c r="G66" s="64">
        <v>4</v>
      </c>
      <c r="H66" s="2" t="s">
        <v>251</v>
      </c>
      <c r="I66" s="2">
        <v>41</v>
      </c>
      <c r="J66" s="2" t="s">
        <v>176</v>
      </c>
      <c r="K66" s="2">
        <v>31</v>
      </c>
      <c r="L66" s="2" t="s">
        <v>177</v>
      </c>
      <c r="M66" s="2">
        <v>6</v>
      </c>
      <c r="N66" s="2" t="s">
        <v>279</v>
      </c>
      <c r="O66" s="2">
        <v>121</v>
      </c>
      <c r="P66" s="2" t="s">
        <v>51</v>
      </c>
      <c r="Q66" s="2">
        <v>2</v>
      </c>
      <c r="R66" s="2" t="s">
        <v>97</v>
      </c>
      <c r="S66" s="2">
        <v>13</v>
      </c>
      <c r="T66" s="2" t="s">
        <v>280</v>
      </c>
      <c r="U66" s="2">
        <v>120</v>
      </c>
      <c r="V66" s="63">
        <v>137.96270000000001</v>
      </c>
      <c r="W66" s="43">
        <v>755.96</v>
      </c>
      <c r="X66" s="2">
        <v>4</v>
      </c>
      <c r="Y66" s="43">
        <v>204.10919999999999</v>
      </c>
      <c r="Z66" s="48">
        <f>Table1[[#This Row],[Profit]]/Table1[[#This Row],[Quantity]]</f>
        <v>51.027299999999997</v>
      </c>
    </row>
    <row r="67" spans="1:26" x14ac:dyDescent="0.3">
      <c r="A67" s="2" t="s">
        <v>250</v>
      </c>
      <c r="B67" s="2">
        <v>13</v>
      </c>
      <c r="C67" s="42">
        <v>40550</v>
      </c>
      <c r="D67" s="2">
        <v>6</v>
      </c>
      <c r="E67" s="42">
        <v>40554</v>
      </c>
      <c r="F67" s="2">
        <v>7</v>
      </c>
      <c r="G67" s="64">
        <v>4</v>
      </c>
      <c r="H67" s="2" t="s">
        <v>251</v>
      </c>
      <c r="I67" s="2">
        <v>41</v>
      </c>
      <c r="J67" s="2" t="s">
        <v>176</v>
      </c>
      <c r="K67" s="2">
        <v>31</v>
      </c>
      <c r="L67" s="2" t="s">
        <v>177</v>
      </c>
      <c r="M67" s="2">
        <v>6</v>
      </c>
      <c r="N67" s="2" t="s">
        <v>308</v>
      </c>
      <c r="O67" s="2">
        <v>57</v>
      </c>
      <c r="P67" s="2" t="s">
        <v>18</v>
      </c>
      <c r="Q67" s="2">
        <v>1</v>
      </c>
      <c r="R67" s="2" t="s">
        <v>133</v>
      </c>
      <c r="S67" s="2">
        <v>8</v>
      </c>
      <c r="T67" s="2" t="s">
        <v>309</v>
      </c>
      <c r="U67" s="2">
        <v>8</v>
      </c>
      <c r="V67" s="63">
        <v>7.7022000000000004</v>
      </c>
      <c r="W67" s="43">
        <v>31.12</v>
      </c>
      <c r="X67" s="2">
        <v>4</v>
      </c>
      <c r="Y67" s="43">
        <v>0.31119999999999948</v>
      </c>
      <c r="Z67" s="48">
        <f>Table1[[#This Row],[Profit]]/Table1[[#This Row],[Quantity]]</f>
        <v>7.7799999999999869E-2</v>
      </c>
    </row>
    <row r="68" spans="1:26" x14ac:dyDescent="0.3">
      <c r="A68" s="2" t="s">
        <v>250</v>
      </c>
      <c r="B68" s="2">
        <v>13</v>
      </c>
      <c r="C68" s="42">
        <v>40550</v>
      </c>
      <c r="D68" s="2">
        <v>6</v>
      </c>
      <c r="E68" s="42">
        <v>40554</v>
      </c>
      <c r="F68" s="2">
        <v>7</v>
      </c>
      <c r="G68" s="64">
        <v>4</v>
      </c>
      <c r="H68" s="2" t="s">
        <v>251</v>
      </c>
      <c r="I68" s="2">
        <v>41</v>
      </c>
      <c r="J68" s="2" t="s">
        <v>176</v>
      </c>
      <c r="K68" s="2">
        <v>31</v>
      </c>
      <c r="L68" s="2" t="s">
        <v>177</v>
      </c>
      <c r="M68" s="2">
        <v>6</v>
      </c>
      <c r="N68" s="2" t="s">
        <v>310</v>
      </c>
      <c r="O68" s="2">
        <v>69</v>
      </c>
      <c r="P68" s="2" t="s">
        <v>18</v>
      </c>
      <c r="Q68" s="2">
        <v>1</v>
      </c>
      <c r="R68" s="2" t="s">
        <v>39</v>
      </c>
      <c r="S68" s="2">
        <v>12</v>
      </c>
      <c r="T68" s="2" t="s">
        <v>311</v>
      </c>
      <c r="U68" s="2">
        <v>105</v>
      </c>
      <c r="V68" s="63">
        <v>3.5316000000000001</v>
      </c>
      <c r="W68" s="43">
        <v>6.54</v>
      </c>
      <c r="X68" s="2">
        <v>1</v>
      </c>
      <c r="Y68" s="43">
        <v>3.0084</v>
      </c>
      <c r="Z68" s="48">
        <f>Table1[[#This Row],[Profit]]/Table1[[#This Row],[Quantity]]</f>
        <v>3.0084</v>
      </c>
    </row>
    <row r="69" spans="1:26" x14ac:dyDescent="0.3">
      <c r="A69" s="2" t="s">
        <v>250</v>
      </c>
      <c r="B69" s="2">
        <v>13</v>
      </c>
      <c r="C69" s="42">
        <v>40550</v>
      </c>
      <c r="D69" s="2">
        <v>6</v>
      </c>
      <c r="E69" s="42">
        <v>40554</v>
      </c>
      <c r="F69" s="2">
        <v>7</v>
      </c>
      <c r="G69" s="64">
        <v>4</v>
      </c>
      <c r="H69" s="2" t="s">
        <v>251</v>
      </c>
      <c r="I69" s="2">
        <v>41</v>
      </c>
      <c r="J69" s="2" t="s">
        <v>176</v>
      </c>
      <c r="K69" s="2">
        <v>31</v>
      </c>
      <c r="L69" s="2" t="s">
        <v>177</v>
      </c>
      <c r="M69" s="2">
        <v>6</v>
      </c>
      <c r="N69" s="2" t="s">
        <v>317</v>
      </c>
      <c r="O69" s="2">
        <v>27</v>
      </c>
      <c r="P69" s="2" t="s">
        <v>18</v>
      </c>
      <c r="Q69" s="2">
        <v>1</v>
      </c>
      <c r="R69" s="2" t="s">
        <v>120</v>
      </c>
      <c r="S69" s="2">
        <v>2</v>
      </c>
      <c r="T69" s="2" t="s">
        <v>318</v>
      </c>
      <c r="U69" s="2">
        <v>91</v>
      </c>
      <c r="V69" s="63">
        <v>2.0002</v>
      </c>
      <c r="W69" s="43">
        <v>5.48</v>
      </c>
      <c r="X69" s="2">
        <v>2</v>
      </c>
      <c r="Y69" s="43">
        <v>1.4796000000000005</v>
      </c>
      <c r="Z69" s="48">
        <f>Table1[[#This Row],[Profit]]/Table1[[#This Row],[Quantity]]</f>
        <v>0.73980000000000024</v>
      </c>
    </row>
    <row r="70" spans="1:26" x14ac:dyDescent="0.3">
      <c r="A70" s="2" t="s">
        <v>268</v>
      </c>
      <c r="B70" s="2">
        <v>18</v>
      </c>
      <c r="C70" s="42">
        <v>40550</v>
      </c>
      <c r="D70" s="2">
        <v>6</v>
      </c>
      <c r="E70" s="42">
        <v>40551</v>
      </c>
      <c r="F70" s="2">
        <v>4</v>
      </c>
      <c r="G70" s="64">
        <v>1</v>
      </c>
      <c r="H70" s="2" t="s">
        <v>269</v>
      </c>
      <c r="I70" s="2">
        <v>14</v>
      </c>
      <c r="J70" s="2" t="s">
        <v>154</v>
      </c>
      <c r="K70" s="2">
        <v>8</v>
      </c>
      <c r="L70" s="2" t="s">
        <v>37</v>
      </c>
      <c r="M70" s="2">
        <v>4</v>
      </c>
      <c r="N70" s="2" t="s">
        <v>270</v>
      </c>
      <c r="O70" s="2">
        <v>90</v>
      </c>
      <c r="P70" s="2" t="s">
        <v>18</v>
      </c>
      <c r="Q70" s="2">
        <v>1</v>
      </c>
      <c r="R70" s="2" t="s">
        <v>19</v>
      </c>
      <c r="S70" s="2">
        <v>14</v>
      </c>
      <c r="T70" s="2" t="s">
        <v>271</v>
      </c>
      <c r="U70" s="2">
        <v>102</v>
      </c>
      <c r="V70" s="63">
        <v>143.22</v>
      </c>
      <c r="W70" s="43">
        <v>716.04</v>
      </c>
      <c r="X70" s="2">
        <v>4</v>
      </c>
      <c r="Y70" s="43">
        <v>143.15999999999997</v>
      </c>
      <c r="Z70" s="48">
        <f>Table1[[#This Row],[Profit]]/Table1[[#This Row],[Quantity]]</f>
        <v>35.789999999999992</v>
      </c>
    </row>
    <row r="71" spans="1:26" x14ac:dyDescent="0.3">
      <c r="A71" s="2" t="s">
        <v>268</v>
      </c>
      <c r="B71" s="2">
        <v>18</v>
      </c>
      <c r="C71" s="42">
        <v>40550</v>
      </c>
      <c r="D71" s="2">
        <v>6</v>
      </c>
      <c r="E71" s="42">
        <v>40551</v>
      </c>
      <c r="F71" s="2">
        <v>4</v>
      </c>
      <c r="G71" s="64">
        <v>1</v>
      </c>
      <c r="H71" s="2" t="s">
        <v>269</v>
      </c>
      <c r="I71" s="2">
        <v>14</v>
      </c>
      <c r="J71" s="2" t="s">
        <v>154</v>
      </c>
      <c r="K71" s="2">
        <v>8</v>
      </c>
      <c r="L71" s="2" t="s">
        <v>37</v>
      </c>
      <c r="M71" s="2">
        <v>4</v>
      </c>
      <c r="N71" s="2" t="s">
        <v>283</v>
      </c>
      <c r="O71" s="2">
        <v>58</v>
      </c>
      <c r="P71" s="2" t="s">
        <v>18</v>
      </c>
      <c r="Q71" s="2">
        <v>1</v>
      </c>
      <c r="R71" s="2" t="s">
        <v>133</v>
      </c>
      <c r="S71" s="2">
        <v>8</v>
      </c>
      <c r="T71" s="2" t="s">
        <v>284</v>
      </c>
      <c r="U71" s="2">
        <v>2</v>
      </c>
      <c r="V71" s="63">
        <v>10.38</v>
      </c>
      <c r="W71" s="43">
        <v>33.39</v>
      </c>
      <c r="X71" s="2">
        <v>3</v>
      </c>
      <c r="Y71" s="43">
        <v>2.25</v>
      </c>
      <c r="Z71" s="48">
        <f>Table1[[#This Row],[Profit]]/Table1[[#This Row],[Quantity]]</f>
        <v>0.75</v>
      </c>
    </row>
    <row r="72" spans="1:26" x14ac:dyDescent="0.3">
      <c r="A72" s="2" t="s">
        <v>268</v>
      </c>
      <c r="B72" s="2">
        <v>18</v>
      </c>
      <c r="C72" s="42">
        <v>40550</v>
      </c>
      <c r="D72" s="2">
        <v>6</v>
      </c>
      <c r="E72" s="42">
        <v>40551</v>
      </c>
      <c r="F72" s="2">
        <v>4</v>
      </c>
      <c r="G72" s="64">
        <v>1</v>
      </c>
      <c r="H72" s="2" t="s">
        <v>269</v>
      </c>
      <c r="I72" s="2">
        <v>14</v>
      </c>
      <c r="J72" s="2" t="s">
        <v>154</v>
      </c>
      <c r="K72" s="2">
        <v>8</v>
      </c>
      <c r="L72" s="2" t="s">
        <v>37</v>
      </c>
      <c r="M72" s="2">
        <v>4</v>
      </c>
      <c r="N72" s="2" t="s">
        <v>285</v>
      </c>
      <c r="O72" s="2">
        <v>1</v>
      </c>
      <c r="P72" s="2" t="s">
        <v>42</v>
      </c>
      <c r="Q72" s="2">
        <v>0</v>
      </c>
      <c r="R72" s="2" t="s">
        <v>83</v>
      </c>
      <c r="S72" s="2">
        <v>4</v>
      </c>
      <c r="T72" s="2" t="s">
        <v>286</v>
      </c>
      <c r="U72" s="2">
        <v>28</v>
      </c>
      <c r="V72" s="63">
        <v>119.13000000000001</v>
      </c>
      <c r="W72" s="43">
        <v>155.358</v>
      </c>
      <c r="X72" s="2">
        <v>1</v>
      </c>
      <c r="Y72" s="43">
        <v>36.227999999999994</v>
      </c>
      <c r="Z72" s="48">
        <f>Table1[[#This Row],[Profit]]/Table1[[#This Row],[Quantity]]</f>
        <v>36.227999999999994</v>
      </c>
    </row>
    <row r="73" spans="1:26" x14ac:dyDescent="0.3">
      <c r="A73" s="2" t="s">
        <v>312</v>
      </c>
      <c r="B73" s="2">
        <v>25</v>
      </c>
      <c r="C73" s="42">
        <v>40550</v>
      </c>
      <c r="D73" s="2">
        <v>6</v>
      </c>
      <c r="E73" s="42">
        <v>40555</v>
      </c>
      <c r="F73" s="2">
        <v>8</v>
      </c>
      <c r="G73" s="64">
        <v>5</v>
      </c>
      <c r="H73" s="2" t="s">
        <v>313</v>
      </c>
      <c r="I73" s="2">
        <v>0</v>
      </c>
      <c r="J73" s="2" t="s">
        <v>314</v>
      </c>
      <c r="K73" s="2">
        <v>23</v>
      </c>
      <c r="L73" s="2" t="s">
        <v>24</v>
      </c>
      <c r="M73" s="2">
        <v>1</v>
      </c>
      <c r="N73" s="2" t="s">
        <v>315</v>
      </c>
      <c r="O73" s="2">
        <v>65</v>
      </c>
      <c r="P73" s="2" t="s">
        <v>18</v>
      </c>
      <c r="Q73" s="2">
        <v>1</v>
      </c>
      <c r="R73" s="2" t="s">
        <v>115</v>
      </c>
      <c r="S73" s="2">
        <v>10</v>
      </c>
      <c r="T73" s="2" t="s">
        <v>316</v>
      </c>
      <c r="U73" s="2">
        <v>84</v>
      </c>
      <c r="V73" s="63">
        <v>6.1499999999999986</v>
      </c>
      <c r="W73" s="43">
        <v>17.759999999999998</v>
      </c>
      <c r="X73" s="2">
        <v>2</v>
      </c>
      <c r="Y73" s="43">
        <v>5.46</v>
      </c>
      <c r="Z73" s="48">
        <f>Table1[[#This Row],[Profit]]/Table1[[#This Row],[Quantity]]</f>
        <v>2.73</v>
      </c>
    </row>
    <row r="74" spans="1:26" x14ac:dyDescent="0.3">
      <c r="A74" s="2" t="s">
        <v>262</v>
      </c>
      <c r="B74" s="2">
        <v>28</v>
      </c>
      <c r="C74" s="42">
        <v>40550</v>
      </c>
      <c r="D74" s="2">
        <v>6</v>
      </c>
      <c r="E74" s="42">
        <v>40554</v>
      </c>
      <c r="F74" s="2">
        <v>7</v>
      </c>
      <c r="G74" s="64">
        <v>4</v>
      </c>
      <c r="H74" s="2" t="s">
        <v>263</v>
      </c>
      <c r="I74" s="2">
        <v>42</v>
      </c>
      <c r="J74" s="2" t="s">
        <v>73</v>
      </c>
      <c r="K74" s="2">
        <v>22</v>
      </c>
      <c r="L74" s="2" t="s">
        <v>24</v>
      </c>
      <c r="M74" s="2">
        <v>1</v>
      </c>
      <c r="N74" s="2" t="s">
        <v>264</v>
      </c>
      <c r="O74" s="2">
        <v>114</v>
      </c>
      <c r="P74" s="2" t="s">
        <v>51</v>
      </c>
      <c r="Q74" s="2">
        <v>2</v>
      </c>
      <c r="R74" s="2" t="s">
        <v>52</v>
      </c>
      <c r="S74" s="2">
        <v>11</v>
      </c>
      <c r="T74" s="2" t="s">
        <v>265</v>
      </c>
      <c r="U74" s="2">
        <v>89</v>
      </c>
      <c r="V74" s="63">
        <v>83.16</v>
      </c>
      <c r="W74" s="43">
        <v>445.41</v>
      </c>
      <c r="X74" s="2">
        <v>7</v>
      </c>
      <c r="Y74" s="43">
        <v>-136.71</v>
      </c>
      <c r="Z74" s="48">
        <f>Table1[[#This Row],[Profit]]/Table1[[#This Row],[Quantity]]</f>
        <v>-19.53</v>
      </c>
    </row>
    <row r="75" spans="1:26" x14ac:dyDescent="0.3">
      <c r="A75" s="2" t="s">
        <v>262</v>
      </c>
      <c r="B75" s="2">
        <v>28</v>
      </c>
      <c r="C75" s="42">
        <v>40550</v>
      </c>
      <c r="D75" s="2">
        <v>6</v>
      </c>
      <c r="E75" s="42">
        <v>40554</v>
      </c>
      <c r="F75" s="2">
        <v>7</v>
      </c>
      <c r="G75" s="64">
        <v>4</v>
      </c>
      <c r="H75" s="2" t="s">
        <v>263</v>
      </c>
      <c r="I75" s="2">
        <v>42</v>
      </c>
      <c r="J75" s="2" t="s">
        <v>73</v>
      </c>
      <c r="K75" s="2">
        <v>22</v>
      </c>
      <c r="L75" s="2" t="s">
        <v>24</v>
      </c>
      <c r="M75" s="2">
        <v>1</v>
      </c>
      <c r="N75" s="2" t="s">
        <v>266</v>
      </c>
      <c r="O75" s="2">
        <v>105</v>
      </c>
      <c r="P75" s="2" t="s">
        <v>51</v>
      </c>
      <c r="Q75" s="2">
        <v>2</v>
      </c>
      <c r="R75" s="2" t="s">
        <v>105</v>
      </c>
      <c r="S75" s="2">
        <v>0</v>
      </c>
      <c r="T75" s="2" t="s">
        <v>267</v>
      </c>
      <c r="U75" s="2">
        <v>76</v>
      </c>
      <c r="V75" s="63">
        <v>159.26999999999998</v>
      </c>
      <c r="W75" s="43">
        <v>273.702</v>
      </c>
      <c r="X75" s="2">
        <v>2</v>
      </c>
      <c r="Y75" s="43">
        <v>-44.837999999999965</v>
      </c>
      <c r="Z75" s="48">
        <f>Table1[[#This Row],[Profit]]/Table1[[#This Row],[Quantity]]</f>
        <v>-22.418999999999983</v>
      </c>
    </row>
    <row r="76" spans="1:26" x14ac:dyDescent="0.3">
      <c r="A76" s="2" t="s">
        <v>262</v>
      </c>
      <c r="B76" s="2">
        <v>28</v>
      </c>
      <c r="C76" s="42">
        <v>40550</v>
      </c>
      <c r="D76" s="2">
        <v>6</v>
      </c>
      <c r="E76" s="42">
        <v>40554</v>
      </c>
      <c r="F76" s="2">
        <v>7</v>
      </c>
      <c r="G76" s="64">
        <v>4</v>
      </c>
      <c r="H76" s="2" t="s">
        <v>263</v>
      </c>
      <c r="I76" s="2">
        <v>42</v>
      </c>
      <c r="J76" s="2" t="s">
        <v>73</v>
      </c>
      <c r="K76" s="2">
        <v>22</v>
      </c>
      <c r="L76" s="2" t="s">
        <v>24</v>
      </c>
      <c r="M76" s="2">
        <v>1</v>
      </c>
      <c r="N76" s="2" t="s">
        <v>272</v>
      </c>
      <c r="O76" s="2">
        <v>116</v>
      </c>
      <c r="P76" s="2" t="s">
        <v>51</v>
      </c>
      <c r="Q76" s="2">
        <v>2</v>
      </c>
      <c r="R76" s="2" t="s">
        <v>52</v>
      </c>
      <c r="S76" s="2">
        <v>11</v>
      </c>
      <c r="T76" s="2" t="s">
        <v>273</v>
      </c>
      <c r="U76" s="2">
        <v>87</v>
      </c>
      <c r="V76" s="63">
        <v>120.57000000000001</v>
      </c>
      <c r="W76" s="43">
        <v>387.51750000000004</v>
      </c>
      <c r="X76" s="2">
        <v>3</v>
      </c>
      <c r="Y76" s="43">
        <v>25.807499999999976</v>
      </c>
      <c r="Z76" s="48">
        <f>Table1[[#This Row],[Profit]]/Table1[[#This Row],[Quantity]]</f>
        <v>8.602499999999992</v>
      </c>
    </row>
    <row r="77" spans="1:26" x14ac:dyDescent="0.3">
      <c r="A77" s="2" t="s">
        <v>262</v>
      </c>
      <c r="B77" s="2">
        <v>28</v>
      </c>
      <c r="C77" s="42">
        <v>40550</v>
      </c>
      <c r="D77" s="2">
        <v>6</v>
      </c>
      <c r="E77" s="42">
        <v>40554</v>
      </c>
      <c r="F77" s="2">
        <v>7</v>
      </c>
      <c r="G77" s="64">
        <v>4</v>
      </c>
      <c r="H77" s="2" t="s">
        <v>263</v>
      </c>
      <c r="I77" s="2">
        <v>42</v>
      </c>
      <c r="J77" s="2" t="s">
        <v>73</v>
      </c>
      <c r="K77" s="2">
        <v>22</v>
      </c>
      <c r="L77" s="2" t="s">
        <v>24</v>
      </c>
      <c r="M77" s="2">
        <v>1</v>
      </c>
      <c r="N77" s="2" t="s">
        <v>304</v>
      </c>
      <c r="O77" s="2">
        <v>31</v>
      </c>
      <c r="P77" s="2" t="s">
        <v>18</v>
      </c>
      <c r="Q77" s="2">
        <v>1</v>
      </c>
      <c r="R77" s="2" t="s">
        <v>120</v>
      </c>
      <c r="S77" s="2">
        <v>2</v>
      </c>
      <c r="T77" s="2" t="s">
        <v>305</v>
      </c>
      <c r="U77" s="2">
        <v>20</v>
      </c>
      <c r="V77" s="63">
        <v>31.950000000000006</v>
      </c>
      <c r="W77" s="43">
        <v>27.456000000000003</v>
      </c>
      <c r="X77" s="2">
        <v>1</v>
      </c>
      <c r="Y77" s="43">
        <v>-4.4940000000000033</v>
      </c>
      <c r="Z77" s="48">
        <f>Table1[[#This Row],[Profit]]/Table1[[#This Row],[Quantity]]</f>
        <v>-4.4940000000000033</v>
      </c>
    </row>
    <row r="78" spans="1:26" x14ac:dyDescent="0.3">
      <c r="A78" s="2" t="s">
        <v>319</v>
      </c>
      <c r="B78" s="2">
        <v>48</v>
      </c>
      <c r="C78" s="42">
        <v>40550</v>
      </c>
      <c r="D78" s="2">
        <v>6</v>
      </c>
      <c r="E78" s="42">
        <v>40553</v>
      </c>
      <c r="F78" s="2">
        <v>6</v>
      </c>
      <c r="G78" s="64">
        <v>3</v>
      </c>
      <c r="H78" s="2" t="s">
        <v>320</v>
      </c>
      <c r="I78" s="2">
        <v>33</v>
      </c>
      <c r="J78" s="2" t="s">
        <v>321</v>
      </c>
      <c r="K78" s="2">
        <v>19</v>
      </c>
      <c r="L78" s="2" t="s">
        <v>37</v>
      </c>
      <c r="M78" s="2">
        <v>4</v>
      </c>
      <c r="N78" s="2" t="s">
        <v>322</v>
      </c>
      <c r="O78" s="2">
        <v>23</v>
      </c>
      <c r="P78" s="2" t="s">
        <v>18</v>
      </c>
      <c r="Q78" s="2">
        <v>1</v>
      </c>
      <c r="R78" s="2" t="s">
        <v>120</v>
      </c>
      <c r="S78" s="2">
        <v>2</v>
      </c>
      <c r="T78" s="2" t="s">
        <v>323</v>
      </c>
      <c r="U78" s="2">
        <v>106</v>
      </c>
      <c r="V78" s="63">
        <v>5.1300000000000008</v>
      </c>
      <c r="W78" s="43">
        <v>5.0250000000000004</v>
      </c>
      <c r="X78" s="2">
        <v>1</v>
      </c>
      <c r="Y78" s="43">
        <v>-0.10500000000000043</v>
      </c>
      <c r="Z78" s="48">
        <f>Table1[[#This Row],[Profit]]/Table1[[#This Row],[Quantity]]</f>
        <v>-0.10500000000000043</v>
      </c>
    </row>
    <row r="79" spans="1:26" x14ac:dyDescent="0.3">
      <c r="A79" s="2" t="s">
        <v>274</v>
      </c>
      <c r="B79" s="2">
        <v>50</v>
      </c>
      <c r="C79" s="42">
        <v>40550</v>
      </c>
      <c r="D79" s="2">
        <v>6</v>
      </c>
      <c r="E79" s="42">
        <v>40554</v>
      </c>
      <c r="F79" s="2">
        <v>7</v>
      </c>
      <c r="G79" s="64">
        <v>4</v>
      </c>
      <c r="H79" s="2" t="s">
        <v>275</v>
      </c>
      <c r="I79" s="2">
        <v>23</v>
      </c>
      <c r="J79" s="2" t="s">
        <v>276</v>
      </c>
      <c r="K79" s="2">
        <v>15</v>
      </c>
      <c r="L79" s="2" t="s">
        <v>31</v>
      </c>
      <c r="M79" s="2">
        <v>3</v>
      </c>
      <c r="N79" s="2" t="s">
        <v>277</v>
      </c>
      <c r="O79" s="2">
        <v>112</v>
      </c>
      <c r="P79" s="2" t="s">
        <v>51</v>
      </c>
      <c r="Q79" s="2">
        <v>2</v>
      </c>
      <c r="R79" s="2" t="s">
        <v>63</v>
      </c>
      <c r="S79" s="2">
        <v>6</v>
      </c>
      <c r="T79" s="2" t="s">
        <v>278</v>
      </c>
      <c r="U79" s="2">
        <v>66</v>
      </c>
      <c r="V79" s="63">
        <v>102.86999999999998</v>
      </c>
      <c r="W79" s="43">
        <v>174.32999999999998</v>
      </c>
      <c r="X79" s="2">
        <v>1</v>
      </c>
      <c r="Y79" s="43">
        <v>71.460000000000008</v>
      </c>
      <c r="Z79" s="48">
        <f>Table1[[#This Row],[Profit]]/Table1[[#This Row],[Quantity]]</f>
        <v>71.460000000000008</v>
      </c>
    </row>
    <row r="80" spans="1:26" x14ac:dyDescent="0.3">
      <c r="A80" s="2" t="s">
        <v>274</v>
      </c>
      <c r="B80" s="2">
        <v>50</v>
      </c>
      <c r="C80" s="42">
        <v>40550</v>
      </c>
      <c r="D80" s="2">
        <v>6</v>
      </c>
      <c r="E80" s="42">
        <v>40554</v>
      </c>
      <c r="F80" s="2">
        <v>7</v>
      </c>
      <c r="G80" s="64">
        <v>4</v>
      </c>
      <c r="H80" s="2" t="s">
        <v>275</v>
      </c>
      <c r="I80" s="2">
        <v>23</v>
      </c>
      <c r="J80" s="2" t="s">
        <v>276</v>
      </c>
      <c r="K80" s="2">
        <v>15</v>
      </c>
      <c r="L80" s="2" t="s">
        <v>31</v>
      </c>
      <c r="M80" s="2">
        <v>3</v>
      </c>
      <c r="N80" s="2" t="s">
        <v>306</v>
      </c>
      <c r="O80" s="2">
        <v>0</v>
      </c>
      <c r="P80" s="2" t="s">
        <v>42</v>
      </c>
      <c r="Q80" s="2">
        <v>0</v>
      </c>
      <c r="R80" s="2" t="s">
        <v>43</v>
      </c>
      <c r="S80" s="2">
        <v>9</v>
      </c>
      <c r="T80" s="2" t="s">
        <v>307</v>
      </c>
      <c r="U80" s="2">
        <v>6</v>
      </c>
      <c r="V80" s="63">
        <v>19.05</v>
      </c>
      <c r="W80" s="43">
        <v>26.43</v>
      </c>
      <c r="X80" s="2">
        <v>1</v>
      </c>
      <c r="Y80" s="43">
        <v>7.38</v>
      </c>
      <c r="Z80" s="48">
        <f>Table1[[#This Row],[Profit]]/Table1[[#This Row],[Quantity]]</f>
        <v>7.38</v>
      </c>
    </row>
    <row r="81" spans="1:26" x14ac:dyDescent="0.3">
      <c r="A81" s="2" t="s">
        <v>295</v>
      </c>
      <c r="B81" s="2">
        <v>54</v>
      </c>
      <c r="C81" s="42">
        <v>40550</v>
      </c>
      <c r="D81" s="2">
        <v>6</v>
      </c>
      <c r="E81" s="42">
        <v>40550</v>
      </c>
      <c r="F81" s="2">
        <v>3</v>
      </c>
      <c r="G81" s="64">
        <v>0</v>
      </c>
      <c r="H81" s="2" t="s">
        <v>80</v>
      </c>
      <c r="I81" s="2">
        <v>16</v>
      </c>
      <c r="J81" s="2" t="s">
        <v>139</v>
      </c>
      <c r="K81" s="2">
        <v>3</v>
      </c>
      <c r="L81" s="2" t="s">
        <v>95</v>
      </c>
      <c r="M81" s="2">
        <v>5</v>
      </c>
      <c r="N81" s="2" t="s">
        <v>296</v>
      </c>
      <c r="O81" s="2">
        <v>56</v>
      </c>
      <c r="P81" s="2" t="s">
        <v>18</v>
      </c>
      <c r="Q81" s="2">
        <v>1</v>
      </c>
      <c r="R81" s="2" t="s">
        <v>133</v>
      </c>
      <c r="S81" s="2">
        <v>8</v>
      </c>
      <c r="T81" s="2" t="s">
        <v>297</v>
      </c>
      <c r="U81" s="2">
        <v>112</v>
      </c>
      <c r="V81" s="63">
        <v>9.26</v>
      </c>
      <c r="W81" s="43">
        <v>43.04</v>
      </c>
      <c r="X81" s="2">
        <v>4</v>
      </c>
      <c r="Y81" s="43">
        <v>6</v>
      </c>
      <c r="Z81" s="48">
        <f>Table1[[#This Row],[Profit]]/Table1[[#This Row],[Quantity]]</f>
        <v>1.5</v>
      </c>
    </row>
    <row r="82" spans="1:26" x14ac:dyDescent="0.3">
      <c r="A82" s="2" t="s">
        <v>295</v>
      </c>
      <c r="B82" s="2">
        <v>54</v>
      </c>
      <c r="C82" s="42">
        <v>40550</v>
      </c>
      <c r="D82" s="2">
        <v>6</v>
      </c>
      <c r="E82" s="42">
        <v>40550</v>
      </c>
      <c r="F82" s="2">
        <v>3</v>
      </c>
      <c r="G82" s="64">
        <v>0</v>
      </c>
      <c r="H82" s="2" t="s">
        <v>80</v>
      </c>
      <c r="I82" s="2">
        <v>16</v>
      </c>
      <c r="J82" s="2" t="s">
        <v>139</v>
      </c>
      <c r="K82" s="2">
        <v>3</v>
      </c>
      <c r="L82" s="2" t="s">
        <v>95</v>
      </c>
      <c r="M82" s="2">
        <v>5</v>
      </c>
      <c r="N82" s="2" t="s">
        <v>298</v>
      </c>
      <c r="O82" s="2">
        <v>36</v>
      </c>
      <c r="P82" s="2" t="s">
        <v>18</v>
      </c>
      <c r="Q82" s="2">
        <v>1</v>
      </c>
      <c r="R82" s="2" t="s">
        <v>193</v>
      </c>
      <c r="S82" s="2">
        <v>3</v>
      </c>
      <c r="T82" s="2" t="s">
        <v>299</v>
      </c>
      <c r="U82" s="2">
        <v>68</v>
      </c>
      <c r="V82" s="63">
        <v>5.38</v>
      </c>
      <c r="W82" s="43">
        <v>18.54</v>
      </c>
      <c r="X82" s="2">
        <v>3</v>
      </c>
      <c r="Y82" s="43">
        <v>2.4</v>
      </c>
      <c r="Z82" s="48">
        <f>Table1[[#This Row],[Profit]]/Table1[[#This Row],[Quantity]]</f>
        <v>0.79999999999999993</v>
      </c>
    </row>
    <row r="83" spans="1:26" x14ac:dyDescent="0.3">
      <c r="A83" s="2" t="s">
        <v>258</v>
      </c>
      <c r="B83" s="2">
        <v>60</v>
      </c>
      <c r="C83" s="42">
        <v>40550</v>
      </c>
      <c r="D83" s="2">
        <v>6</v>
      </c>
      <c r="E83" s="42">
        <v>40553</v>
      </c>
      <c r="F83" s="2">
        <v>6</v>
      </c>
      <c r="G83" s="64">
        <v>3</v>
      </c>
      <c r="H83" s="2" t="s">
        <v>93</v>
      </c>
      <c r="I83" s="2">
        <v>59</v>
      </c>
      <c r="J83" s="2" t="s">
        <v>259</v>
      </c>
      <c r="K83" s="2">
        <v>18</v>
      </c>
      <c r="L83" s="2" t="s">
        <v>16</v>
      </c>
      <c r="M83" s="2">
        <v>0</v>
      </c>
      <c r="N83" s="2" t="s">
        <v>260</v>
      </c>
      <c r="O83" s="2">
        <v>49</v>
      </c>
      <c r="P83" s="2" t="s">
        <v>18</v>
      </c>
      <c r="Q83" s="2">
        <v>1</v>
      </c>
      <c r="R83" s="2" t="s">
        <v>19</v>
      </c>
      <c r="S83" s="2">
        <v>14</v>
      </c>
      <c r="T83" s="2" t="s">
        <v>261</v>
      </c>
      <c r="U83" s="2">
        <v>40</v>
      </c>
      <c r="V83" s="63">
        <v>104.91</v>
      </c>
      <c r="W83" s="43">
        <v>255.84</v>
      </c>
      <c r="X83" s="2">
        <v>2</v>
      </c>
      <c r="Y83" s="43">
        <v>46.019999999999996</v>
      </c>
      <c r="Z83" s="48">
        <f>Table1[[#This Row],[Profit]]/Table1[[#This Row],[Quantity]]</f>
        <v>23.009999999999998</v>
      </c>
    </row>
    <row r="84" spans="1:26" x14ac:dyDescent="0.3">
      <c r="A84" s="2" t="s">
        <v>258</v>
      </c>
      <c r="B84" s="2">
        <v>60</v>
      </c>
      <c r="C84" s="42">
        <v>40550</v>
      </c>
      <c r="D84" s="2">
        <v>6</v>
      </c>
      <c r="E84" s="42">
        <v>40553</v>
      </c>
      <c r="F84" s="2">
        <v>6</v>
      </c>
      <c r="G84" s="64">
        <v>3</v>
      </c>
      <c r="H84" s="2" t="s">
        <v>93</v>
      </c>
      <c r="I84" s="2">
        <v>59</v>
      </c>
      <c r="J84" s="2" t="s">
        <v>259</v>
      </c>
      <c r="K84" s="2">
        <v>18</v>
      </c>
      <c r="L84" s="2" t="s">
        <v>16</v>
      </c>
      <c r="M84" s="2">
        <v>0</v>
      </c>
      <c r="N84" s="2" t="s">
        <v>281</v>
      </c>
      <c r="O84" s="2">
        <v>92</v>
      </c>
      <c r="P84" s="2" t="s">
        <v>18</v>
      </c>
      <c r="Q84" s="2">
        <v>1</v>
      </c>
      <c r="R84" s="2" t="s">
        <v>120</v>
      </c>
      <c r="S84" s="2">
        <v>2</v>
      </c>
      <c r="T84" s="2" t="s">
        <v>282</v>
      </c>
      <c r="U84" s="2">
        <v>107</v>
      </c>
      <c r="V84" s="63">
        <v>36.21</v>
      </c>
      <c r="W84" s="43">
        <v>44.7</v>
      </c>
      <c r="X84" s="2">
        <v>1</v>
      </c>
      <c r="Y84" s="43">
        <v>8.49</v>
      </c>
      <c r="Z84" s="48">
        <f>Table1[[#This Row],[Profit]]/Table1[[#This Row],[Quantity]]</f>
        <v>8.49</v>
      </c>
    </row>
    <row r="85" spans="1:26" x14ac:dyDescent="0.3">
      <c r="A85" s="2" t="s">
        <v>324</v>
      </c>
      <c r="B85" s="2">
        <v>3</v>
      </c>
      <c r="C85" s="42">
        <v>40551</v>
      </c>
      <c r="D85" s="2">
        <v>7</v>
      </c>
      <c r="E85" s="42">
        <v>40556</v>
      </c>
      <c r="F85" s="2">
        <v>9</v>
      </c>
      <c r="G85" s="64">
        <v>5</v>
      </c>
      <c r="H85" s="2" t="s">
        <v>325</v>
      </c>
      <c r="I85" s="2">
        <v>24</v>
      </c>
      <c r="J85" s="2" t="s">
        <v>238</v>
      </c>
      <c r="K85" s="2">
        <v>1</v>
      </c>
      <c r="L85" s="2" t="s">
        <v>16</v>
      </c>
      <c r="M85" s="2">
        <v>0</v>
      </c>
      <c r="N85" s="2" t="s">
        <v>326</v>
      </c>
      <c r="O85" s="2">
        <v>14</v>
      </c>
      <c r="P85" s="2" t="s">
        <v>42</v>
      </c>
      <c r="Q85" s="2">
        <v>0</v>
      </c>
      <c r="R85" s="2" t="s">
        <v>83</v>
      </c>
      <c r="S85" s="2">
        <v>4</v>
      </c>
      <c r="T85" s="2" t="s">
        <v>327</v>
      </c>
      <c r="U85" s="2">
        <v>70</v>
      </c>
      <c r="V85" s="63">
        <v>404.84999999999997</v>
      </c>
      <c r="W85" s="43">
        <v>2478.6</v>
      </c>
      <c r="X85" s="2">
        <v>6</v>
      </c>
      <c r="Y85" s="43">
        <v>49.5</v>
      </c>
      <c r="Z85" s="48">
        <f>Table1[[#This Row],[Profit]]/Table1[[#This Row],[Quantity]]</f>
        <v>8.25</v>
      </c>
    </row>
    <row r="86" spans="1:26" x14ac:dyDescent="0.3">
      <c r="A86" s="2" t="s">
        <v>339</v>
      </c>
      <c r="B86" s="2">
        <v>6</v>
      </c>
      <c r="C86" s="42">
        <v>40551</v>
      </c>
      <c r="D86" s="2">
        <v>7</v>
      </c>
      <c r="E86" s="42">
        <v>40556</v>
      </c>
      <c r="F86" s="2">
        <v>9</v>
      </c>
      <c r="G86" s="64">
        <v>5</v>
      </c>
      <c r="H86" s="2" t="s">
        <v>340</v>
      </c>
      <c r="I86" s="2">
        <v>62</v>
      </c>
      <c r="J86" s="2" t="s">
        <v>176</v>
      </c>
      <c r="K86" s="2">
        <v>31</v>
      </c>
      <c r="L86" s="2" t="s">
        <v>177</v>
      </c>
      <c r="M86" s="2">
        <v>6</v>
      </c>
      <c r="N86" s="2" t="s">
        <v>341</v>
      </c>
      <c r="O86" s="2">
        <v>13</v>
      </c>
      <c r="P86" s="2" t="s">
        <v>42</v>
      </c>
      <c r="Q86" s="2">
        <v>0</v>
      </c>
      <c r="R86" s="2" t="s">
        <v>43</v>
      </c>
      <c r="S86" s="2">
        <v>9</v>
      </c>
      <c r="T86" s="2" t="s">
        <v>342</v>
      </c>
      <c r="U86" s="2">
        <v>65</v>
      </c>
      <c r="V86" s="63">
        <v>43.479199999999999</v>
      </c>
      <c r="W86" s="43">
        <v>76.728000000000009</v>
      </c>
      <c r="X86" s="2">
        <v>3</v>
      </c>
      <c r="Y86" s="43">
        <v>-53.709599999999988</v>
      </c>
      <c r="Z86" s="48">
        <f>Table1[[#This Row],[Profit]]/Table1[[#This Row],[Quantity]]</f>
        <v>-17.903199999999995</v>
      </c>
    </row>
    <row r="87" spans="1:26" x14ac:dyDescent="0.3">
      <c r="A87" s="2" t="s">
        <v>339</v>
      </c>
      <c r="B87" s="2">
        <v>6</v>
      </c>
      <c r="C87" s="42">
        <v>40551</v>
      </c>
      <c r="D87" s="2">
        <v>7</v>
      </c>
      <c r="E87" s="42">
        <v>40556</v>
      </c>
      <c r="F87" s="2">
        <v>9</v>
      </c>
      <c r="G87" s="64">
        <v>5</v>
      </c>
      <c r="H87" s="2" t="s">
        <v>340</v>
      </c>
      <c r="I87" s="2">
        <v>62</v>
      </c>
      <c r="J87" s="2" t="s">
        <v>176</v>
      </c>
      <c r="K87" s="2">
        <v>31</v>
      </c>
      <c r="L87" s="2" t="s">
        <v>177</v>
      </c>
      <c r="M87" s="2">
        <v>6</v>
      </c>
      <c r="N87" s="2" t="s">
        <v>352</v>
      </c>
      <c r="O87" s="2">
        <v>39</v>
      </c>
      <c r="P87" s="2" t="s">
        <v>18</v>
      </c>
      <c r="Q87" s="2">
        <v>1</v>
      </c>
      <c r="R87" s="2" t="s">
        <v>193</v>
      </c>
      <c r="S87" s="2">
        <v>3</v>
      </c>
      <c r="T87" s="2" t="s">
        <v>353</v>
      </c>
      <c r="U87" s="2">
        <v>1</v>
      </c>
      <c r="V87" s="63">
        <v>4.097500000000001</v>
      </c>
      <c r="W87" s="43">
        <v>10.429999999999998</v>
      </c>
      <c r="X87" s="2">
        <v>7</v>
      </c>
      <c r="Y87" s="43">
        <v>-18.252500000000005</v>
      </c>
      <c r="Z87" s="48">
        <f>Table1[[#This Row],[Profit]]/Table1[[#This Row],[Quantity]]</f>
        <v>-2.6075000000000008</v>
      </c>
    </row>
    <row r="88" spans="1:26" x14ac:dyDescent="0.3">
      <c r="A88" s="2" t="s">
        <v>328</v>
      </c>
      <c r="B88" s="2">
        <v>31</v>
      </c>
      <c r="C88" s="42">
        <v>40551</v>
      </c>
      <c r="D88" s="2">
        <v>7</v>
      </c>
      <c r="E88" s="42">
        <v>40555</v>
      </c>
      <c r="F88" s="2">
        <v>8</v>
      </c>
      <c r="G88" s="64">
        <v>4</v>
      </c>
      <c r="H88" s="2" t="s">
        <v>329</v>
      </c>
      <c r="I88" s="2">
        <v>48</v>
      </c>
      <c r="J88" s="2" t="s">
        <v>243</v>
      </c>
      <c r="K88" s="2">
        <v>5</v>
      </c>
      <c r="L88" s="2" t="s">
        <v>24</v>
      </c>
      <c r="M88" s="2">
        <v>1</v>
      </c>
      <c r="N88" s="2" t="s">
        <v>330</v>
      </c>
      <c r="O88" s="2">
        <v>115</v>
      </c>
      <c r="P88" s="2" t="s">
        <v>51</v>
      </c>
      <c r="Q88" s="2">
        <v>2</v>
      </c>
      <c r="R88" s="2" t="s">
        <v>52</v>
      </c>
      <c r="S88" s="2">
        <v>11</v>
      </c>
      <c r="T88" s="2" t="s">
        <v>331</v>
      </c>
      <c r="U88" s="2">
        <v>88</v>
      </c>
      <c r="V88" s="63">
        <v>273.24000000000007</v>
      </c>
      <c r="W88" s="43">
        <v>2173.5000000000005</v>
      </c>
      <c r="X88" s="2">
        <v>7</v>
      </c>
      <c r="Y88" s="43">
        <v>260.82</v>
      </c>
      <c r="Z88" s="48">
        <f>Table1[[#This Row],[Profit]]/Table1[[#This Row],[Quantity]]</f>
        <v>37.26</v>
      </c>
    </row>
    <row r="89" spans="1:26" x14ac:dyDescent="0.3">
      <c r="A89" s="2" t="s">
        <v>332</v>
      </c>
      <c r="B89" s="2">
        <v>47</v>
      </c>
      <c r="C89" s="42">
        <v>40551</v>
      </c>
      <c r="D89" s="2">
        <v>7</v>
      </c>
      <c r="E89" s="42">
        <v>40557</v>
      </c>
      <c r="F89" s="2">
        <v>10</v>
      </c>
      <c r="G89" s="64">
        <v>6</v>
      </c>
      <c r="H89" s="2" t="s">
        <v>175</v>
      </c>
      <c r="I89" s="2">
        <v>13</v>
      </c>
      <c r="J89" s="2" t="s">
        <v>154</v>
      </c>
      <c r="K89" s="2">
        <v>8</v>
      </c>
      <c r="L89" s="2" t="s">
        <v>37</v>
      </c>
      <c r="M89" s="2">
        <v>4</v>
      </c>
      <c r="N89" s="2" t="s">
        <v>333</v>
      </c>
      <c r="O89" s="2">
        <v>4</v>
      </c>
      <c r="P89" s="2" t="s">
        <v>42</v>
      </c>
      <c r="Q89" s="2">
        <v>0</v>
      </c>
      <c r="R89" s="2" t="s">
        <v>83</v>
      </c>
      <c r="S89" s="2">
        <v>4</v>
      </c>
      <c r="T89" s="2" t="s">
        <v>334</v>
      </c>
      <c r="U89" s="2">
        <v>69</v>
      </c>
      <c r="V89" s="63">
        <v>333.09</v>
      </c>
      <c r="W89" s="43">
        <v>986.904</v>
      </c>
      <c r="X89" s="2">
        <v>6</v>
      </c>
      <c r="Y89" s="43">
        <v>-1011.6359999999997</v>
      </c>
      <c r="Z89" s="48">
        <f>Table1[[#This Row],[Profit]]/Table1[[#This Row],[Quantity]]</f>
        <v>-168.60599999999997</v>
      </c>
    </row>
    <row r="90" spans="1:26" x14ac:dyDescent="0.3">
      <c r="A90" s="2" t="s">
        <v>332</v>
      </c>
      <c r="B90" s="2">
        <v>47</v>
      </c>
      <c r="C90" s="42">
        <v>40551</v>
      </c>
      <c r="D90" s="2">
        <v>7</v>
      </c>
      <c r="E90" s="42">
        <v>40557</v>
      </c>
      <c r="F90" s="2">
        <v>10</v>
      </c>
      <c r="G90" s="64">
        <v>6</v>
      </c>
      <c r="H90" s="2" t="s">
        <v>175</v>
      </c>
      <c r="I90" s="2">
        <v>13</v>
      </c>
      <c r="J90" s="2" t="s">
        <v>154</v>
      </c>
      <c r="K90" s="2">
        <v>8</v>
      </c>
      <c r="L90" s="2" t="s">
        <v>37</v>
      </c>
      <c r="M90" s="2">
        <v>4</v>
      </c>
      <c r="N90" s="2" t="s">
        <v>345</v>
      </c>
      <c r="O90" s="2">
        <v>22</v>
      </c>
      <c r="P90" s="2" t="s">
        <v>18</v>
      </c>
      <c r="Q90" s="2">
        <v>1</v>
      </c>
      <c r="R90" s="2" t="s">
        <v>120</v>
      </c>
      <c r="S90" s="2">
        <v>2</v>
      </c>
      <c r="T90" s="2" t="s">
        <v>346</v>
      </c>
      <c r="U90" s="2">
        <v>23</v>
      </c>
      <c r="V90" s="63">
        <v>34.29</v>
      </c>
      <c r="W90" s="43">
        <v>115.8</v>
      </c>
      <c r="X90" s="2">
        <v>5</v>
      </c>
      <c r="Y90" s="43">
        <v>-55.65</v>
      </c>
      <c r="Z90" s="48">
        <f>Table1[[#This Row],[Profit]]/Table1[[#This Row],[Quantity]]</f>
        <v>-11.129999999999999</v>
      </c>
    </row>
    <row r="91" spans="1:26" x14ac:dyDescent="0.3">
      <c r="A91" s="2" t="s">
        <v>335</v>
      </c>
      <c r="B91" s="2">
        <v>53</v>
      </c>
      <c r="C91" s="42">
        <v>40551</v>
      </c>
      <c r="D91" s="2">
        <v>7</v>
      </c>
      <c r="E91" s="42">
        <v>40556</v>
      </c>
      <c r="F91" s="2">
        <v>9</v>
      </c>
      <c r="G91" s="64">
        <v>5</v>
      </c>
      <c r="H91" s="2" t="s">
        <v>336</v>
      </c>
      <c r="I91" s="2">
        <v>11</v>
      </c>
      <c r="J91" s="2" t="s">
        <v>94</v>
      </c>
      <c r="K91" s="2">
        <v>9</v>
      </c>
      <c r="L91" s="2" t="s">
        <v>95</v>
      </c>
      <c r="M91" s="2">
        <v>5</v>
      </c>
      <c r="N91" s="2" t="s">
        <v>337</v>
      </c>
      <c r="O91" s="2">
        <v>86</v>
      </c>
      <c r="P91" s="2" t="s">
        <v>18</v>
      </c>
      <c r="Q91" s="2">
        <v>1</v>
      </c>
      <c r="R91" s="2" t="s">
        <v>19</v>
      </c>
      <c r="S91" s="2">
        <v>14</v>
      </c>
      <c r="T91" s="2" t="s">
        <v>338</v>
      </c>
      <c r="U91" s="2">
        <v>103</v>
      </c>
      <c r="V91" s="63">
        <v>71.45999999999998</v>
      </c>
      <c r="W91" s="43">
        <v>396.89999999999992</v>
      </c>
      <c r="X91" s="2">
        <v>3</v>
      </c>
      <c r="Y91" s="43">
        <v>182.51999999999998</v>
      </c>
      <c r="Z91" s="48">
        <f>Table1[[#This Row],[Profit]]/Table1[[#This Row],[Quantity]]</f>
        <v>60.839999999999996</v>
      </c>
    </row>
    <row r="92" spans="1:26" x14ac:dyDescent="0.3">
      <c r="A92" s="2" t="s">
        <v>335</v>
      </c>
      <c r="B92" s="2">
        <v>53</v>
      </c>
      <c r="C92" s="42">
        <v>40551</v>
      </c>
      <c r="D92" s="2">
        <v>7</v>
      </c>
      <c r="E92" s="42">
        <v>40556</v>
      </c>
      <c r="F92" s="2">
        <v>9</v>
      </c>
      <c r="G92" s="64">
        <v>5</v>
      </c>
      <c r="H92" s="2" t="s">
        <v>336</v>
      </c>
      <c r="I92" s="2">
        <v>11</v>
      </c>
      <c r="J92" s="2" t="s">
        <v>94</v>
      </c>
      <c r="K92" s="2">
        <v>9</v>
      </c>
      <c r="L92" s="2" t="s">
        <v>95</v>
      </c>
      <c r="M92" s="2">
        <v>5</v>
      </c>
      <c r="N92" s="2" t="s">
        <v>343</v>
      </c>
      <c r="O92" s="2">
        <v>38</v>
      </c>
      <c r="P92" s="2" t="s">
        <v>18</v>
      </c>
      <c r="Q92" s="2">
        <v>1</v>
      </c>
      <c r="R92" s="2" t="s">
        <v>193</v>
      </c>
      <c r="S92" s="2">
        <v>3</v>
      </c>
      <c r="T92" s="2" t="s">
        <v>344</v>
      </c>
      <c r="U92" s="2">
        <v>119</v>
      </c>
      <c r="V92" s="63">
        <v>4.2</v>
      </c>
      <c r="W92" s="43">
        <v>49.7</v>
      </c>
      <c r="X92" s="2">
        <v>7</v>
      </c>
      <c r="Y92" s="43">
        <v>20.3</v>
      </c>
      <c r="Z92" s="48">
        <f>Table1[[#This Row],[Profit]]/Table1[[#This Row],[Quantity]]</f>
        <v>2.9</v>
      </c>
    </row>
    <row r="93" spans="1:26" x14ac:dyDescent="0.3">
      <c r="A93" s="2" t="s">
        <v>347</v>
      </c>
      <c r="B93" s="2">
        <v>61</v>
      </c>
      <c r="C93" s="42">
        <v>40551</v>
      </c>
      <c r="D93" s="2">
        <v>7</v>
      </c>
      <c r="E93" s="42">
        <v>40554</v>
      </c>
      <c r="F93" s="2">
        <v>7</v>
      </c>
      <c r="G93" s="64">
        <v>3</v>
      </c>
      <c r="H93" s="2" t="s">
        <v>348</v>
      </c>
      <c r="I93" s="2">
        <v>31</v>
      </c>
      <c r="J93" s="2" t="s">
        <v>349</v>
      </c>
      <c r="K93" s="2">
        <v>21</v>
      </c>
      <c r="L93" s="2" t="s">
        <v>16</v>
      </c>
      <c r="M93" s="2">
        <v>0</v>
      </c>
      <c r="N93" s="2" t="s">
        <v>350</v>
      </c>
      <c r="O93" s="2">
        <v>34</v>
      </c>
      <c r="P93" s="2" t="s">
        <v>18</v>
      </c>
      <c r="Q93" s="2">
        <v>1</v>
      </c>
      <c r="R93" s="2" t="s">
        <v>193</v>
      </c>
      <c r="S93" s="2">
        <v>3</v>
      </c>
      <c r="T93" s="2" t="s">
        <v>351</v>
      </c>
      <c r="U93" s="2">
        <v>17</v>
      </c>
      <c r="V93" s="63">
        <v>4.62</v>
      </c>
      <c r="W93" s="43">
        <v>4.6980000000000004</v>
      </c>
      <c r="X93" s="2">
        <v>2</v>
      </c>
      <c r="Y93" s="43">
        <v>-4.5419999999999998</v>
      </c>
      <c r="Z93" s="48">
        <f>Table1[[#This Row],[Profit]]/Table1[[#This Row],[Quantity]]</f>
        <v>-2.2709999999999999</v>
      </c>
    </row>
    <row r="94" spans="1:26" x14ac:dyDescent="0.3">
      <c r="A94" s="2" t="s">
        <v>354</v>
      </c>
      <c r="B94" s="2">
        <v>24</v>
      </c>
      <c r="C94" s="42">
        <v>40552</v>
      </c>
      <c r="D94" s="2">
        <v>8</v>
      </c>
      <c r="E94" s="42">
        <v>40556</v>
      </c>
      <c r="F94" s="2">
        <v>9</v>
      </c>
      <c r="G94" s="64">
        <v>4</v>
      </c>
      <c r="H94" s="2" t="s">
        <v>355</v>
      </c>
      <c r="I94" s="2">
        <v>17</v>
      </c>
      <c r="J94" s="2" t="s">
        <v>224</v>
      </c>
      <c r="K94" s="2">
        <v>11</v>
      </c>
      <c r="L94" s="2" t="s">
        <v>24</v>
      </c>
      <c r="M94" s="2">
        <v>1</v>
      </c>
      <c r="N94" s="2" t="s">
        <v>356</v>
      </c>
      <c r="O94" s="2">
        <v>118</v>
      </c>
      <c r="P94" s="2" t="s">
        <v>51</v>
      </c>
      <c r="Q94" s="2">
        <v>2</v>
      </c>
      <c r="R94" s="2" t="s">
        <v>97</v>
      </c>
      <c r="S94" s="2">
        <v>13</v>
      </c>
      <c r="T94" s="2" t="s">
        <v>357</v>
      </c>
      <c r="U94" s="2">
        <v>80</v>
      </c>
      <c r="V94" s="63">
        <v>125.67</v>
      </c>
      <c r="W94" s="43">
        <v>239.7372</v>
      </c>
      <c r="X94" s="2">
        <v>2</v>
      </c>
      <c r="Y94" s="43">
        <v>-11.602800000000009</v>
      </c>
      <c r="Z94" s="48">
        <f>Table1[[#This Row],[Profit]]/Table1[[#This Row],[Quantity]]</f>
        <v>-5.8014000000000046</v>
      </c>
    </row>
    <row r="95" spans="1:26" x14ac:dyDescent="0.3">
      <c r="A95" s="2" t="s">
        <v>362</v>
      </c>
      <c r="B95" s="2">
        <v>27</v>
      </c>
      <c r="C95" s="42">
        <v>40552</v>
      </c>
      <c r="D95" s="2">
        <v>8</v>
      </c>
      <c r="E95" s="42">
        <v>40556</v>
      </c>
      <c r="F95" s="2">
        <v>9</v>
      </c>
      <c r="G95" s="64">
        <v>4</v>
      </c>
      <c r="H95" s="2" t="s">
        <v>363</v>
      </c>
      <c r="I95" s="2">
        <v>55</v>
      </c>
      <c r="J95" s="2" t="s">
        <v>73</v>
      </c>
      <c r="K95" s="2">
        <v>22</v>
      </c>
      <c r="L95" s="2" t="s">
        <v>24</v>
      </c>
      <c r="M95" s="2">
        <v>1</v>
      </c>
      <c r="N95" s="2" t="s">
        <v>364</v>
      </c>
      <c r="O95" s="2">
        <v>81</v>
      </c>
      <c r="P95" s="2" t="s">
        <v>18</v>
      </c>
      <c r="Q95" s="2">
        <v>1</v>
      </c>
      <c r="R95" s="2" t="s">
        <v>19</v>
      </c>
      <c r="S95" s="2">
        <v>14</v>
      </c>
      <c r="T95" s="2" t="s">
        <v>365</v>
      </c>
      <c r="U95" s="2">
        <v>51</v>
      </c>
      <c r="V95" s="63">
        <v>32.160000000000004</v>
      </c>
      <c r="W95" s="43">
        <v>157.82250000000002</v>
      </c>
      <c r="X95" s="2">
        <v>5</v>
      </c>
      <c r="Y95" s="43">
        <v>-2.977499999999992</v>
      </c>
      <c r="Z95" s="48">
        <f>Table1[[#This Row],[Profit]]/Table1[[#This Row],[Quantity]]</f>
        <v>-0.59549999999999836</v>
      </c>
    </row>
    <row r="96" spans="1:26" x14ac:dyDescent="0.3">
      <c r="A96" s="2" t="s">
        <v>362</v>
      </c>
      <c r="B96" s="2">
        <v>27</v>
      </c>
      <c r="C96" s="42">
        <v>40552</v>
      </c>
      <c r="D96" s="2">
        <v>8</v>
      </c>
      <c r="E96" s="42">
        <v>40556</v>
      </c>
      <c r="F96" s="2">
        <v>9</v>
      </c>
      <c r="G96" s="64">
        <v>4</v>
      </c>
      <c r="H96" s="2" t="s">
        <v>363</v>
      </c>
      <c r="I96" s="2">
        <v>55</v>
      </c>
      <c r="J96" s="2" t="s">
        <v>73</v>
      </c>
      <c r="K96" s="2">
        <v>22</v>
      </c>
      <c r="L96" s="2" t="s">
        <v>24</v>
      </c>
      <c r="M96" s="2">
        <v>1</v>
      </c>
      <c r="N96" s="2" t="s">
        <v>368</v>
      </c>
      <c r="O96" s="2">
        <v>55</v>
      </c>
      <c r="P96" s="2" t="s">
        <v>18</v>
      </c>
      <c r="Q96" s="2">
        <v>1</v>
      </c>
      <c r="R96" s="2" t="s">
        <v>133</v>
      </c>
      <c r="S96" s="2">
        <v>8</v>
      </c>
      <c r="T96" s="2" t="s">
        <v>369</v>
      </c>
      <c r="U96" s="2">
        <v>111</v>
      </c>
      <c r="V96" s="63">
        <v>6.7200000000000006</v>
      </c>
      <c r="W96" s="43">
        <v>51.628500000000003</v>
      </c>
      <c r="X96" s="2">
        <v>7</v>
      </c>
      <c r="Y96" s="43">
        <v>4.5884999999999962</v>
      </c>
      <c r="Z96" s="48">
        <f>Table1[[#This Row],[Profit]]/Table1[[#This Row],[Quantity]]</f>
        <v>0.65549999999999942</v>
      </c>
    </row>
    <row r="97" spans="1:26" x14ac:dyDescent="0.3">
      <c r="A97" s="2" t="s">
        <v>362</v>
      </c>
      <c r="B97" s="2">
        <v>27</v>
      </c>
      <c r="C97" s="42">
        <v>40552</v>
      </c>
      <c r="D97" s="2">
        <v>8</v>
      </c>
      <c r="E97" s="42">
        <v>40556</v>
      </c>
      <c r="F97" s="2">
        <v>9</v>
      </c>
      <c r="G97" s="64">
        <v>4</v>
      </c>
      <c r="H97" s="2" t="s">
        <v>363</v>
      </c>
      <c r="I97" s="2">
        <v>55</v>
      </c>
      <c r="J97" s="2" t="s">
        <v>73</v>
      </c>
      <c r="K97" s="2">
        <v>22</v>
      </c>
      <c r="L97" s="2" t="s">
        <v>24</v>
      </c>
      <c r="M97" s="2">
        <v>1</v>
      </c>
      <c r="N97" s="2" t="s">
        <v>372</v>
      </c>
      <c r="O97" s="2">
        <v>73</v>
      </c>
      <c r="P97" s="2" t="s">
        <v>18</v>
      </c>
      <c r="Q97" s="2">
        <v>1</v>
      </c>
      <c r="R97" s="2" t="s">
        <v>39</v>
      </c>
      <c r="S97" s="2">
        <v>12</v>
      </c>
      <c r="T97" s="2" t="s">
        <v>373</v>
      </c>
      <c r="U97" s="2">
        <v>56</v>
      </c>
      <c r="V97" s="63">
        <v>11.040000000000003</v>
      </c>
      <c r="W97" s="43">
        <v>9.3225000000000016</v>
      </c>
      <c r="X97" s="2">
        <v>1</v>
      </c>
      <c r="Y97" s="43">
        <v>-1.7175000000000011</v>
      </c>
      <c r="Z97" s="48">
        <f>Table1[[#This Row],[Profit]]/Table1[[#This Row],[Quantity]]</f>
        <v>-1.7175000000000011</v>
      </c>
    </row>
    <row r="98" spans="1:26" x14ac:dyDescent="0.3">
      <c r="A98" s="2" t="s">
        <v>358</v>
      </c>
      <c r="B98" s="2">
        <v>39</v>
      </c>
      <c r="C98" s="42">
        <v>40552</v>
      </c>
      <c r="D98" s="2">
        <v>8</v>
      </c>
      <c r="E98" s="42">
        <v>40557</v>
      </c>
      <c r="F98" s="2">
        <v>10</v>
      </c>
      <c r="G98" s="64">
        <v>5</v>
      </c>
      <c r="H98" s="2" t="s">
        <v>359</v>
      </c>
      <c r="I98" s="2">
        <v>1</v>
      </c>
      <c r="J98" s="2" t="s">
        <v>229</v>
      </c>
      <c r="K98" s="2">
        <v>33</v>
      </c>
      <c r="L98" s="2" t="s">
        <v>24</v>
      </c>
      <c r="M98" s="2">
        <v>1</v>
      </c>
      <c r="N98" s="2" t="s">
        <v>360</v>
      </c>
      <c r="O98" s="2">
        <v>100</v>
      </c>
      <c r="P98" s="2" t="s">
        <v>51</v>
      </c>
      <c r="Q98" s="2">
        <v>2</v>
      </c>
      <c r="R98" s="2" t="s">
        <v>105</v>
      </c>
      <c r="S98" s="2">
        <v>0</v>
      </c>
      <c r="T98" s="2" t="s">
        <v>361</v>
      </c>
      <c r="U98" s="2">
        <v>19</v>
      </c>
      <c r="V98" s="63">
        <v>55.56</v>
      </c>
      <c r="W98" s="43">
        <v>176.68080000000003</v>
      </c>
      <c r="X98" s="2">
        <v>6</v>
      </c>
      <c r="Y98" s="43">
        <v>-156.67920000000001</v>
      </c>
      <c r="Z98" s="48">
        <f>Table1[[#This Row],[Profit]]/Table1[[#This Row],[Quantity]]</f>
        <v>-26.113200000000003</v>
      </c>
    </row>
    <row r="99" spans="1:26" x14ac:dyDescent="0.3">
      <c r="A99" s="2" t="s">
        <v>358</v>
      </c>
      <c r="B99" s="2">
        <v>39</v>
      </c>
      <c r="C99" s="42">
        <v>40552</v>
      </c>
      <c r="D99" s="2">
        <v>8</v>
      </c>
      <c r="E99" s="42">
        <v>40557</v>
      </c>
      <c r="F99" s="2">
        <v>10</v>
      </c>
      <c r="G99" s="64">
        <v>5</v>
      </c>
      <c r="H99" s="2" t="s">
        <v>359</v>
      </c>
      <c r="I99" s="2">
        <v>1</v>
      </c>
      <c r="J99" s="2" t="s">
        <v>229</v>
      </c>
      <c r="K99" s="2">
        <v>33</v>
      </c>
      <c r="L99" s="2" t="s">
        <v>24</v>
      </c>
      <c r="M99" s="2">
        <v>1</v>
      </c>
      <c r="N99" s="2" t="s">
        <v>366</v>
      </c>
      <c r="O99" s="2">
        <v>120</v>
      </c>
      <c r="P99" s="2" t="s">
        <v>51</v>
      </c>
      <c r="Q99" s="2">
        <v>2</v>
      </c>
      <c r="R99" s="2" t="s">
        <v>97</v>
      </c>
      <c r="S99" s="2">
        <v>13</v>
      </c>
      <c r="T99" s="2" t="s">
        <v>367</v>
      </c>
      <c r="U99" s="2">
        <v>9</v>
      </c>
      <c r="V99" s="63">
        <v>45.47999999999999</v>
      </c>
      <c r="W99" s="43">
        <v>123.75299999999999</v>
      </c>
      <c r="X99" s="2">
        <v>2</v>
      </c>
      <c r="Y99" s="43">
        <v>32.792999999999999</v>
      </c>
      <c r="Z99" s="48">
        <f>Table1[[#This Row],[Profit]]/Table1[[#This Row],[Quantity]]</f>
        <v>16.3965</v>
      </c>
    </row>
    <row r="100" spans="1:26" x14ac:dyDescent="0.3">
      <c r="A100" s="2" t="s">
        <v>358</v>
      </c>
      <c r="B100" s="2">
        <v>39</v>
      </c>
      <c r="C100" s="42">
        <v>40552</v>
      </c>
      <c r="D100" s="2">
        <v>8</v>
      </c>
      <c r="E100" s="42">
        <v>40557</v>
      </c>
      <c r="F100" s="2">
        <v>10</v>
      </c>
      <c r="G100" s="64">
        <v>5</v>
      </c>
      <c r="H100" s="2" t="s">
        <v>359</v>
      </c>
      <c r="I100" s="2">
        <v>1</v>
      </c>
      <c r="J100" s="2" t="s">
        <v>229</v>
      </c>
      <c r="K100" s="2">
        <v>33</v>
      </c>
      <c r="L100" s="2" t="s">
        <v>24</v>
      </c>
      <c r="M100" s="2">
        <v>1</v>
      </c>
      <c r="N100" s="2" t="s">
        <v>370</v>
      </c>
      <c r="O100" s="2">
        <v>62</v>
      </c>
      <c r="P100" s="2" t="s">
        <v>18</v>
      </c>
      <c r="Q100" s="2">
        <v>1</v>
      </c>
      <c r="R100" s="2" t="s">
        <v>115</v>
      </c>
      <c r="S100" s="2">
        <v>10</v>
      </c>
      <c r="T100" s="2" t="s">
        <v>371</v>
      </c>
      <c r="U100" s="2">
        <v>104</v>
      </c>
      <c r="V100" s="63">
        <v>5.4600000000000009</v>
      </c>
      <c r="W100" s="43">
        <v>45.1935</v>
      </c>
      <c r="X100" s="2">
        <v>5</v>
      </c>
      <c r="Y100" s="43">
        <v>17.893499999999996</v>
      </c>
      <c r="Z100" s="48">
        <f>Table1[[#This Row],[Profit]]/Table1[[#This Row],[Quantity]]</f>
        <v>3.5786999999999991</v>
      </c>
    </row>
    <row r="101" spans="1:26" x14ac:dyDescent="0.3">
      <c r="A101" s="2" t="s">
        <v>358</v>
      </c>
      <c r="B101" s="2">
        <v>39</v>
      </c>
      <c r="C101" s="42">
        <v>40552</v>
      </c>
      <c r="D101" s="2">
        <v>8</v>
      </c>
      <c r="E101" s="42">
        <v>40557</v>
      </c>
      <c r="F101" s="2">
        <v>10</v>
      </c>
      <c r="G101" s="64">
        <v>5</v>
      </c>
      <c r="H101" s="2" t="s">
        <v>359</v>
      </c>
      <c r="I101" s="2">
        <v>1</v>
      </c>
      <c r="J101" s="2" t="s">
        <v>229</v>
      </c>
      <c r="K101" s="2">
        <v>33</v>
      </c>
      <c r="L101" s="2" t="s">
        <v>24</v>
      </c>
      <c r="M101" s="2">
        <v>1</v>
      </c>
      <c r="N101" s="2" t="s">
        <v>374</v>
      </c>
      <c r="O101" s="2">
        <v>40</v>
      </c>
      <c r="P101" s="2" t="s">
        <v>18</v>
      </c>
      <c r="Q101" s="2">
        <v>1</v>
      </c>
      <c r="R101" s="2" t="s">
        <v>193</v>
      </c>
      <c r="S101" s="2">
        <v>3</v>
      </c>
      <c r="T101" s="2" t="s">
        <v>375</v>
      </c>
      <c r="U101" s="2">
        <v>16</v>
      </c>
      <c r="V101" s="63">
        <v>4.7699999999999996</v>
      </c>
      <c r="W101" s="43">
        <v>9.6113999999999997</v>
      </c>
      <c r="X101" s="2">
        <v>2</v>
      </c>
      <c r="Y101" s="43">
        <v>7.1399999999999908E-2</v>
      </c>
      <c r="Z101" s="48">
        <f>Table1[[#This Row],[Profit]]/Table1[[#This Row],[Quantity]]</f>
        <v>3.5699999999999954E-2</v>
      </c>
    </row>
    <row r="102" spans="1:26" x14ac:dyDescent="0.3">
      <c r="A102" s="2" t="s">
        <v>397</v>
      </c>
      <c r="B102" s="2">
        <v>0</v>
      </c>
      <c r="C102" s="42">
        <v>40553</v>
      </c>
      <c r="D102" s="2">
        <v>9</v>
      </c>
      <c r="E102" s="42">
        <v>40558</v>
      </c>
      <c r="F102" s="2">
        <v>11</v>
      </c>
      <c r="G102" s="64">
        <v>5</v>
      </c>
      <c r="H102" s="2" t="s">
        <v>398</v>
      </c>
      <c r="I102" s="2">
        <v>60</v>
      </c>
      <c r="J102" s="2" t="s">
        <v>15</v>
      </c>
      <c r="K102" s="2">
        <v>0</v>
      </c>
      <c r="L102" s="2" t="s">
        <v>16</v>
      </c>
      <c r="M102" s="2">
        <v>0</v>
      </c>
      <c r="N102" s="2" t="s">
        <v>399</v>
      </c>
      <c r="O102" s="2">
        <v>61</v>
      </c>
      <c r="P102" s="2" t="s">
        <v>18</v>
      </c>
      <c r="Q102" s="2">
        <v>1</v>
      </c>
      <c r="R102" s="2" t="s">
        <v>57</v>
      </c>
      <c r="S102" s="2">
        <v>1</v>
      </c>
      <c r="T102" s="2" t="s">
        <v>400</v>
      </c>
      <c r="U102" s="2">
        <v>62</v>
      </c>
      <c r="V102" s="63">
        <v>246.92999999999998</v>
      </c>
      <c r="W102" s="43">
        <v>308.64</v>
      </c>
      <c r="X102" s="2">
        <v>1</v>
      </c>
      <c r="Y102" s="43">
        <v>61.71</v>
      </c>
      <c r="Z102" s="48">
        <f>Table1[[#This Row],[Profit]]/Table1[[#This Row],[Quantity]]</f>
        <v>61.71</v>
      </c>
    </row>
    <row r="103" spans="1:26" x14ac:dyDescent="0.3">
      <c r="A103" s="2" t="s">
        <v>438</v>
      </c>
      <c r="B103" s="2">
        <v>10</v>
      </c>
      <c r="C103" s="42">
        <v>40553</v>
      </c>
      <c r="D103" s="2">
        <v>9</v>
      </c>
      <c r="E103" s="42">
        <v>40557</v>
      </c>
      <c r="F103" s="2">
        <v>10</v>
      </c>
      <c r="G103" s="64">
        <v>4</v>
      </c>
      <c r="H103" s="2" t="s">
        <v>439</v>
      </c>
      <c r="I103" s="2">
        <v>44</v>
      </c>
      <c r="J103" s="2" t="s">
        <v>176</v>
      </c>
      <c r="K103" s="2">
        <v>31</v>
      </c>
      <c r="L103" s="2" t="s">
        <v>177</v>
      </c>
      <c r="M103" s="2">
        <v>6</v>
      </c>
      <c r="N103" s="2" t="s">
        <v>440</v>
      </c>
      <c r="O103" s="2">
        <v>102</v>
      </c>
      <c r="P103" s="2" t="s">
        <v>51</v>
      </c>
      <c r="Q103" s="2">
        <v>2</v>
      </c>
      <c r="R103" s="2" t="s">
        <v>105</v>
      </c>
      <c r="S103" s="2">
        <v>0</v>
      </c>
      <c r="T103" s="2" t="s">
        <v>441</v>
      </c>
      <c r="U103" s="2">
        <v>77</v>
      </c>
      <c r="V103" s="63">
        <v>7.1500000000000021</v>
      </c>
      <c r="W103" s="43">
        <v>31.200000000000003</v>
      </c>
      <c r="X103" s="2">
        <v>3</v>
      </c>
      <c r="Y103" s="43">
        <v>9.7499999999999964</v>
      </c>
      <c r="Z103" s="48">
        <f>Table1[[#This Row],[Profit]]/Table1[[#This Row],[Quantity]]</f>
        <v>3.2499999999999987</v>
      </c>
    </row>
    <row r="104" spans="1:26" x14ac:dyDescent="0.3">
      <c r="A104" s="2" t="s">
        <v>438</v>
      </c>
      <c r="B104" s="2">
        <v>10</v>
      </c>
      <c r="C104" s="42">
        <v>40553</v>
      </c>
      <c r="D104" s="2">
        <v>9</v>
      </c>
      <c r="E104" s="42">
        <v>40557</v>
      </c>
      <c r="F104" s="2">
        <v>10</v>
      </c>
      <c r="G104" s="64">
        <v>4</v>
      </c>
      <c r="H104" s="2" t="s">
        <v>439</v>
      </c>
      <c r="I104" s="2">
        <v>44</v>
      </c>
      <c r="J104" s="2" t="s">
        <v>176</v>
      </c>
      <c r="K104" s="2">
        <v>31</v>
      </c>
      <c r="L104" s="2" t="s">
        <v>177</v>
      </c>
      <c r="M104" s="2">
        <v>6</v>
      </c>
      <c r="N104" s="2" t="s">
        <v>448</v>
      </c>
      <c r="O104" s="2">
        <v>32</v>
      </c>
      <c r="P104" s="2" t="s">
        <v>18</v>
      </c>
      <c r="Q104" s="2">
        <v>1</v>
      </c>
      <c r="R104" s="2" t="s">
        <v>120</v>
      </c>
      <c r="S104" s="2">
        <v>2</v>
      </c>
      <c r="T104" s="2" t="s">
        <v>449</v>
      </c>
      <c r="U104" s="2">
        <v>81</v>
      </c>
      <c r="V104" s="63">
        <v>4.0880000000000001</v>
      </c>
      <c r="W104" s="43">
        <v>9.3439999999999994</v>
      </c>
      <c r="X104" s="2">
        <v>2</v>
      </c>
      <c r="Y104" s="43">
        <v>1.1679999999999997</v>
      </c>
      <c r="Z104" s="48">
        <f>Table1[[#This Row],[Profit]]/Table1[[#This Row],[Quantity]]</f>
        <v>0.58399999999999985</v>
      </c>
    </row>
    <row r="105" spans="1:26" x14ac:dyDescent="0.3">
      <c r="A105" s="2" t="s">
        <v>386</v>
      </c>
      <c r="B105" s="2">
        <v>14</v>
      </c>
      <c r="C105" s="42">
        <v>40553</v>
      </c>
      <c r="D105" s="2">
        <v>9</v>
      </c>
      <c r="E105" s="42">
        <v>40555</v>
      </c>
      <c r="F105" s="2">
        <v>8</v>
      </c>
      <c r="G105" s="64">
        <v>2</v>
      </c>
      <c r="H105" s="2" t="s">
        <v>387</v>
      </c>
      <c r="I105" s="2">
        <v>56</v>
      </c>
      <c r="J105" s="2" t="s">
        <v>388</v>
      </c>
      <c r="K105" s="2">
        <v>7</v>
      </c>
      <c r="L105" s="2" t="s">
        <v>16</v>
      </c>
      <c r="M105" s="2">
        <v>0</v>
      </c>
      <c r="N105" s="2" t="s">
        <v>389</v>
      </c>
      <c r="O105" s="2">
        <v>9</v>
      </c>
      <c r="P105" s="2" t="s">
        <v>42</v>
      </c>
      <c r="Q105" s="2">
        <v>0</v>
      </c>
      <c r="R105" s="2" t="s">
        <v>77</v>
      </c>
      <c r="S105" s="2">
        <v>16</v>
      </c>
      <c r="T105" s="2" t="s">
        <v>390</v>
      </c>
      <c r="U105" s="2">
        <v>34</v>
      </c>
      <c r="V105" s="63">
        <v>261.36</v>
      </c>
      <c r="W105" s="43">
        <v>967.98</v>
      </c>
      <c r="X105" s="2">
        <v>2</v>
      </c>
      <c r="Y105" s="43">
        <v>445.26</v>
      </c>
      <c r="Z105" s="48">
        <f>Table1[[#This Row],[Profit]]/Table1[[#This Row],[Quantity]]</f>
        <v>222.63</v>
      </c>
    </row>
    <row r="106" spans="1:26" x14ac:dyDescent="0.3">
      <c r="A106" s="2" t="s">
        <v>380</v>
      </c>
      <c r="B106" s="2">
        <v>21</v>
      </c>
      <c r="C106" s="42">
        <v>40553</v>
      </c>
      <c r="D106" s="2">
        <v>9</v>
      </c>
      <c r="E106" s="42">
        <v>40553</v>
      </c>
      <c r="F106" s="2">
        <v>6</v>
      </c>
      <c r="G106" s="64">
        <v>0</v>
      </c>
      <c r="H106" s="2" t="s">
        <v>381</v>
      </c>
      <c r="I106" s="2">
        <v>18</v>
      </c>
      <c r="J106" s="2" t="s">
        <v>30</v>
      </c>
      <c r="K106" s="2">
        <v>10</v>
      </c>
      <c r="L106" s="2" t="s">
        <v>31</v>
      </c>
      <c r="M106" s="2">
        <v>3</v>
      </c>
      <c r="N106" s="2" t="s">
        <v>382</v>
      </c>
      <c r="O106" s="2">
        <v>15</v>
      </c>
      <c r="P106" s="2" t="s">
        <v>42</v>
      </c>
      <c r="Q106" s="2">
        <v>0</v>
      </c>
      <c r="R106" s="2" t="s">
        <v>83</v>
      </c>
      <c r="S106" s="2">
        <v>4</v>
      </c>
      <c r="T106" s="2" t="s">
        <v>383</v>
      </c>
      <c r="U106" s="2">
        <v>71</v>
      </c>
      <c r="V106" s="63">
        <v>203.51999999999998</v>
      </c>
      <c r="W106" s="43">
        <v>363.39</v>
      </c>
      <c r="X106" s="2">
        <v>1</v>
      </c>
      <c r="Y106" s="43">
        <v>159.87</v>
      </c>
      <c r="Z106" s="48">
        <f>Table1[[#This Row],[Profit]]/Table1[[#This Row],[Quantity]]</f>
        <v>159.87</v>
      </c>
    </row>
    <row r="107" spans="1:26" x14ac:dyDescent="0.3">
      <c r="A107" s="2" t="s">
        <v>380</v>
      </c>
      <c r="B107" s="2">
        <v>21</v>
      </c>
      <c r="C107" s="42">
        <v>40553</v>
      </c>
      <c r="D107" s="2">
        <v>9</v>
      </c>
      <c r="E107" s="42">
        <v>40553</v>
      </c>
      <c r="F107" s="2">
        <v>6</v>
      </c>
      <c r="G107" s="64">
        <v>0</v>
      </c>
      <c r="H107" s="2" t="s">
        <v>381</v>
      </c>
      <c r="I107" s="2">
        <v>18</v>
      </c>
      <c r="J107" s="2" t="s">
        <v>30</v>
      </c>
      <c r="K107" s="2">
        <v>10</v>
      </c>
      <c r="L107" s="2" t="s">
        <v>31</v>
      </c>
      <c r="M107" s="2">
        <v>3</v>
      </c>
      <c r="N107" s="2" t="s">
        <v>384</v>
      </c>
      <c r="O107" s="2">
        <v>106</v>
      </c>
      <c r="P107" s="2" t="s">
        <v>51</v>
      </c>
      <c r="Q107" s="2">
        <v>2</v>
      </c>
      <c r="R107" s="2" t="s">
        <v>63</v>
      </c>
      <c r="S107" s="2">
        <v>6</v>
      </c>
      <c r="T107" s="2" t="s">
        <v>385</v>
      </c>
      <c r="U107" s="2">
        <v>32</v>
      </c>
      <c r="V107" s="63">
        <v>77.999999999999972</v>
      </c>
      <c r="W107" s="43">
        <v>588.59999999999991</v>
      </c>
      <c r="X107" s="2">
        <v>4</v>
      </c>
      <c r="Y107" s="43">
        <v>276.60000000000002</v>
      </c>
      <c r="Z107" s="48">
        <f>Table1[[#This Row],[Profit]]/Table1[[#This Row],[Quantity]]</f>
        <v>69.150000000000006</v>
      </c>
    </row>
    <row r="108" spans="1:26" x14ac:dyDescent="0.3">
      <c r="A108" s="2" t="s">
        <v>380</v>
      </c>
      <c r="B108" s="2">
        <v>21</v>
      </c>
      <c r="C108" s="42">
        <v>40553</v>
      </c>
      <c r="D108" s="2">
        <v>9</v>
      </c>
      <c r="E108" s="42">
        <v>40553</v>
      </c>
      <c r="F108" s="2">
        <v>6</v>
      </c>
      <c r="G108" s="64">
        <v>0</v>
      </c>
      <c r="H108" s="2" t="s">
        <v>381</v>
      </c>
      <c r="I108" s="2">
        <v>18</v>
      </c>
      <c r="J108" s="2" t="s">
        <v>30</v>
      </c>
      <c r="K108" s="2">
        <v>10</v>
      </c>
      <c r="L108" s="2" t="s">
        <v>31</v>
      </c>
      <c r="M108" s="2">
        <v>3</v>
      </c>
      <c r="N108" s="2" t="s">
        <v>391</v>
      </c>
      <c r="O108" s="2">
        <v>79</v>
      </c>
      <c r="P108" s="2" t="s">
        <v>18</v>
      </c>
      <c r="Q108" s="2">
        <v>1</v>
      </c>
      <c r="R108" s="2" t="s">
        <v>39</v>
      </c>
      <c r="S108" s="2">
        <v>12</v>
      </c>
      <c r="T108" s="2" t="s">
        <v>392</v>
      </c>
      <c r="U108" s="2">
        <v>95</v>
      </c>
      <c r="V108" s="63">
        <v>13.08</v>
      </c>
      <c r="W108" s="43">
        <v>142.38</v>
      </c>
      <c r="X108" s="2">
        <v>6</v>
      </c>
      <c r="Y108" s="43">
        <v>63.899999999999991</v>
      </c>
      <c r="Z108" s="48">
        <f>Table1[[#This Row],[Profit]]/Table1[[#This Row],[Quantity]]</f>
        <v>10.649999999999999</v>
      </c>
    </row>
    <row r="109" spans="1:26" x14ac:dyDescent="0.3">
      <c r="A109" s="2" t="s">
        <v>380</v>
      </c>
      <c r="B109" s="2">
        <v>21</v>
      </c>
      <c r="C109" s="42">
        <v>40553</v>
      </c>
      <c r="D109" s="2">
        <v>9</v>
      </c>
      <c r="E109" s="42">
        <v>40553</v>
      </c>
      <c r="F109" s="2">
        <v>6</v>
      </c>
      <c r="G109" s="64">
        <v>0</v>
      </c>
      <c r="H109" s="2" t="s">
        <v>381</v>
      </c>
      <c r="I109" s="2">
        <v>18</v>
      </c>
      <c r="J109" s="2" t="s">
        <v>30</v>
      </c>
      <c r="K109" s="2">
        <v>10</v>
      </c>
      <c r="L109" s="2" t="s">
        <v>31</v>
      </c>
      <c r="M109" s="2">
        <v>3</v>
      </c>
      <c r="N109" s="2" t="s">
        <v>393</v>
      </c>
      <c r="O109" s="2">
        <v>77</v>
      </c>
      <c r="P109" s="2" t="s">
        <v>18</v>
      </c>
      <c r="Q109" s="2">
        <v>1</v>
      </c>
      <c r="R109" s="2" t="s">
        <v>120</v>
      </c>
      <c r="S109" s="2">
        <v>2</v>
      </c>
      <c r="T109" s="2" t="s">
        <v>394</v>
      </c>
      <c r="U109" s="2">
        <v>97</v>
      </c>
      <c r="V109" s="63">
        <v>16.8</v>
      </c>
      <c r="W109" s="43">
        <v>154.97999999999999</v>
      </c>
      <c r="X109" s="2">
        <v>6</v>
      </c>
      <c r="Y109" s="43">
        <v>54.179999999999993</v>
      </c>
      <c r="Z109" s="48">
        <f>Table1[[#This Row],[Profit]]/Table1[[#This Row],[Quantity]]</f>
        <v>9.0299999999999994</v>
      </c>
    </row>
    <row r="110" spans="1:26" x14ac:dyDescent="0.3">
      <c r="A110" s="2" t="s">
        <v>380</v>
      </c>
      <c r="B110" s="2">
        <v>21</v>
      </c>
      <c r="C110" s="42">
        <v>40553</v>
      </c>
      <c r="D110" s="2">
        <v>9</v>
      </c>
      <c r="E110" s="42">
        <v>40553</v>
      </c>
      <c r="F110" s="2">
        <v>6</v>
      </c>
      <c r="G110" s="64">
        <v>0</v>
      </c>
      <c r="H110" s="2" t="s">
        <v>381</v>
      </c>
      <c r="I110" s="2">
        <v>18</v>
      </c>
      <c r="J110" s="2" t="s">
        <v>30</v>
      </c>
      <c r="K110" s="2">
        <v>10</v>
      </c>
      <c r="L110" s="2" t="s">
        <v>31</v>
      </c>
      <c r="M110" s="2">
        <v>3</v>
      </c>
      <c r="N110" s="2" t="s">
        <v>395</v>
      </c>
      <c r="O110" s="2">
        <v>111</v>
      </c>
      <c r="P110" s="2" t="s">
        <v>51</v>
      </c>
      <c r="Q110" s="2">
        <v>2</v>
      </c>
      <c r="R110" s="2" t="s">
        <v>52</v>
      </c>
      <c r="S110" s="2">
        <v>11</v>
      </c>
      <c r="T110" s="2" t="s">
        <v>396</v>
      </c>
      <c r="U110" s="2">
        <v>47</v>
      </c>
      <c r="V110" s="63">
        <v>66.42</v>
      </c>
      <c r="W110" s="43">
        <v>156.24</v>
      </c>
      <c r="X110" s="2">
        <v>2</v>
      </c>
      <c r="Y110" s="43">
        <v>23.4</v>
      </c>
      <c r="Z110" s="48">
        <f>Table1[[#This Row],[Profit]]/Table1[[#This Row],[Quantity]]</f>
        <v>11.7</v>
      </c>
    </row>
    <row r="111" spans="1:26" x14ac:dyDescent="0.3">
      <c r="A111" s="2" t="s">
        <v>380</v>
      </c>
      <c r="B111" s="2">
        <v>21</v>
      </c>
      <c r="C111" s="42">
        <v>40553</v>
      </c>
      <c r="D111" s="2">
        <v>9</v>
      </c>
      <c r="E111" s="42">
        <v>40553</v>
      </c>
      <c r="F111" s="2">
        <v>6</v>
      </c>
      <c r="G111" s="64">
        <v>0</v>
      </c>
      <c r="H111" s="2" t="s">
        <v>381</v>
      </c>
      <c r="I111" s="2">
        <v>18</v>
      </c>
      <c r="J111" s="2" t="s">
        <v>30</v>
      </c>
      <c r="K111" s="2">
        <v>10</v>
      </c>
      <c r="L111" s="2" t="s">
        <v>31</v>
      </c>
      <c r="M111" s="2">
        <v>3</v>
      </c>
      <c r="N111" s="2" t="s">
        <v>406</v>
      </c>
      <c r="O111" s="2">
        <v>48</v>
      </c>
      <c r="P111" s="2" t="s">
        <v>18</v>
      </c>
      <c r="Q111" s="2">
        <v>1</v>
      </c>
      <c r="R111" s="2" t="s">
        <v>39</v>
      </c>
      <c r="S111" s="2">
        <v>12</v>
      </c>
      <c r="T111" s="2" t="s">
        <v>407</v>
      </c>
      <c r="U111" s="2">
        <v>39</v>
      </c>
      <c r="V111" s="63">
        <v>26.58</v>
      </c>
      <c r="W111" s="43">
        <v>53.16</v>
      </c>
      <c r="X111" s="2">
        <v>2</v>
      </c>
      <c r="Y111" s="43">
        <v>0</v>
      </c>
      <c r="Z111" s="48">
        <f>Table1[[#This Row],[Profit]]/Table1[[#This Row],[Quantity]]</f>
        <v>0</v>
      </c>
    </row>
    <row r="112" spans="1:26" x14ac:dyDescent="0.3">
      <c r="A112" s="2" t="s">
        <v>380</v>
      </c>
      <c r="B112" s="2">
        <v>21</v>
      </c>
      <c r="C112" s="42">
        <v>40553</v>
      </c>
      <c r="D112" s="2">
        <v>9</v>
      </c>
      <c r="E112" s="42">
        <v>40553</v>
      </c>
      <c r="F112" s="2">
        <v>6</v>
      </c>
      <c r="G112" s="64">
        <v>0</v>
      </c>
      <c r="H112" s="2" t="s">
        <v>381</v>
      </c>
      <c r="I112" s="2">
        <v>18</v>
      </c>
      <c r="J112" s="2" t="s">
        <v>30</v>
      </c>
      <c r="K112" s="2">
        <v>10</v>
      </c>
      <c r="L112" s="2" t="s">
        <v>31</v>
      </c>
      <c r="M112" s="2">
        <v>3</v>
      </c>
      <c r="N112" s="2" t="s">
        <v>412</v>
      </c>
      <c r="O112" s="2">
        <v>46</v>
      </c>
      <c r="P112" s="2" t="s">
        <v>18</v>
      </c>
      <c r="Q112" s="2">
        <v>1</v>
      </c>
      <c r="R112" s="2" t="s">
        <v>130</v>
      </c>
      <c r="S112" s="2">
        <v>7</v>
      </c>
      <c r="T112" s="2" t="s">
        <v>413</v>
      </c>
      <c r="U112" s="2">
        <v>30</v>
      </c>
      <c r="V112" s="63">
        <v>40.050000000000004</v>
      </c>
      <c r="W112" s="43">
        <v>41.7</v>
      </c>
      <c r="X112" s="2">
        <v>1</v>
      </c>
      <c r="Y112" s="43">
        <v>1.6500000000000001</v>
      </c>
      <c r="Z112" s="48">
        <f>Table1[[#This Row],[Profit]]/Table1[[#This Row],[Quantity]]</f>
        <v>1.6500000000000001</v>
      </c>
    </row>
    <row r="113" spans="1:26" x14ac:dyDescent="0.3">
      <c r="A113" s="2" t="s">
        <v>380</v>
      </c>
      <c r="B113" s="2">
        <v>21</v>
      </c>
      <c r="C113" s="42">
        <v>40553</v>
      </c>
      <c r="D113" s="2">
        <v>9</v>
      </c>
      <c r="E113" s="42">
        <v>40553</v>
      </c>
      <c r="F113" s="2">
        <v>6</v>
      </c>
      <c r="G113" s="64">
        <v>0</v>
      </c>
      <c r="H113" s="2" t="s">
        <v>381</v>
      </c>
      <c r="I113" s="2">
        <v>18</v>
      </c>
      <c r="J113" s="2" t="s">
        <v>30</v>
      </c>
      <c r="K113" s="2">
        <v>10</v>
      </c>
      <c r="L113" s="2" t="s">
        <v>31</v>
      </c>
      <c r="M113" s="2">
        <v>3</v>
      </c>
      <c r="N113" s="2" t="s">
        <v>426</v>
      </c>
      <c r="O113" s="2">
        <v>124</v>
      </c>
      <c r="P113" s="2" t="s">
        <v>51</v>
      </c>
      <c r="Q113" s="2">
        <v>2</v>
      </c>
      <c r="R113" s="2" t="s">
        <v>52</v>
      </c>
      <c r="S113" s="2">
        <v>11</v>
      </c>
      <c r="T113" s="2" t="s">
        <v>427</v>
      </c>
      <c r="U113" s="2">
        <v>109</v>
      </c>
      <c r="V113" s="63">
        <v>31.56</v>
      </c>
      <c r="W113" s="43">
        <v>37.11</v>
      </c>
      <c r="X113" s="2">
        <v>1</v>
      </c>
      <c r="Y113" s="43">
        <v>5.5500000000000007</v>
      </c>
      <c r="Z113" s="48">
        <f>Table1[[#This Row],[Profit]]/Table1[[#This Row],[Quantity]]</f>
        <v>5.5500000000000007</v>
      </c>
    </row>
    <row r="114" spans="1:26" x14ac:dyDescent="0.3">
      <c r="A114" s="2" t="s">
        <v>380</v>
      </c>
      <c r="B114" s="2">
        <v>21</v>
      </c>
      <c r="C114" s="42">
        <v>40553</v>
      </c>
      <c r="D114" s="2">
        <v>9</v>
      </c>
      <c r="E114" s="42">
        <v>40553</v>
      </c>
      <c r="F114" s="2">
        <v>6</v>
      </c>
      <c r="G114" s="64">
        <v>0</v>
      </c>
      <c r="H114" s="2" t="s">
        <v>381</v>
      </c>
      <c r="I114" s="2">
        <v>18</v>
      </c>
      <c r="J114" s="2" t="s">
        <v>30</v>
      </c>
      <c r="K114" s="2">
        <v>10</v>
      </c>
      <c r="L114" s="2" t="s">
        <v>31</v>
      </c>
      <c r="M114" s="2">
        <v>3</v>
      </c>
      <c r="N114" s="2" t="s">
        <v>429</v>
      </c>
      <c r="O114" s="2">
        <v>78</v>
      </c>
      <c r="P114" s="2" t="s">
        <v>18</v>
      </c>
      <c r="Q114" s="2">
        <v>1</v>
      </c>
      <c r="R114" s="2" t="s">
        <v>120</v>
      </c>
      <c r="S114" s="2">
        <v>2</v>
      </c>
      <c r="T114" s="2" t="s">
        <v>430</v>
      </c>
      <c r="U114" s="2">
        <v>98</v>
      </c>
      <c r="V114" s="63">
        <v>8.7600000000000016</v>
      </c>
      <c r="W114" s="43">
        <v>11.370000000000001</v>
      </c>
      <c r="X114" s="2">
        <v>1</v>
      </c>
      <c r="Y114" s="43">
        <v>2.61</v>
      </c>
      <c r="Z114" s="48">
        <f>Table1[[#This Row],[Profit]]/Table1[[#This Row],[Quantity]]</f>
        <v>2.61</v>
      </c>
    </row>
    <row r="115" spans="1:26" x14ac:dyDescent="0.3">
      <c r="A115" s="2" t="s">
        <v>380</v>
      </c>
      <c r="B115" s="2">
        <v>21</v>
      </c>
      <c r="C115" s="42">
        <v>40553</v>
      </c>
      <c r="D115" s="2">
        <v>9</v>
      </c>
      <c r="E115" s="42">
        <v>40553</v>
      </c>
      <c r="F115" s="2">
        <v>6</v>
      </c>
      <c r="G115" s="64">
        <v>0</v>
      </c>
      <c r="H115" s="2" t="s">
        <v>381</v>
      </c>
      <c r="I115" s="2">
        <v>18</v>
      </c>
      <c r="J115" s="2" t="s">
        <v>30</v>
      </c>
      <c r="K115" s="2">
        <v>10</v>
      </c>
      <c r="L115" s="2" t="s">
        <v>31</v>
      </c>
      <c r="M115" s="2">
        <v>3</v>
      </c>
      <c r="N115" s="2" t="s">
        <v>431</v>
      </c>
      <c r="O115" s="2">
        <v>33</v>
      </c>
      <c r="P115" s="2" t="s">
        <v>18</v>
      </c>
      <c r="Q115" s="2">
        <v>1</v>
      </c>
      <c r="R115" s="2" t="s">
        <v>193</v>
      </c>
      <c r="S115" s="2">
        <v>3</v>
      </c>
      <c r="T115" s="2" t="s">
        <v>432</v>
      </c>
      <c r="U115" s="2">
        <v>11</v>
      </c>
      <c r="V115" s="63">
        <v>8.129999999999999</v>
      </c>
      <c r="W115" s="43">
        <v>10.53</v>
      </c>
      <c r="X115" s="2">
        <v>1</v>
      </c>
      <c r="Y115" s="43">
        <v>2.4000000000000004</v>
      </c>
      <c r="Z115" s="48">
        <f>Table1[[#This Row],[Profit]]/Table1[[#This Row],[Quantity]]</f>
        <v>2.4000000000000004</v>
      </c>
    </row>
    <row r="116" spans="1:26" x14ac:dyDescent="0.3">
      <c r="A116" s="2" t="s">
        <v>442</v>
      </c>
      <c r="B116" s="2">
        <v>23</v>
      </c>
      <c r="C116" s="42">
        <v>40553</v>
      </c>
      <c r="D116" s="2">
        <v>9</v>
      </c>
      <c r="E116" s="42">
        <v>40558</v>
      </c>
      <c r="F116" s="2">
        <v>11</v>
      </c>
      <c r="G116" s="64">
        <v>5</v>
      </c>
      <c r="H116" s="2" t="s">
        <v>443</v>
      </c>
      <c r="I116" s="2">
        <v>8</v>
      </c>
      <c r="J116" s="2" t="s">
        <v>111</v>
      </c>
      <c r="K116" s="2">
        <v>29</v>
      </c>
      <c r="L116" s="2" t="s">
        <v>24</v>
      </c>
      <c r="M116" s="2">
        <v>1</v>
      </c>
      <c r="N116" s="2" t="s">
        <v>444</v>
      </c>
      <c r="O116" s="2">
        <v>60</v>
      </c>
      <c r="P116" s="2" t="s">
        <v>18</v>
      </c>
      <c r="Q116" s="2">
        <v>1</v>
      </c>
      <c r="R116" s="2" t="s">
        <v>133</v>
      </c>
      <c r="S116" s="2">
        <v>8</v>
      </c>
      <c r="T116" s="2" t="s">
        <v>445</v>
      </c>
      <c r="U116" s="2">
        <v>113</v>
      </c>
      <c r="V116" s="63">
        <v>6.06</v>
      </c>
      <c r="W116" s="43">
        <v>12.497399999999999</v>
      </c>
      <c r="X116" s="2">
        <v>3</v>
      </c>
      <c r="Y116" s="43">
        <v>-5.6826000000000016</v>
      </c>
      <c r="Z116" s="48">
        <f>Table1[[#This Row],[Profit]]/Table1[[#This Row],[Quantity]]</f>
        <v>-1.8942000000000005</v>
      </c>
    </row>
    <row r="117" spans="1:26" x14ac:dyDescent="0.3">
      <c r="A117" s="2" t="s">
        <v>418</v>
      </c>
      <c r="B117" s="2">
        <v>30</v>
      </c>
      <c r="C117" s="42">
        <v>40553</v>
      </c>
      <c r="D117" s="2">
        <v>9</v>
      </c>
      <c r="E117" s="42">
        <v>40554</v>
      </c>
      <c r="F117" s="2">
        <v>7</v>
      </c>
      <c r="G117" s="64">
        <v>1</v>
      </c>
      <c r="H117" s="2" t="s">
        <v>419</v>
      </c>
      <c r="I117" s="2">
        <v>49</v>
      </c>
      <c r="J117" s="2" t="s">
        <v>243</v>
      </c>
      <c r="K117" s="2">
        <v>5</v>
      </c>
      <c r="L117" s="2" t="s">
        <v>24</v>
      </c>
      <c r="M117" s="2">
        <v>1</v>
      </c>
      <c r="N117" s="2" t="s">
        <v>420</v>
      </c>
      <c r="O117" s="2">
        <v>95</v>
      </c>
      <c r="P117" s="2" t="s">
        <v>18</v>
      </c>
      <c r="Q117" s="2">
        <v>1</v>
      </c>
      <c r="R117" s="2" t="s">
        <v>26</v>
      </c>
      <c r="S117" s="2">
        <v>15</v>
      </c>
      <c r="T117" s="2" t="s">
        <v>421</v>
      </c>
      <c r="U117" s="2">
        <v>73</v>
      </c>
      <c r="V117" s="63">
        <v>10.260000000000002</v>
      </c>
      <c r="W117" s="43">
        <v>25.92</v>
      </c>
      <c r="X117" s="2">
        <v>2</v>
      </c>
      <c r="Y117" s="43">
        <v>5.4</v>
      </c>
      <c r="Z117" s="48">
        <f>Table1[[#This Row],[Profit]]/Table1[[#This Row],[Quantity]]</f>
        <v>2.7</v>
      </c>
    </row>
    <row r="118" spans="1:26" x14ac:dyDescent="0.3">
      <c r="A118" s="2" t="s">
        <v>418</v>
      </c>
      <c r="B118" s="2">
        <v>30</v>
      </c>
      <c r="C118" s="42">
        <v>40553</v>
      </c>
      <c r="D118" s="2">
        <v>9</v>
      </c>
      <c r="E118" s="42">
        <v>40554</v>
      </c>
      <c r="F118" s="2">
        <v>7</v>
      </c>
      <c r="G118" s="64">
        <v>1</v>
      </c>
      <c r="H118" s="2" t="s">
        <v>419</v>
      </c>
      <c r="I118" s="2">
        <v>49</v>
      </c>
      <c r="J118" s="2" t="s">
        <v>243</v>
      </c>
      <c r="K118" s="2">
        <v>5</v>
      </c>
      <c r="L118" s="2" t="s">
        <v>24</v>
      </c>
      <c r="M118" s="2">
        <v>1</v>
      </c>
      <c r="N118" s="2" t="s">
        <v>424</v>
      </c>
      <c r="O118" s="2">
        <v>37</v>
      </c>
      <c r="P118" s="2" t="s">
        <v>18</v>
      </c>
      <c r="Q118" s="2">
        <v>1</v>
      </c>
      <c r="R118" s="2" t="s">
        <v>193</v>
      </c>
      <c r="S118" s="2">
        <v>3</v>
      </c>
      <c r="T118" s="2" t="s">
        <v>425</v>
      </c>
      <c r="U118" s="2">
        <v>12</v>
      </c>
      <c r="V118" s="63">
        <v>6.06</v>
      </c>
      <c r="W118" s="43">
        <v>34.29</v>
      </c>
      <c r="X118" s="2">
        <v>3</v>
      </c>
      <c r="Y118" s="43">
        <v>16.11</v>
      </c>
      <c r="Z118" s="48">
        <f>Table1[[#This Row],[Profit]]/Table1[[#This Row],[Quantity]]</f>
        <v>5.37</v>
      </c>
    </row>
    <row r="119" spans="1:26" x14ac:dyDescent="0.3">
      <c r="A119" s="2" t="s">
        <v>376</v>
      </c>
      <c r="B119" s="2">
        <v>37</v>
      </c>
      <c r="C119" s="42">
        <v>40553</v>
      </c>
      <c r="D119" s="2">
        <v>9</v>
      </c>
      <c r="E119" s="42">
        <v>40554</v>
      </c>
      <c r="F119" s="2">
        <v>7</v>
      </c>
      <c r="G119" s="64">
        <v>1</v>
      </c>
      <c r="H119" s="2" t="s">
        <v>377</v>
      </c>
      <c r="I119" s="2">
        <v>12</v>
      </c>
      <c r="J119" s="2" t="s">
        <v>23</v>
      </c>
      <c r="K119" s="2">
        <v>2</v>
      </c>
      <c r="L119" s="2" t="s">
        <v>24</v>
      </c>
      <c r="M119" s="2">
        <v>1</v>
      </c>
      <c r="N119" s="2" t="s">
        <v>378</v>
      </c>
      <c r="O119" s="2">
        <v>122</v>
      </c>
      <c r="P119" s="2" t="s">
        <v>51</v>
      </c>
      <c r="Q119" s="2">
        <v>2</v>
      </c>
      <c r="R119" s="2" t="s">
        <v>97</v>
      </c>
      <c r="S119" s="2">
        <v>13</v>
      </c>
      <c r="T119" s="2" t="s">
        <v>379</v>
      </c>
      <c r="U119" s="2">
        <v>83</v>
      </c>
      <c r="V119" s="63">
        <v>472.80000000000018</v>
      </c>
      <c r="W119" s="43">
        <v>2875.0950000000007</v>
      </c>
      <c r="X119" s="2">
        <v>5</v>
      </c>
      <c r="Y119" s="43">
        <v>511.09499999999991</v>
      </c>
      <c r="Z119" s="48">
        <f>Table1[[#This Row],[Profit]]/Table1[[#This Row],[Quantity]]</f>
        <v>102.21899999999998</v>
      </c>
    </row>
    <row r="120" spans="1:26" x14ac:dyDescent="0.3">
      <c r="A120" s="2" t="s">
        <v>376</v>
      </c>
      <c r="B120" s="2">
        <v>37</v>
      </c>
      <c r="C120" s="42">
        <v>40553</v>
      </c>
      <c r="D120" s="2">
        <v>9</v>
      </c>
      <c r="E120" s="42">
        <v>40554</v>
      </c>
      <c r="F120" s="2">
        <v>7</v>
      </c>
      <c r="G120" s="64">
        <v>1</v>
      </c>
      <c r="H120" s="2" t="s">
        <v>377</v>
      </c>
      <c r="I120" s="2">
        <v>12</v>
      </c>
      <c r="J120" s="2" t="s">
        <v>23</v>
      </c>
      <c r="K120" s="2">
        <v>2</v>
      </c>
      <c r="L120" s="2" t="s">
        <v>24</v>
      </c>
      <c r="M120" s="2">
        <v>1</v>
      </c>
      <c r="N120" s="2" t="s">
        <v>422</v>
      </c>
      <c r="O120" s="2">
        <v>64</v>
      </c>
      <c r="P120" s="2" t="s">
        <v>18</v>
      </c>
      <c r="Q120" s="2">
        <v>1</v>
      </c>
      <c r="R120" s="2" t="s">
        <v>115</v>
      </c>
      <c r="S120" s="2">
        <v>10</v>
      </c>
      <c r="T120" s="2" t="s">
        <v>423</v>
      </c>
      <c r="U120" s="2">
        <v>60</v>
      </c>
      <c r="V120" s="63">
        <v>4.589999999999999</v>
      </c>
      <c r="W120" s="43">
        <v>30.455999999999996</v>
      </c>
      <c r="X120" s="2">
        <v>4</v>
      </c>
      <c r="Y120" s="43">
        <v>12.096</v>
      </c>
      <c r="Z120" s="48">
        <f>Table1[[#This Row],[Profit]]/Table1[[#This Row],[Quantity]]</f>
        <v>3.024</v>
      </c>
    </row>
    <row r="121" spans="1:26" x14ac:dyDescent="0.3">
      <c r="A121" s="2" t="s">
        <v>376</v>
      </c>
      <c r="B121" s="2">
        <v>37</v>
      </c>
      <c r="C121" s="42">
        <v>40553</v>
      </c>
      <c r="D121" s="2">
        <v>9</v>
      </c>
      <c r="E121" s="42">
        <v>40554</v>
      </c>
      <c r="F121" s="2">
        <v>7</v>
      </c>
      <c r="G121" s="64">
        <v>1</v>
      </c>
      <c r="H121" s="2" t="s">
        <v>377</v>
      </c>
      <c r="I121" s="2">
        <v>12</v>
      </c>
      <c r="J121" s="2" t="s">
        <v>23</v>
      </c>
      <c r="K121" s="2">
        <v>2</v>
      </c>
      <c r="L121" s="2" t="s">
        <v>24</v>
      </c>
      <c r="M121" s="2">
        <v>1</v>
      </c>
      <c r="N121" s="2" t="s">
        <v>428</v>
      </c>
      <c r="O121" s="2">
        <v>75</v>
      </c>
      <c r="P121" s="2" t="s">
        <v>18</v>
      </c>
      <c r="Q121" s="2">
        <v>1</v>
      </c>
      <c r="R121" s="2" t="s">
        <v>39</v>
      </c>
      <c r="S121" s="2">
        <v>12</v>
      </c>
      <c r="T121" s="2" t="s">
        <v>40</v>
      </c>
      <c r="U121" s="2">
        <v>46</v>
      </c>
      <c r="V121" s="63">
        <v>17.970000000000002</v>
      </c>
      <c r="W121" s="43">
        <v>161.51400000000001</v>
      </c>
      <c r="X121" s="2">
        <v>6</v>
      </c>
      <c r="Y121" s="43">
        <v>53.693999999999996</v>
      </c>
      <c r="Z121" s="48">
        <f>Table1[[#This Row],[Profit]]/Table1[[#This Row],[Quantity]]</f>
        <v>8.9489999999999998</v>
      </c>
    </row>
    <row r="122" spans="1:26" x14ac:dyDescent="0.3">
      <c r="A122" s="2" t="s">
        <v>408</v>
      </c>
      <c r="B122" s="2">
        <v>46</v>
      </c>
      <c r="C122" s="42">
        <v>40553</v>
      </c>
      <c r="D122" s="2">
        <v>9</v>
      </c>
      <c r="E122" s="42">
        <v>40557</v>
      </c>
      <c r="F122" s="2">
        <v>10</v>
      </c>
      <c r="G122" s="64">
        <v>4</v>
      </c>
      <c r="H122" s="2" t="s">
        <v>409</v>
      </c>
      <c r="I122" s="2">
        <v>22</v>
      </c>
      <c r="J122" s="2" t="s">
        <v>81</v>
      </c>
      <c r="K122" s="2">
        <v>30</v>
      </c>
      <c r="L122" s="2" t="s">
        <v>37</v>
      </c>
      <c r="M122" s="2">
        <v>4</v>
      </c>
      <c r="N122" s="2" t="s">
        <v>410</v>
      </c>
      <c r="O122" s="2">
        <v>89</v>
      </c>
      <c r="P122" s="2" t="s">
        <v>18</v>
      </c>
      <c r="Q122" s="2">
        <v>1</v>
      </c>
      <c r="R122" s="2" t="s">
        <v>19</v>
      </c>
      <c r="S122" s="2">
        <v>14</v>
      </c>
      <c r="T122" s="2" t="s">
        <v>411</v>
      </c>
      <c r="U122" s="2">
        <v>49</v>
      </c>
      <c r="V122" s="63">
        <v>82.41</v>
      </c>
      <c r="W122" s="43">
        <v>205.965</v>
      </c>
      <c r="X122" s="2">
        <v>3</v>
      </c>
      <c r="Y122" s="43">
        <v>-41.264999999999986</v>
      </c>
      <c r="Z122" s="48">
        <f>Table1[[#This Row],[Profit]]/Table1[[#This Row],[Quantity]]</f>
        <v>-13.754999999999995</v>
      </c>
    </row>
    <row r="123" spans="1:26" x14ac:dyDescent="0.3">
      <c r="A123" s="2" t="s">
        <v>414</v>
      </c>
      <c r="B123" s="2">
        <v>56</v>
      </c>
      <c r="C123" s="42">
        <v>40553</v>
      </c>
      <c r="D123" s="2">
        <v>9</v>
      </c>
      <c r="E123" s="42">
        <v>40558</v>
      </c>
      <c r="F123" s="2">
        <v>11</v>
      </c>
      <c r="G123" s="64">
        <v>5</v>
      </c>
      <c r="H123" s="2" t="s">
        <v>415</v>
      </c>
      <c r="I123" s="2">
        <v>50</v>
      </c>
      <c r="J123" s="2" t="s">
        <v>144</v>
      </c>
      <c r="K123" s="2">
        <v>17</v>
      </c>
      <c r="L123" s="2" t="s">
        <v>95</v>
      </c>
      <c r="M123" s="2">
        <v>5</v>
      </c>
      <c r="N123" s="2" t="s">
        <v>416</v>
      </c>
      <c r="O123" s="2">
        <v>85</v>
      </c>
      <c r="P123" s="2" t="s">
        <v>18</v>
      </c>
      <c r="Q123" s="2">
        <v>1</v>
      </c>
      <c r="R123" s="2" t="s">
        <v>19</v>
      </c>
      <c r="S123" s="2">
        <v>14</v>
      </c>
      <c r="T123" s="2" t="s">
        <v>417</v>
      </c>
      <c r="U123" s="2">
        <v>50</v>
      </c>
      <c r="V123" s="63">
        <v>18.97999999999999</v>
      </c>
      <c r="W123" s="43">
        <v>113.81999999999998</v>
      </c>
      <c r="X123" s="2">
        <v>3</v>
      </c>
      <c r="Y123" s="43">
        <v>56.88000000000001</v>
      </c>
      <c r="Z123" s="48">
        <f>Table1[[#This Row],[Profit]]/Table1[[#This Row],[Quantity]]</f>
        <v>18.960000000000004</v>
      </c>
    </row>
    <row r="124" spans="1:26" x14ac:dyDescent="0.3">
      <c r="A124" s="2" t="s">
        <v>414</v>
      </c>
      <c r="B124" s="2">
        <v>56</v>
      </c>
      <c r="C124" s="42">
        <v>40553</v>
      </c>
      <c r="D124" s="2">
        <v>9</v>
      </c>
      <c r="E124" s="42">
        <v>40558</v>
      </c>
      <c r="F124" s="2">
        <v>11</v>
      </c>
      <c r="G124" s="64">
        <v>5</v>
      </c>
      <c r="H124" s="2" t="s">
        <v>415</v>
      </c>
      <c r="I124" s="2">
        <v>50</v>
      </c>
      <c r="J124" s="2" t="s">
        <v>144</v>
      </c>
      <c r="K124" s="2">
        <v>17</v>
      </c>
      <c r="L124" s="2" t="s">
        <v>95</v>
      </c>
      <c r="M124" s="2">
        <v>5</v>
      </c>
      <c r="N124" s="2" t="s">
        <v>446</v>
      </c>
      <c r="O124" s="2">
        <v>97</v>
      </c>
      <c r="P124" s="2" t="s">
        <v>18</v>
      </c>
      <c r="Q124" s="2">
        <v>1</v>
      </c>
      <c r="R124" s="2" t="s">
        <v>26</v>
      </c>
      <c r="S124" s="2">
        <v>15</v>
      </c>
      <c r="T124" s="2" t="s">
        <v>447</v>
      </c>
      <c r="U124" s="2">
        <v>43</v>
      </c>
      <c r="V124" s="63">
        <v>14.339999999999998</v>
      </c>
      <c r="W124" s="43">
        <v>16.099999999999998</v>
      </c>
      <c r="X124" s="2">
        <v>1</v>
      </c>
      <c r="Y124" s="43">
        <v>1.7600000000000002</v>
      </c>
      <c r="Z124" s="48">
        <f>Table1[[#This Row],[Profit]]/Table1[[#This Row],[Quantity]]</f>
        <v>1.7600000000000002</v>
      </c>
    </row>
    <row r="125" spans="1:26" x14ac:dyDescent="0.3">
      <c r="A125" s="2" t="s">
        <v>433</v>
      </c>
      <c r="B125" s="2">
        <v>62</v>
      </c>
      <c r="C125" s="42">
        <v>40553</v>
      </c>
      <c r="D125" s="2">
        <v>9</v>
      </c>
      <c r="E125" s="42">
        <v>40557</v>
      </c>
      <c r="F125" s="2">
        <v>10</v>
      </c>
      <c r="G125" s="64">
        <v>4</v>
      </c>
      <c r="H125" s="2" t="s">
        <v>434</v>
      </c>
      <c r="I125" s="2">
        <v>52</v>
      </c>
      <c r="J125" s="2" t="s">
        <v>435</v>
      </c>
      <c r="K125" s="2">
        <v>24</v>
      </c>
      <c r="L125" s="2" t="s">
        <v>16</v>
      </c>
      <c r="M125" s="2">
        <v>0</v>
      </c>
      <c r="N125" s="2" t="s">
        <v>436</v>
      </c>
      <c r="O125" s="2">
        <v>18</v>
      </c>
      <c r="P125" s="2" t="s">
        <v>18</v>
      </c>
      <c r="Q125" s="2">
        <v>1</v>
      </c>
      <c r="R125" s="2" t="s">
        <v>193</v>
      </c>
      <c r="S125" s="2">
        <v>3</v>
      </c>
      <c r="T125" s="2" t="s">
        <v>437</v>
      </c>
      <c r="U125" s="2">
        <v>0</v>
      </c>
      <c r="V125" s="63">
        <v>11.999999999999998</v>
      </c>
      <c r="W125" s="43">
        <v>16.649999999999999</v>
      </c>
      <c r="X125" s="2">
        <v>1</v>
      </c>
      <c r="Y125" s="43">
        <v>4.6500000000000004</v>
      </c>
      <c r="Z125" s="48">
        <f>Table1[[#This Row],[Profit]]/Table1[[#This Row],[Quantity]]</f>
        <v>4.6500000000000004</v>
      </c>
    </row>
    <row r="126" spans="1:26" x14ac:dyDescent="0.3">
      <c r="A126" s="2" t="s">
        <v>401</v>
      </c>
      <c r="B126" s="2">
        <v>65</v>
      </c>
      <c r="C126" s="42">
        <v>40553</v>
      </c>
      <c r="D126" s="2">
        <v>9</v>
      </c>
      <c r="E126" s="42">
        <v>40559</v>
      </c>
      <c r="F126" s="2">
        <v>12</v>
      </c>
      <c r="G126" s="64">
        <v>6</v>
      </c>
      <c r="H126" s="2" t="s">
        <v>402</v>
      </c>
      <c r="I126" s="2">
        <v>30</v>
      </c>
      <c r="J126" s="2" t="s">
        <v>403</v>
      </c>
      <c r="K126" s="2">
        <v>32</v>
      </c>
      <c r="L126" s="2" t="s">
        <v>95</v>
      </c>
      <c r="M126" s="2">
        <v>5</v>
      </c>
      <c r="N126" s="2" t="s">
        <v>404</v>
      </c>
      <c r="O126" s="2">
        <v>108</v>
      </c>
      <c r="P126" s="2" t="s">
        <v>51</v>
      </c>
      <c r="Q126" s="2">
        <v>2</v>
      </c>
      <c r="R126" s="2" t="s">
        <v>63</v>
      </c>
      <c r="S126" s="2">
        <v>6</v>
      </c>
      <c r="T126" s="2" t="s">
        <v>405</v>
      </c>
      <c r="U126" s="2">
        <v>100</v>
      </c>
      <c r="V126" s="63">
        <v>234.67999999999998</v>
      </c>
      <c r="W126" s="43">
        <v>425.24975999999998</v>
      </c>
      <c r="X126" s="2">
        <v>3</v>
      </c>
      <c r="Y126" s="43">
        <v>-278.79023999999998</v>
      </c>
      <c r="Z126" s="48">
        <f>Table1[[#This Row],[Profit]]/Table1[[#This Row],[Quantity]]</f>
        <v>-92.93007999999999</v>
      </c>
    </row>
    <row r="128" spans="1:26" x14ac:dyDescent="0.3">
      <c r="V128" s="12"/>
      <c r="W128" s="12"/>
      <c r="Y128" s="12"/>
    </row>
  </sheetData>
  <conditionalFormatting sqref="G2:G126">
    <cfRule type="timePeriod" dxfId="1" priority="1" timePeriod="lastMonth">
      <formula>AND(MONTH(G2)=MONTH(EDATE(TODAY(),0-1)),YEAR(G2)=YEAR(EDATE(TODAY(),0-1)))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D389-10BF-4EE7-9971-0F1CC39B4FD7}">
  <dimension ref="A1:G7"/>
  <sheetViews>
    <sheetView workbookViewId="0">
      <selection activeCell="B3" sqref="B3"/>
    </sheetView>
  </sheetViews>
  <sheetFormatPr defaultRowHeight="15.6" x14ac:dyDescent="0.3"/>
  <cols>
    <col min="1" max="1" width="15.5" bestFit="1" customWidth="1"/>
    <col min="2" max="2" width="12.5" bestFit="1" customWidth="1"/>
    <col min="3" max="3" width="13.296875" bestFit="1" customWidth="1"/>
    <col min="4" max="4" width="12.5" bestFit="1" customWidth="1"/>
    <col min="5" max="5" width="11.8984375" bestFit="1" customWidth="1"/>
    <col min="6" max="6" width="12.19921875" bestFit="1" customWidth="1"/>
    <col min="7" max="7" width="16.19921875" bestFit="1" customWidth="1"/>
  </cols>
  <sheetData>
    <row r="1" spans="1:7" x14ac:dyDescent="0.3">
      <c r="A1" s="68"/>
      <c r="B1" s="68" t="s">
        <v>12</v>
      </c>
      <c r="C1" s="68" t="s">
        <v>489</v>
      </c>
      <c r="D1" s="68" t="s">
        <v>10</v>
      </c>
      <c r="E1" s="68" t="s">
        <v>11</v>
      </c>
      <c r="F1" s="68" t="s">
        <v>488</v>
      </c>
      <c r="G1" s="68" t="s">
        <v>483</v>
      </c>
    </row>
    <row r="2" spans="1:7" x14ac:dyDescent="0.3">
      <c r="A2" s="24" t="s">
        <v>12</v>
      </c>
      <c r="B2" s="24">
        <v>1</v>
      </c>
      <c r="C2" s="24"/>
      <c r="D2" s="24"/>
      <c r="E2" s="24"/>
      <c r="F2" s="24"/>
      <c r="G2" s="24"/>
    </row>
    <row r="3" spans="1:7" x14ac:dyDescent="0.3">
      <c r="A3" s="24" t="s">
        <v>489</v>
      </c>
      <c r="B3" s="24">
        <v>0.81525026798978484</v>
      </c>
      <c r="C3" s="24">
        <v>1</v>
      </c>
      <c r="D3" s="24"/>
      <c r="E3" s="24"/>
      <c r="F3" s="24"/>
      <c r="G3" s="24"/>
    </row>
    <row r="4" spans="1:7" x14ac:dyDescent="0.3">
      <c r="A4" s="24" t="s">
        <v>10</v>
      </c>
      <c r="B4" s="24">
        <v>0.58082371865303228</v>
      </c>
      <c r="C4" s="24">
        <v>0.38891779312411257</v>
      </c>
      <c r="D4" s="24">
        <v>1</v>
      </c>
      <c r="E4" s="24"/>
      <c r="F4" s="24"/>
      <c r="G4" s="24"/>
    </row>
    <row r="5" spans="1:7" x14ac:dyDescent="0.3">
      <c r="A5" s="24" t="s">
        <v>11</v>
      </c>
      <c r="B5" s="24">
        <v>0.21723548099205153</v>
      </c>
      <c r="C5" s="24">
        <v>-6.557292324759263E-3</v>
      </c>
      <c r="D5" s="24">
        <v>0.49254011660269792</v>
      </c>
      <c r="E5" s="24">
        <v>1</v>
      </c>
      <c r="F5" s="24"/>
      <c r="G5" s="24"/>
    </row>
    <row r="6" spans="1:7" x14ac:dyDescent="0.3">
      <c r="A6" s="24" t="s">
        <v>488</v>
      </c>
      <c r="B6" s="24">
        <v>0.18816307636007781</v>
      </c>
      <c r="C6" s="24">
        <v>0.21849495056608967</v>
      </c>
      <c r="D6" s="24">
        <v>0.76637622742169809</v>
      </c>
      <c r="E6" s="24">
        <v>0.16606080871131415</v>
      </c>
      <c r="F6" s="24">
        <v>1</v>
      </c>
      <c r="G6" s="24"/>
    </row>
    <row r="7" spans="1:7" ht="16.2" thickBot="1" x14ac:dyDescent="0.35">
      <c r="A7" s="67" t="s">
        <v>483</v>
      </c>
      <c r="B7" s="67">
        <v>-0.17902648161618187</v>
      </c>
      <c r="C7" s="67">
        <v>-0.25551293539312375</v>
      </c>
      <c r="D7" s="67">
        <v>-3.2342851173170696E-3</v>
      </c>
      <c r="E7" s="67">
        <v>9.768144662640614E-2</v>
      </c>
      <c r="F7" s="67">
        <v>2.9750938854677385E-2</v>
      </c>
      <c r="G7" s="6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3483-EF22-46EF-BB05-709C373338E2}">
  <dimension ref="A1:Q153"/>
  <sheetViews>
    <sheetView zoomScale="70" zoomScaleNormal="70" workbookViewId="0">
      <selection activeCell="R5" sqref="R5"/>
    </sheetView>
  </sheetViews>
  <sheetFormatPr defaultRowHeight="15.6" x14ac:dyDescent="0.3"/>
  <cols>
    <col min="1" max="1" width="17.3984375" bestFit="1" customWidth="1"/>
    <col min="2" max="2" width="14.296875" bestFit="1" customWidth="1"/>
    <col min="3" max="3" width="13.5" bestFit="1" customWidth="1"/>
    <col min="4" max="4" width="12.5" bestFit="1" customWidth="1"/>
    <col min="5" max="5" width="19.09765625" bestFit="1" customWidth="1"/>
    <col min="6" max="7" width="12.5" bestFit="1" customWidth="1"/>
    <col min="8" max="9" width="12.5" hidden="1" customWidth="1"/>
  </cols>
  <sheetData>
    <row r="1" spans="1:17" x14ac:dyDescent="0.3">
      <c r="A1" t="s">
        <v>490</v>
      </c>
    </row>
    <row r="2" spans="1:17" ht="16.2" thickBot="1" x14ac:dyDescent="0.35">
      <c r="Q2" t="s">
        <v>533</v>
      </c>
    </row>
    <row r="3" spans="1:17" x14ac:dyDescent="0.3">
      <c r="A3" s="69" t="s">
        <v>491</v>
      </c>
      <c r="B3" s="69"/>
    </row>
    <row r="4" spans="1:17" x14ac:dyDescent="0.3">
      <c r="A4" s="24" t="s">
        <v>492</v>
      </c>
      <c r="B4" s="24">
        <v>0.92232318107179678</v>
      </c>
    </row>
    <row r="5" spans="1:17" x14ac:dyDescent="0.3">
      <c r="A5" s="24" t="s">
        <v>493</v>
      </c>
      <c r="B5" s="24">
        <v>0.85068005034239846</v>
      </c>
    </row>
    <row r="6" spans="1:17" x14ac:dyDescent="0.3">
      <c r="A6" s="24" t="s">
        <v>494</v>
      </c>
      <c r="B6" s="24">
        <v>0.84440610287779339</v>
      </c>
    </row>
    <row r="7" spans="1:17" x14ac:dyDescent="0.3">
      <c r="A7" s="24" t="s">
        <v>460</v>
      </c>
      <c r="B7" s="24">
        <v>71.917615189896424</v>
      </c>
    </row>
    <row r="8" spans="1:17" ht="16.2" thickBot="1" x14ac:dyDescent="0.35">
      <c r="A8" s="67" t="s">
        <v>495</v>
      </c>
      <c r="B8" s="67">
        <v>125</v>
      </c>
    </row>
    <row r="10" spans="1:17" ht="16.2" thickBot="1" x14ac:dyDescent="0.35">
      <c r="A10" t="s">
        <v>496</v>
      </c>
    </row>
    <row r="11" spans="1:17" x14ac:dyDescent="0.3">
      <c r="A11" s="68"/>
      <c r="B11" s="68" t="s">
        <v>501</v>
      </c>
      <c r="C11" s="68" t="s">
        <v>502</v>
      </c>
      <c r="D11" s="68" t="s">
        <v>503</v>
      </c>
      <c r="E11" s="68" t="s">
        <v>504</v>
      </c>
      <c r="F11" s="68" t="s">
        <v>505</v>
      </c>
    </row>
    <row r="12" spans="1:17" x14ac:dyDescent="0.3">
      <c r="A12" s="24" t="s">
        <v>497</v>
      </c>
      <c r="B12" s="24">
        <v>5</v>
      </c>
      <c r="C12" s="24">
        <v>3506436.1082926956</v>
      </c>
      <c r="D12" s="24">
        <v>701287.22165853914</v>
      </c>
      <c r="E12" s="24">
        <v>135.58928491855679</v>
      </c>
      <c r="F12" s="24">
        <v>2.0334017797135391E-47</v>
      </c>
    </row>
    <row r="13" spans="1:17" x14ac:dyDescent="0.3">
      <c r="A13" s="24" t="s">
        <v>498</v>
      </c>
      <c r="B13" s="24">
        <v>119</v>
      </c>
      <c r="C13" s="24">
        <v>615485.06157764036</v>
      </c>
      <c r="D13" s="24">
        <v>5172.1433746020202</v>
      </c>
      <c r="E13" s="24"/>
      <c r="F13" s="24"/>
    </row>
    <row r="14" spans="1:17" ht="16.2" thickBot="1" x14ac:dyDescent="0.35">
      <c r="A14" s="67" t="s">
        <v>499</v>
      </c>
      <c r="B14" s="67">
        <v>124</v>
      </c>
      <c r="C14" s="67">
        <v>4121921.1698703361</v>
      </c>
      <c r="D14" s="67"/>
      <c r="E14" s="67"/>
      <c r="F14" s="67"/>
    </row>
    <row r="15" spans="1:17" ht="16.2" thickBot="1" x14ac:dyDescent="0.35"/>
    <row r="16" spans="1:17" x14ac:dyDescent="0.3">
      <c r="A16" s="68"/>
      <c r="B16" s="68" t="s">
        <v>506</v>
      </c>
      <c r="C16" s="68" t="s">
        <v>460</v>
      </c>
      <c r="D16" s="68" t="s">
        <v>507</v>
      </c>
      <c r="E16" s="68" t="s">
        <v>508</v>
      </c>
      <c r="F16" s="68" t="s">
        <v>509</v>
      </c>
      <c r="G16" s="68" t="s">
        <v>510</v>
      </c>
      <c r="H16" s="68" t="s">
        <v>511</v>
      </c>
      <c r="I16" s="68" t="s">
        <v>512</v>
      </c>
    </row>
    <row r="17" spans="1:9" x14ac:dyDescent="0.3">
      <c r="A17" s="24" t="s">
        <v>500</v>
      </c>
      <c r="B17" s="77">
        <v>25.917911507354717</v>
      </c>
      <c r="C17" s="24">
        <v>19.939657445909425</v>
      </c>
      <c r="D17" s="24">
        <v>1.2998172901245961</v>
      </c>
      <c r="E17" s="24">
        <v>0.19617579664027959</v>
      </c>
      <c r="F17" s="24">
        <v>-13.564601737884296</v>
      </c>
      <c r="G17" s="24">
        <v>65.400424752593722</v>
      </c>
      <c r="H17" s="24">
        <v>-13.564601737884296</v>
      </c>
      <c r="I17" s="24">
        <v>65.400424752593722</v>
      </c>
    </row>
    <row r="18" spans="1:9" x14ac:dyDescent="0.3">
      <c r="A18" s="24" t="s">
        <v>489</v>
      </c>
      <c r="B18" s="77">
        <v>2.6414855698670281</v>
      </c>
      <c r="C18" s="24">
        <v>0.17800302351093802</v>
      </c>
      <c r="D18" s="24">
        <v>14.839554507368874</v>
      </c>
      <c r="E18" s="70">
        <v>7.7113245823105035E-29</v>
      </c>
      <c r="F18" s="24">
        <v>2.2890218050040576</v>
      </c>
      <c r="G18" s="24">
        <v>2.9939493347299986</v>
      </c>
      <c r="H18" s="24">
        <v>2.2890218050040576</v>
      </c>
      <c r="I18" s="24">
        <v>2.9939493347299986</v>
      </c>
    </row>
    <row r="19" spans="1:9" x14ac:dyDescent="0.3">
      <c r="A19" s="24" t="s">
        <v>10</v>
      </c>
      <c r="B19" s="77">
        <v>0.26451835112372402</v>
      </c>
      <c r="C19" s="24">
        <v>2.544633282604173E-2</v>
      </c>
      <c r="D19" s="24">
        <v>10.395146244924394</v>
      </c>
      <c r="E19" s="70">
        <v>2.1154747928277408E-18</v>
      </c>
      <c r="F19" s="24">
        <v>0.21413207063859654</v>
      </c>
      <c r="G19" s="24">
        <v>0.31490463160885152</v>
      </c>
      <c r="H19" s="24">
        <v>0.21413207063859654</v>
      </c>
      <c r="I19" s="24">
        <v>0.31490463160885152</v>
      </c>
    </row>
    <row r="20" spans="1:9" x14ac:dyDescent="0.3">
      <c r="A20" s="24" t="s">
        <v>11</v>
      </c>
      <c r="B20" s="77">
        <v>-7.4932672306601695</v>
      </c>
      <c r="C20" s="24">
        <v>4.3947962127210634</v>
      </c>
      <c r="D20" s="24">
        <v>-1.705031784857362</v>
      </c>
      <c r="E20" s="70">
        <v>9.0797741585758415E-2</v>
      </c>
      <c r="F20" s="24">
        <v>-16.195402668522586</v>
      </c>
      <c r="G20" s="24">
        <v>1.2088682072022472</v>
      </c>
      <c r="H20" s="24">
        <v>-16.195402668522586</v>
      </c>
      <c r="I20" s="24">
        <v>1.2088682072022472</v>
      </c>
    </row>
    <row r="21" spans="1:9" x14ac:dyDescent="0.3">
      <c r="A21" s="24" t="s">
        <v>488</v>
      </c>
      <c r="B21" s="77">
        <v>-1.0805590444444944</v>
      </c>
      <c r="C21" s="24">
        <v>0.12263526495841923</v>
      </c>
      <c r="D21" s="24">
        <v>-8.8111608419557719</v>
      </c>
      <c r="E21" s="70">
        <v>1.2070740713341777E-14</v>
      </c>
      <c r="F21" s="24">
        <v>-1.3233891174379246</v>
      </c>
      <c r="G21" s="24">
        <v>-0.83772897145106406</v>
      </c>
      <c r="H21" s="24">
        <v>-1.3233891174379246</v>
      </c>
      <c r="I21" s="24">
        <v>-0.83772897145106406</v>
      </c>
    </row>
    <row r="22" spans="1:9" ht="16.2" thickBot="1" x14ac:dyDescent="0.35">
      <c r="A22" s="67" t="s">
        <v>483</v>
      </c>
      <c r="B22" s="78">
        <v>0.73716738031175988</v>
      </c>
      <c r="C22" s="67">
        <v>3.5252675440158776</v>
      </c>
      <c r="D22" s="67">
        <v>0.20910962674679756</v>
      </c>
      <c r="E22" s="71">
        <v>0.83472019851106904</v>
      </c>
      <c r="F22" s="67">
        <v>-6.2432144480717486</v>
      </c>
      <c r="G22" s="67">
        <v>7.7175492086952691</v>
      </c>
      <c r="H22" s="67">
        <v>-6.2432144480717486</v>
      </c>
      <c r="I22" s="67">
        <v>7.7175492086952691</v>
      </c>
    </row>
    <row r="26" spans="1:9" x14ac:dyDescent="0.3">
      <c r="A26" t="s">
        <v>513</v>
      </c>
      <c r="E26" t="s">
        <v>517</v>
      </c>
    </row>
    <row r="27" spans="1:9" ht="16.2" thickBot="1" x14ac:dyDescent="0.35"/>
    <row r="28" spans="1:9" x14ac:dyDescent="0.3">
      <c r="A28" s="68" t="s">
        <v>514</v>
      </c>
      <c r="B28" s="68" t="s">
        <v>515</v>
      </c>
      <c r="C28" s="68" t="s">
        <v>516</v>
      </c>
      <c r="E28" s="68" t="s">
        <v>518</v>
      </c>
      <c r="F28" s="68" t="s">
        <v>12</v>
      </c>
    </row>
    <row r="29" spans="1:9" x14ac:dyDescent="0.3">
      <c r="A29" s="24">
        <v>1</v>
      </c>
      <c r="B29" s="24">
        <v>99.55283546957871</v>
      </c>
      <c r="C29" s="24">
        <v>6.5871645304213047</v>
      </c>
      <c r="E29" s="24">
        <v>0.4</v>
      </c>
      <c r="F29" s="24">
        <v>-1011.6359999999997</v>
      </c>
    </row>
    <row r="30" spans="1:9" x14ac:dyDescent="0.3">
      <c r="A30" s="24">
        <v>2</v>
      </c>
      <c r="B30" s="24">
        <v>26.102175069642598</v>
      </c>
      <c r="C30" s="24">
        <v>3.5378249303574023</v>
      </c>
      <c r="E30" s="24">
        <v>1.2000000000000002</v>
      </c>
      <c r="F30" s="24">
        <v>-319.46399999999994</v>
      </c>
    </row>
    <row r="31" spans="1:9" x14ac:dyDescent="0.3">
      <c r="A31" s="24">
        <v>3</v>
      </c>
      <c r="B31" s="24">
        <v>41.792307254822688</v>
      </c>
      <c r="C31" s="24">
        <v>-5.7563072548226941</v>
      </c>
      <c r="E31" s="24">
        <v>2</v>
      </c>
      <c r="F31" s="24">
        <v>-278.79023999999998</v>
      </c>
    </row>
    <row r="32" spans="1:9" x14ac:dyDescent="0.3">
      <c r="A32" s="24">
        <v>4</v>
      </c>
      <c r="B32" s="24">
        <v>27.230443688578006</v>
      </c>
      <c r="C32" s="24">
        <v>10.53955631142199</v>
      </c>
      <c r="E32" s="24">
        <v>2.8000000000000003</v>
      </c>
      <c r="F32" s="24">
        <v>-156.67920000000001</v>
      </c>
    </row>
    <row r="33" spans="1:6" x14ac:dyDescent="0.3">
      <c r="A33" s="24">
        <v>5</v>
      </c>
      <c r="B33" s="24">
        <v>29.409754330775762</v>
      </c>
      <c r="C33" s="24">
        <v>-14.067754330775763</v>
      </c>
      <c r="E33" s="24">
        <v>3.6</v>
      </c>
      <c r="F33" s="24">
        <v>-136.71</v>
      </c>
    </row>
    <row r="34" spans="1:6" x14ac:dyDescent="0.3">
      <c r="A34" s="24">
        <v>6</v>
      </c>
      <c r="B34" s="24">
        <v>-30.231322825175866</v>
      </c>
      <c r="C34" s="24">
        <v>4.1763228251758555</v>
      </c>
      <c r="E34" s="24">
        <v>4.4000000000000004</v>
      </c>
      <c r="F34" s="24">
        <v>-122.80049999999997</v>
      </c>
    </row>
    <row r="35" spans="1:6" x14ac:dyDescent="0.3">
      <c r="A35" s="24">
        <v>7</v>
      </c>
      <c r="B35" s="24">
        <v>-223.43021366065895</v>
      </c>
      <c r="C35" s="24">
        <v>226.55021366065895</v>
      </c>
      <c r="E35" s="24">
        <v>5.2000000000000011</v>
      </c>
      <c r="F35" s="24">
        <v>-107.85600000000002</v>
      </c>
    </row>
    <row r="36" spans="1:6" x14ac:dyDescent="0.3">
      <c r="A36" s="24">
        <v>8</v>
      </c>
      <c r="B36" s="24">
        <v>224.9657847581372</v>
      </c>
      <c r="C36" s="24">
        <v>65.464215241862803</v>
      </c>
      <c r="E36" s="24">
        <v>6.0000000000000009</v>
      </c>
      <c r="F36" s="24">
        <v>-95.676000000000002</v>
      </c>
    </row>
    <row r="37" spans="1:6" x14ac:dyDescent="0.3">
      <c r="A37" s="24">
        <v>9</v>
      </c>
      <c r="B37" s="24">
        <v>-108.06741285973364</v>
      </c>
      <c r="C37" s="24">
        <v>62.165612859733628</v>
      </c>
      <c r="E37" s="24">
        <v>6.8000000000000007</v>
      </c>
      <c r="F37" s="24">
        <v>-70.399500000000018</v>
      </c>
    </row>
    <row r="38" spans="1:6" x14ac:dyDescent="0.3">
      <c r="A38" s="24">
        <v>10</v>
      </c>
      <c r="B38" s="24">
        <v>-302.02625757148206</v>
      </c>
      <c r="C38" s="24">
        <v>-17.437742428517879</v>
      </c>
      <c r="E38" s="24">
        <v>7.6000000000000005</v>
      </c>
      <c r="F38" s="24">
        <v>-64.774800000000013</v>
      </c>
    </row>
    <row r="39" spans="1:6" x14ac:dyDescent="0.3">
      <c r="A39" s="24">
        <v>11</v>
      </c>
      <c r="B39" s="24">
        <v>-206.66925309616261</v>
      </c>
      <c r="C39" s="24">
        <v>110.9932530961626</v>
      </c>
      <c r="E39" s="24">
        <v>8.4</v>
      </c>
      <c r="F39" s="24">
        <v>-55.65</v>
      </c>
    </row>
    <row r="40" spans="1:6" x14ac:dyDescent="0.3">
      <c r="A40" s="24">
        <v>12</v>
      </c>
      <c r="B40" s="24">
        <v>2.6088284612499759</v>
      </c>
      <c r="C40" s="24">
        <v>0.81117153875001868</v>
      </c>
      <c r="E40" s="24">
        <v>9.2000000000000011</v>
      </c>
      <c r="F40" s="24">
        <v>-53.709599999999988</v>
      </c>
    </row>
    <row r="41" spans="1:6" x14ac:dyDescent="0.3">
      <c r="A41" s="24">
        <v>13</v>
      </c>
      <c r="B41" s="24">
        <v>-52.790060179906135</v>
      </c>
      <c r="C41" s="24">
        <v>26.378060179906129</v>
      </c>
      <c r="E41" s="24">
        <v>10.000000000000002</v>
      </c>
      <c r="F41" s="24">
        <v>-45.901800000000009</v>
      </c>
    </row>
    <row r="42" spans="1:6" x14ac:dyDescent="0.3">
      <c r="A42" s="24">
        <v>14</v>
      </c>
      <c r="B42" s="24">
        <v>52.04397655322478</v>
      </c>
      <c r="C42" s="24">
        <v>-1.9139765532247779</v>
      </c>
      <c r="E42" s="24">
        <v>10.8</v>
      </c>
      <c r="F42" s="24">
        <v>-44.837999999999965</v>
      </c>
    </row>
    <row r="43" spans="1:6" x14ac:dyDescent="0.3">
      <c r="A43" s="24">
        <v>15</v>
      </c>
      <c r="B43" s="24">
        <v>-178.27082856463309</v>
      </c>
      <c r="C43" s="24">
        <v>55.470328564633121</v>
      </c>
      <c r="E43" s="24">
        <v>11.600000000000001</v>
      </c>
      <c r="F43" s="24">
        <v>-41.264999999999986</v>
      </c>
    </row>
    <row r="44" spans="1:6" x14ac:dyDescent="0.3">
      <c r="A44" s="24">
        <v>16</v>
      </c>
      <c r="B44" s="24">
        <v>-412.98864766310948</v>
      </c>
      <c r="C44" s="24">
        <v>342.58914766310943</v>
      </c>
      <c r="E44" s="24">
        <v>12.4</v>
      </c>
      <c r="F44" s="24">
        <v>-27.094200000000001</v>
      </c>
    </row>
    <row r="45" spans="1:6" x14ac:dyDescent="0.3">
      <c r="A45" s="24">
        <v>17</v>
      </c>
      <c r="B45" s="24">
        <v>18.504409753271133</v>
      </c>
      <c r="C45" s="24">
        <v>-17.958409753271134</v>
      </c>
      <c r="E45" s="24">
        <v>13.200000000000001</v>
      </c>
      <c r="F45" s="24">
        <v>-26.412000000000006</v>
      </c>
    </row>
    <row r="46" spans="1:6" x14ac:dyDescent="0.3">
      <c r="A46" s="24">
        <v>18</v>
      </c>
      <c r="B46" s="24">
        <v>204.07256672480707</v>
      </c>
      <c r="C46" s="24">
        <v>-93.660566724807069</v>
      </c>
      <c r="E46" s="24">
        <v>14.000000000000002</v>
      </c>
      <c r="F46" s="24">
        <v>-26.05500000000001</v>
      </c>
    </row>
    <row r="47" spans="1:6" x14ac:dyDescent="0.3">
      <c r="A47" s="24">
        <v>19</v>
      </c>
      <c r="B47" s="24">
        <v>5.8898076133727173</v>
      </c>
      <c r="C47" s="24">
        <v>-1.146807613372717</v>
      </c>
      <c r="E47" s="24">
        <v>14.8</v>
      </c>
      <c r="F47" s="24">
        <v>-21.9</v>
      </c>
    </row>
    <row r="48" spans="1:6" x14ac:dyDescent="0.3">
      <c r="A48" s="24">
        <v>20</v>
      </c>
      <c r="B48" s="24">
        <v>8.7272182897051334</v>
      </c>
      <c r="C48" s="24">
        <v>-0.95721828970513378</v>
      </c>
      <c r="E48" s="24">
        <v>15.600000000000001</v>
      </c>
      <c r="F48" s="24">
        <v>-18.252500000000005</v>
      </c>
    </row>
    <row r="49" spans="1:6" x14ac:dyDescent="0.3">
      <c r="A49" s="24">
        <v>21</v>
      </c>
      <c r="B49" s="24">
        <v>59.915099191006604</v>
      </c>
      <c r="C49" s="24">
        <v>-17.015099191006598</v>
      </c>
      <c r="E49" s="24">
        <v>16.399999999999999</v>
      </c>
      <c r="F49" s="24">
        <v>-11.602800000000009</v>
      </c>
    </row>
    <row r="50" spans="1:6" x14ac:dyDescent="0.3">
      <c r="A50" s="24">
        <v>22</v>
      </c>
      <c r="B50" s="24">
        <v>12.87998923325461</v>
      </c>
      <c r="C50" s="24">
        <v>-4.1799892332546111</v>
      </c>
      <c r="E50" s="24">
        <v>17.2</v>
      </c>
      <c r="F50" s="24">
        <v>-5.6826000000000016</v>
      </c>
    </row>
    <row r="51" spans="1:6" x14ac:dyDescent="0.3">
      <c r="A51" s="24">
        <v>23</v>
      </c>
      <c r="B51" s="24">
        <v>23.258199854230565</v>
      </c>
      <c r="C51" s="24">
        <v>-19.088199854230567</v>
      </c>
      <c r="E51" s="24">
        <v>18</v>
      </c>
      <c r="F51" s="24">
        <v>-5.4870000000000001</v>
      </c>
    </row>
    <row r="52" spans="1:6" x14ac:dyDescent="0.3">
      <c r="A52" s="24">
        <v>24</v>
      </c>
      <c r="B52" s="24">
        <v>230.86201649431223</v>
      </c>
      <c r="C52" s="24">
        <v>22.457983505687764</v>
      </c>
      <c r="E52" s="24">
        <v>18.8</v>
      </c>
      <c r="F52" s="24">
        <v>-4.5419999999999998</v>
      </c>
    </row>
    <row r="53" spans="1:6" x14ac:dyDescent="0.3">
      <c r="A53" s="24">
        <v>25</v>
      </c>
      <c r="B53" s="24">
        <v>46.203805280035141</v>
      </c>
      <c r="C53" s="24">
        <v>-29.133805280035141</v>
      </c>
      <c r="E53" s="24">
        <v>19.600000000000001</v>
      </c>
      <c r="F53" s="24">
        <v>-4.4940000000000033</v>
      </c>
    </row>
    <row r="54" spans="1:6" x14ac:dyDescent="0.3">
      <c r="A54" s="24">
        <v>26</v>
      </c>
      <c r="B54" s="24">
        <v>39.557553448995961</v>
      </c>
      <c r="C54" s="24">
        <v>5.3224465510040417</v>
      </c>
      <c r="E54" s="24">
        <v>20.399999999999999</v>
      </c>
      <c r="F54" s="24">
        <v>-2.977499999999992</v>
      </c>
    </row>
    <row r="55" spans="1:6" x14ac:dyDescent="0.3">
      <c r="A55" s="24">
        <v>27</v>
      </c>
      <c r="B55" s="24">
        <v>24.074474608640585</v>
      </c>
      <c r="C55" s="24">
        <v>2.6855253913594126</v>
      </c>
      <c r="E55" s="24">
        <v>21.2</v>
      </c>
      <c r="F55" s="24">
        <v>-1.7175000000000011</v>
      </c>
    </row>
    <row r="56" spans="1:6" x14ac:dyDescent="0.3">
      <c r="A56" s="24">
        <v>28</v>
      </c>
      <c r="B56" s="24">
        <v>19.675233856535964</v>
      </c>
      <c r="C56" s="24">
        <v>-14.124033856535966</v>
      </c>
      <c r="E56" s="24">
        <v>22</v>
      </c>
      <c r="F56" s="24">
        <v>-1.0499999999999972</v>
      </c>
    </row>
    <row r="57" spans="1:6" x14ac:dyDescent="0.3">
      <c r="A57" s="24">
        <v>29</v>
      </c>
      <c r="B57" s="24">
        <v>18.920693908123354</v>
      </c>
      <c r="C57" s="24">
        <v>1.9593060918766412</v>
      </c>
      <c r="E57" s="24">
        <v>22.8</v>
      </c>
      <c r="F57" s="24">
        <v>-0.10500000000000043</v>
      </c>
    </row>
    <row r="58" spans="1:6" x14ac:dyDescent="0.3">
      <c r="A58" s="24">
        <v>30</v>
      </c>
      <c r="B58" s="24">
        <v>20.741826379293094</v>
      </c>
      <c r="C58" s="24">
        <v>-7.0618263792930929</v>
      </c>
      <c r="E58" s="24">
        <v>23.6</v>
      </c>
      <c r="F58" s="24">
        <v>0</v>
      </c>
    </row>
    <row r="59" spans="1:6" x14ac:dyDescent="0.3">
      <c r="A59" s="24">
        <v>31</v>
      </c>
      <c r="B59" s="24">
        <v>-33.485452177182651</v>
      </c>
      <c r="C59" s="24">
        <v>11.585452177182653</v>
      </c>
      <c r="E59" s="24">
        <v>24.4</v>
      </c>
      <c r="F59" s="24">
        <v>7.1399999999999908E-2</v>
      </c>
    </row>
    <row r="60" spans="1:6" x14ac:dyDescent="0.3">
      <c r="A60" s="24">
        <v>32</v>
      </c>
      <c r="B60" s="24">
        <v>7.9724430046937531</v>
      </c>
      <c r="C60" s="24">
        <v>-9.0224430046937503</v>
      </c>
      <c r="E60" s="24">
        <v>25.2</v>
      </c>
      <c r="F60" s="24">
        <v>0.31119999999999948</v>
      </c>
    </row>
    <row r="61" spans="1:6" x14ac:dyDescent="0.3">
      <c r="A61" s="24">
        <v>33</v>
      </c>
      <c r="B61" s="24">
        <v>502.12259847928669</v>
      </c>
      <c r="C61" s="24">
        <v>107.71740152071322</v>
      </c>
      <c r="E61" s="24">
        <v>26</v>
      </c>
      <c r="F61" s="24">
        <v>0.54600000000000026</v>
      </c>
    </row>
    <row r="62" spans="1:6" x14ac:dyDescent="0.3">
      <c r="A62" s="24">
        <v>34</v>
      </c>
      <c r="B62" s="24">
        <v>2.0418517818421567</v>
      </c>
      <c r="C62" s="24">
        <v>26.118148218157849</v>
      </c>
      <c r="E62" s="24">
        <v>26.8</v>
      </c>
      <c r="F62" s="24">
        <v>1.1679999999999997</v>
      </c>
    </row>
    <row r="63" spans="1:6" x14ac:dyDescent="0.3">
      <c r="A63" s="24">
        <v>35</v>
      </c>
      <c r="B63" s="24">
        <v>10.736766598991435</v>
      </c>
      <c r="C63" s="24">
        <v>2.5432334010085658</v>
      </c>
      <c r="E63" s="24">
        <v>27.6</v>
      </c>
      <c r="F63" s="24">
        <v>1.4796000000000005</v>
      </c>
    </row>
    <row r="64" spans="1:6" x14ac:dyDescent="0.3">
      <c r="A64" s="24">
        <v>36</v>
      </c>
      <c r="B64" s="24">
        <v>60.952494655342505</v>
      </c>
      <c r="C64" s="24">
        <v>-11.524254655342503</v>
      </c>
      <c r="E64" s="24">
        <v>28.4</v>
      </c>
      <c r="F64" s="24">
        <v>1.6500000000000001</v>
      </c>
    </row>
    <row r="65" spans="1:6" x14ac:dyDescent="0.3">
      <c r="A65" s="24">
        <v>37</v>
      </c>
      <c r="B65" s="24">
        <v>4.0345274429043672</v>
      </c>
      <c r="C65" s="24">
        <v>-0.43452744290436707</v>
      </c>
      <c r="E65" s="24">
        <v>29.2</v>
      </c>
      <c r="F65" s="24">
        <v>1.7600000000000002</v>
      </c>
    </row>
    <row r="66" spans="1:6" x14ac:dyDescent="0.3">
      <c r="A66" s="24">
        <v>38</v>
      </c>
      <c r="B66" s="24">
        <v>15.759263817952194</v>
      </c>
      <c r="C66" s="24">
        <v>-8.879263817952193</v>
      </c>
      <c r="E66" s="24">
        <v>30</v>
      </c>
      <c r="F66" s="24">
        <v>2.0999999999999996</v>
      </c>
    </row>
    <row r="67" spans="1:6" x14ac:dyDescent="0.3">
      <c r="A67" s="24">
        <v>39</v>
      </c>
      <c r="B67" s="24">
        <v>7.6139338209422096</v>
      </c>
      <c r="C67" s="24">
        <v>-5.3739338209422094</v>
      </c>
      <c r="E67" s="24">
        <v>30.8</v>
      </c>
      <c r="F67" s="24">
        <v>2.2399999999999998</v>
      </c>
    </row>
    <row r="68" spans="1:6" x14ac:dyDescent="0.3">
      <c r="A68" s="24">
        <v>40</v>
      </c>
      <c r="B68" s="24">
        <v>12.224342224055819</v>
      </c>
      <c r="C68" s="24">
        <v>-4.5443422240558178</v>
      </c>
      <c r="E68" s="24">
        <v>31.6</v>
      </c>
      <c r="F68" s="24">
        <v>2.25</v>
      </c>
    </row>
    <row r="69" spans="1:6" x14ac:dyDescent="0.3">
      <c r="A69" s="24">
        <v>41</v>
      </c>
      <c r="B69" s="24">
        <v>18.455540308689137</v>
      </c>
      <c r="C69" s="24">
        <v>-15.845540308689138</v>
      </c>
      <c r="E69" s="24">
        <v>32.4</v>
      </c>
      <c r="F69" s="24">
        <v>2.4</v>
      </c>
    </row>
    <row r="70" spans="1:6" x14ac:dyDescent="0.3">
      <c r="A70" s="24">
        <v>42</v>
      </c>
      <c r="B70" s="24">
        <v>24.366806990470028</v>
      </c>
      <c r="C70" s="24">
        <v>-22.26680699047003</v>
      </c>
      <c r="E70" s="24">
        <v>33.200000000000003</v>
      </c>
      <c r="F70" s="24">
        <v>2.4000000000000004</v>
      </c>
    </row>
    <row r="71" spans="1:6" x14ac:dyDescent="0.3">
      <c r="A71" s="24">
        <v>43</v>
      </c>
      <c r="B71" s="24">
        <v>-74.515865845791339</v>
      </c>
      <c r="C71" s="24">
        <v>-33.340134154208684</v>
      </c>
      <c r="E71" s="24">
        <v>34</v>
      </c>
      <c r="F71" s="24">
        <v>2.61</v>
      </c>
    </row>
    <row r="72" spans="1:6" x14ac:dyDescent="0.3">
      <c r="A72" s="24">
        <v>44</v>
      </c>
      <c r="B72" s="24">
        <v>-100.07022599420532</v>
      </c>
      <c r="C72" s="24">
        <v>35.295425994205303</v>
      </c>
      <c r="E72" s="24">
        <v>34.799999999999997</v>
      </c>
      <c r="F72" s="24">
        <v>2.61</v>
      </c>
    </row>
    <row r="73" spans="1:6" x14ac:dyDescent="0.3">
      <c r="A73" s="24">
        <v>45</v>
      </c>
      <c r="B73" s="24">
        <v>10.55924698600341</v>
      </c>
      <c r="C73" s="24">
        <v>-6.2875469860034112</v>
      </c>
      <c r="E73" s="24">
        <v>35.6</v>
      </c>
      <c r="F73" s="24">
        <v>3.0084</v>
      </c>
    </row>
    <row r="74" spans="1:6" x14ac:dyDescent="0.3">
      <c r="A74" s="24">
        <v>46</v>
      </c>
      <c r="B74" s="24">
        <v>2.6924226222289822</v>
      </c>
      <c r="C74" s="24">
        <v>-8.1794226222289819</v>
      </c>
      <c r="E74" s="24">
        <v>36.4</v>
      </c>
      <c r="F74" s="24">
        <v>3.12</v>
      </c>
    </row>
    <row r="75" spans="1:6" x14ac:dyDescent="0.3">
      <c r="A75" s="24">
        <v>47</v>
      </c>
      <c r="B75" s="24">
        <v>67.494804826669906</v>
      </c>
      <c r="C75" s="24">
        <v>9.0651951733300962</v>
      </c>
      <c r="E75" s="24">
        <v>37.200000000000003</v>
      </c>
      <c r="F75" s="24">
        <v>3.4199999999999946</v>
      </c>
    </row>
    <row r="76" spans="1:6" x14ac:dyDescent="0.3">
      <c r="A76" s="24">
        <v>48</v>
      </c>
      <c r="B76" s="24">
        <v>21.804160604349864</v>
      </c>
      <c r="C76" s="24">
        <v>-1.2841606043498643</v>
      </c>
      <c r="E76" s="24">
        <v>38</v>
      </c>
      <c r="F76" s="24">
        <v>3.6</v>
      </c>
    </row>
    <row r="77" spans="1:6" x14ac:dyDescent="0.3">
      <c r="A77" s="24">
        <v>49</v>
      </c>
      <c r="B77" s="24">
        <v>68.350446098398024</v>
      </c>
      <c r="C77" s="24">
        <v>-45.430446098398022</v>
      </c>
      <c r="E77" s="24">
        <v>38.800000000000004</v>
      </c>
      <c r="F77" s="24">
        <v>4.17</v>
      </c>
    </row>
    <row r="78" spans="1:6" x14ac:dyDescent="0.3">
      <c r="A78" s="24">
        <v>50</v>
      </c>
      <c r="B78" s="24">
        <v>825.95178405996569</v>
      </c>
      <c r="C78" s="24">
        <v>173.40821594003432</v>
      </c>
      <c r="E78" s="24">
        <v>39.6</v>
      </c>
      <c r="F78" s="24">
        <v>4.2716999999999992</v>
      </c>
    </row>
    <row r="79" spans="1:6" x14ac:dyDescent="0.3">
      <c r="A79" s="24">
        <v>51</v>
      </c>
      <c r="B79" s="24">
        <v>46.344616237451703</v>
      </c>
      <c r="C79" s="24">
        <v>-33.624616237451704</v>
      </c>
      <c r="E79" s="24">
        <v>40.4</v>
      </c>
      <c r="F79" s="24">
        <v>4.5884999999999962</v>
      </c>
    </row>
    <row r="80" spans="1:6" x14ac:dyDescent="0.3">
      <c r="A80" s="24">
        <v>52</v>
      </c>
      <c r="B80" s="24">
        <v>12.788800119786213</v>
      </c>
      <c r="C80" s="24">
        <v>-7.9048001197862128</v>
      </c>
      <c r="E80" s="24">
        <v>41.2</v>
      </c>
      <c r="F80" s="24">
        <v>4.6500000000000004</v>
      </c>
    </row>
    <row r="81" spans="1:6" x14ac:dyDescent="0.3">
      <c r="A81" s="24">
        <v>53</v>
      </c>
      <c r="B81" s="24">
        <v>18.828020339750552</v>
      </c>
      <c r="C81" s="24">
        <v>16.811979660249449</v>
      </c>
      <c r="E81" s="24">
        <v>42</v>
      </c>
      <c r="F81" s="24">
        <v>4.7430000000000003</v>
      </c>
    </row>
    <row r="82" spans="1:6" x14ac:dyDescent="0.3">
      <c r="A82" s="24">
        <v>54</v>
      </c>
      <c r="B82" s="24">
        <v>45.745704485919241</v>
      </c>
      <c r="C82" s="24">
        <v>-16.477104485919238</v>
      </c>
      <c r="E82" s="24">
        <v>42.800000000000004</v>
      </c>
      <c r="F82" s="24">
        <v>4.8840000000000003</v>
      </c>
    </row>
    <row r="83" spans="1:6" x14ac:dyDescent="0.3">
      <c r="A83" s="24">
        <v>55</v>
      </c>
      <c r="B83" s="24">
        <v>19.267930750063716</v>
      </c>
      <c r="C83" s="24">
        <v>-7.6786307500637143</v>
      </c>
      <c r="E83" s="24">
        <v>43.6</v>
      </c>
      <c r="F83" s="24">
        <v>5.2397999999999998</v>
      </c>
    </row>
    <row r="84" spans="1:6" x14ac:dyDescent="0.3">
      <c r="A84" s="24">
        <v>56</v>
      </c>
      <c r="B84" s="24">
        <v>9.0389099083326698</v>
      </c>
      <c r="C84" s="24">
        <v>-3.0305099083326734</v>
      </c>
      <c r="E84" s="24">
        <v>44.4</v>
      </c>
      <c r="F84" s="24">
        <v>5.4</v>
      </c>
    </row>
    <row r="85" spans="1:6" x14ac:dyDescent="0.3">
      <c r="A85" s="24">
        <v>57</v>
      </c>
      <c r="B85" s="24">
        <v>-33.505674125708104</v>
      </c>
      <c r="C85" s="24">
        <v>6.4114741257081036</v>
      </c>
      <c r="E85" s="24">
        <v>45.2</v>
      </c>
      <c r="F85" s="24">
        <v>5.46</v>
      </c>
    </row>
    <row r="86" spans="1:6" x14ac:dyDescent="0.3">
      <c r="A86" s="24">
        <v>58</v>
      </c>
      <c r="B86" s="24">
        <v>45.247435917549325</v>
      </c>
      <c r="C86" s="24">
        <v>-32.137435917549325</v>
      </c>
      <c r="E86" s="24">
        <v>46</v>
      </c>
      <c r="F86" s="24">
        <v>5.5500000000000007</v>
      </c>
    </row>
    <row r="87" spans="1:6" x14ac:dyDescent="0.3">
      <c r="A87" s="24">
        <v>59</v>
      </c>
      <c r="B87" s="24">
        <v>15.814695990629373</v>
      </c>
      <c r="C87" s="24">
        <v>-1.2346959906293709</v>
      </c>
      <c r="E87" s="24">
        <v>46.800000000000004</v>
      </c>
      <c r="F87" s="24">
        <v>5.5511999999999979</v>
      </c>
    </row>
    <row r="88" spans="1:6" x14ac:dyDescent="0.3">
      <c r="A88" s="24">
        <v>60</v>
      </c>
      <c r="B88" s="24">
        <v>9.4535633170701239</v>
      </c>
      <c r="C88" s="24">
        <v>-4.2137633170701241</v>
      </c>
      <c r="E88" s="24">
        <v>47.6</v>
      </c>
      <c r="F88" s="24">
        <v>6</v>
      </c>
    </row>
    <row r="89" spans="1:6" x14ac:dyDescent="0.3">
      <c r="A89" s="24">
        <v>61</v>
      </c>
      <c r="B89" s="24">
        <v>14.629706282197164</v>
      </c>
      <c r="C89" s="24">
        <v>-5.2985062821971631</v>
      </c>
      <c r="E89" s="24">
        <v>48.4</v>
      </c>
      <c r="F89" s="24">
        <v>6.0083999999999964</v>
      </c>
    </row>
    <row r="90" spans="1:6" x14ac:dyDescent="0.3">
      <c r="A90" s="24">
        <v>62</v>
      </c>
      <c r="B90" s="24">
        <v>641.91631536392163</v>
      </c>
      <c r="C90" s="24">
        <v>104.4914846360781</v>
      </c>
      <c r="E90" s="24">
        <v>49.2</v>
      </c>
      <c r="F90" s="24">
        <v>6.88</v>
      </c>
    </row>
    <row r="91" spans="1:6" x14ac:dyDescent="0.3">
      <c r="A91" s="24">
        <v>63</v>
      </c>
      <c r="B91" s="24">
        <v>356.50512153409619</v>
      </c>
      <c r="C91" s="24">
        <v>-82.014121534096205</v>
      </c>
      <c r="E91" s="24">
        <v>50</v>
      </c>
      <c r="F91" s="24">
        <v>7.38</v>
      </c>
    </row>
    <row r="92" spans="1:6" x14ac:dyDescent="0.3">
      <c r="A92" s="24">
        <v>64</v>
      </c>
      <c r="B92" s="24">
        <v>117.33740466816769</v>
      </c>
      <c r="C92" s="24">
        <v>-3.6632046681677082</v>
      </c>
      <c r="E92" s="24">
        <v>50.800000000000004</v>
      </c>
      <c r="F92" s="24">
        <v>7.6800000000000015</v>
      </c>
    </row>
    <row r="93" spans="1:6" x14ac:dyDescent="0.3">
      <c r="A93" s="24">
        <v>65</v>
      </c>
      <c r="B93" s="24">
        <v>184.56983815974488</v>
      </c>
      <c r="C93" s="24">
        <v>19.539361840255111</v>
      </c>
      <c r="E93" s="24">
        <v>51.6</v>
      </c>
      <c r="F93" s="24">
        <v>7.77</v>
      </c>
    </row>
    <row r="94" spans="1:6" x14ac:dyDescent="0.3">
      <c r="A94" s="24">
        <v>66</v>
      </c>
      <c r="B94" s="24">
        <v>-0.99185110185335779</v>
      </c>
      <c r="C94" s="24">
        <v>1.3030511018533573</v>
      </c>
      <c r="E94" s="24">
        <v>52.4</v>
      </c>
      <c r="F94" s="24">
        <v>8.49</v>
      </c>
    </row>
    <row r="95" spans="1:6" x14ac:dyDescent="0.3">
      <c r="A95" s="24">
        <v>67</v>
      </c>
      <c r="B95" s="24">
        <v>27.233806681318537</v>
      </c>
      <c r="C95" s="24">
        <v>-24.225406681318539</v>
      </c>
      <c r="E95" s="24">
        <v>53.2</v>
      </c>
      <c r="F95" s="24">
        <v>8.6999999999999993</v>
      </c>
    </row>
    <row r="96" spans="1:6" x14ac:dyDescent="0.3">
      <c r="A96" s="24">
        <v>68</v>
      </c>
      <c r="B96" s="24">
        <v>15.122443955329175</v>
      </c>
      <c r="C96" s="24">
        <v>-13.642843955329173</v>
      </c>
      <c r="E96" s="24">
        <v>54</v>
      </c>
      <c r="F96" s="24">
        <v>9.3312000000000008</v>
      </c>
    </row>
    <row r="97" spans="1:6" x14ac:dyDescent="0.3">
      <c r="A97" s="24">
        <v>69</v>
      </c>
      <c r="B97" s="24">
        <v>125.86883230385756</v>
      </c>
      <c r="C97" s="24">
        <v>17.291167696142409</v>
      </c>
      <c r="E97" s="24">
        <v>54.800000000000004</v>
      </c>
      <c r="F97" s="24">
        <v>9.7499999999999964</v>
      </c>
    </row>
    <row r="98" spans="1:6" x14ac:dyDescent="0.3">
      <c r="A98" s="24">
        <v>70</v>
      </c>
      <c r="B98" s="24">
        <v>3.7724562357735318</v>
      </c>
      <c r="C98" s="24">
        <v>-1.5224562357735318</v>
      </c>
      <c r="E98" s="24">
        <v>55.6</v>
      </c>
      <c r="F98" s="24">
        <v>11.589300000000001</v>
      </c>
    </row>
    <row r="99" spans="1:6" x14ac:dyDescent="0.3">
      <c r="A99" s="24">
        <v>71</v>
      </c>
      <c r="B99" s="24">
        <v>27.225593911355887</v>
      </c>
      <c r="C99" s="24">
        <v>9.0024060886441077</v>
      </c>
      <c r="E99" s="24">
        <v>56.4</v>
      </c>
      <c r="F99" s="24">
        <v>12.096</v>
      </c>
    </row>
    <row r="100" spans="1:6" x14ac:dyDescent="0.3">
      <c r="A100" s="24">
        <v>72</v>
      </c>
      <c r="B100" s="24">
        <v>19.880877345953863</v>
      </c>
      <c r="C100" s="24">
        <v>-14.420877345953862</v>
      </c>
      <c r="E100" s="24">
        <v>57.2</v>
      </c>
      <c r="F100" s="24">
        <v>12.72</v>
      </c>
    </row>
    <row r="101" spans="1:6" x14ac:dyDescent="0.3">
      <c r="A101" s="24">
        <v>73</v>
      </c>
      <c r="B101" s="24">
        <v>-47.214674127508715</v>
      </c>
      <c r="C101" s="24">
        <v>-89.495325872491293</v>
      </c>
      <c r="E101" s="24">
        <v>58</v>
      </c>
      <c r="F101" s="24">
        <v>13.11</v>
      </c>
    </row>
    <row r="102" spans="1:6" x14ac:dyDescent="0.3">
      <c r="A102" s="24">
        <v>74</v>
      </c>
      <c r="B102" s="24">
        <v>-145.04085569297652</v>
      </c>
      <c r="C102" s="24">
        <v>100.20285569297656</v>
      </c>
      <c r="E102" s="24">
        <v>58.800000000000004</v>
      </c>
      <c r="F102" s="24">
        <v>13.280000000000001</v>
      </c>
    </row>
    <row r="103" spans="1:6" x14ac:dyDescent="0.3">
      <c r="A103" s="24">
        <v>75</v>
      </c>
      <c r="B103" s="24">
        <v>1.3326450943173698</v>
      </c>
      <c r="C103" s="24">
        <v>24.474854905682605</v>
      </c>
      <c r="E103" s="24">
        <v>59.6</v>
      </c>
      <c r="F103" s="24">
        <v>13.680000000000001</v>
      </c>
    </row>
    <row r="104" spans="1:6" x14ac:dyDescent="0.3">
      <c r="A104" s="24">
        <v>76</v>
      </c>
      <c r="B104" s="24">
        <v>-17.758767974589475</v>
      </c>
      <c r="C104" s="24">
        <v>13.264767974589471</v>
      </c>
      <c r="E104" s="24">
        <v>60.4</v>
      </c>
      <c r="F104" s="24">
        <v>14.580000000000002</v>
      </c>
    </row>
    <row r="105" spans="1:6" x14ac:dyDescent="0.3">
      <c r="A105" s="24">
        <v>77</v>
      </c>
      <c r="B105" s="24">
        <v>16.144727249190247</v>
      </c>
      <c r="C105" s="24">
        <v>-16.249727249190247</v>
      </c>
      <c r="E105" s="24">
        <v>61.2</v>
      </c>
      <c r="F105" s="24">
        <v>15.341999999999999</v>
      </c>
    </row>
    <row r="106" spans="1:6" x14ac:dyDescent="0.3">
      <c r="A106" s="24">
        <v>78</v>
      </c>
      <c r="B106" s="24">
        <v>145.09024787003312</v>
      </c>
      <c r="C106" s="24">
        <v>-73.630247870033116</v>
      </c>
      <c r="E106" s="24">
        <v>62</v>
      </c>
      <c r="F106" s="24">
        <v>16.11</v>
      </c>
    </row>
    <row r="107" spans="1:6" x14ac:dyDescent="0.3">
      <c r="A107" s="24">
        <v>79</v>
      </c>
      <c r="B107" s="24">
        <v>27.274047527092662</v>
      </c>
      <c r="C107" s="24">
        <v>-19.894047527092663</v>
      </c>
      <c r="E107" s="24">
        <v>62.800000000000004</v>
      </c>
      <c r="F107" s="24">
        <v>17.07</v>
      </c>
    </row>
    <row r="108" spans="1:6" x14ac:dyDescent="0.3">
      <c r="A108" s="24">
        <v>80</v>
      </c>
      <c r="B108" s="24">
        <v>1.2859640203236484</v>
      </c>
      <c r="C108" s="24">
        <v>4.7140359796763516</v>
      </c>
      <c r="E108" s="24">
        <v>63.6</v>
      </c>
      <c r="F108" s="24">
        <v>17.893499999999996</v>
      </c>
    </row>
    <row r="109" spans="1:6" x14ac:dyDescent="0.3">
      <c r="A109" s="24">
        <v>81</v>
      </c>
      <c r="B109" s="24">
        <v>4.6420608419902942</v>
      </c>
      <c r="C109" s="24">
        <v>-2.2420608419902943</v>
      </c>
      <c r="E109" s="24">
        <v>64.400000000000006</v>
      </c>
      <c r="F109" s="24">
        <v>20.3</v>
      </c>
    </row>
    <row r="110" spans="1:6" x14ac:dyDescent="0.3">
      <c r="A110" s="24">
        <v>82</v>
      </c>
      <c r="B110" s="24">
        <v>28.236387748431639</v>
      </c>
      <c r="C110" s="24">
        <v>17.783612251568357</v>
      </c>
      <c r="E110" s="24">
        <v>65.2</v>
      </c>
      <c r="F110" s="24">
        <v>20.52</v>
      </c>
    </row>
    <row r="111" spans="1:6" x14ac:dyDescent="0.3">
      <c r="A111" s="24">
        <v>83</v>
      </c>
      <c r="B111" s="24">
        <v>15.75928620169622</v>
      </c>
      <c r="C111" s="24">
        <v>-7.2692862016962199</v>
      </c>
      <c r="E111" s="24">
        <v>66.000000000000014</v>
      </c>
      <c r="F111" s="24">
        <v>20.879999999999995</v>
      </c>
    </row>
    <row r="112" spans="1:6" x14ac:dyDescent="0.3">
      <c r="A112" s="24">
        <v>84</v>
      </c>
      <c r="B112" s="24">
        <v>224.60725692826423</v>
      </c>
      <c r="C112" s="24">
        <v>-175.10725692826423</v>
      </c>
      <c r="E112" s="24">
        <v>66.800000000000011</v>
      </c>
      <c r="F112" s="24">
        <v>22.919999999999998</v>
      </c>
    </row>
    <row r="113" spans="1:6" x14ac:dyDescent="0.3">
      <c r="A113" s="24">
        <v>85</v>
      </c>
      <c r="B113" s="24">
        <v>-66.852976497700311</v>
      </c>
      <c r="C113" s="24">
        <v>13.143376497700324</v>
      </c>
      <c r="E113" s="24">
        <v>67.600000000000009</v>
      </c>
      <c r="F113" s="24">
        <v>23.4</v>
      </c>
    </row>
    <row r="114" spans="1:6" x14ac:dyDescent="0.3">
      <c r="A114" s="24">
        <v>86</v>
      </c>
      <c r="B114" s="24">
        <v>-31.405460111526828</v>
      </c>
      <c r="C114" s="24">
        <v>13.152960111526824</v>
      </c>
      <c r="E114" s="24">
        <v>68.400000000000006</v>
      </c>
      <c r="F114" s="24">
        <v>25.807499999999976</v>
      </c>
    </row>
    <row r="115" spans="1:6" x14ac:dyDescent="0.3">
      <c r="A115" s="24">
        <v>87</v>
      </c>
      <c r="B115" s="24">
        <v>354.5141456106266</v>
      </c>
      <c r="C115" s="24">
        <v>-93.694145610626606</v>
      </c>
      <c r="E115" s="24">
        <v>69.2</v>
      </c>
      <c r="F115" s="24">
        <v>26.759999999999998</v>
      </c>
    </row>
    <row r="116" spans="1:6" x14ac:dyDescent="0.3">
      <c r="A116" s="24">
        <v>88</v>
      </c>
      <c r="B116" s="24">
        <v>-558.85819690434471</v>
      </c>
      <c r="C116" s="24">
        <v>-452.77780309565503</v>
      </c>
      <c r="E116" s="24">
        <v>70.000000000000014</v>
      </c>
      <c r="F116" s="24">
        <v>28.160000000000004</v>
      </c>
    </row>
    <row r="117" spans="1:6" x14ac:dyDescent="0.3">
      <c r="A117" s="24">
        <v>89</v>
      </c>
      <c r="B117" s="24">
        <v>-42.946299330570056</v>
      </c>
      <c r="C117" s="24">
        <v>-12.703700669429942</v>
      </c>
      <c r="E117" s="24">
        <v>70.800000000000011</v>
      </c>
      <c r="F117" s="24">
        <v>29.268600000000003</v>
      </c>
    </row>
    <row r="118" spans="1:6" x14ac:dyDescent="0.3">
      <c r="A118" s="24">
        <v>90</v>
      </c>
      <c r="B118" s="24">
        <v>195.6025130326455</v>
      </c>
      <c r="C118" s="24">
        <v>-13.082513032645522</v>
      </c>
      <c r="E118" s="24">
        <v>71.600000000000009</v>
      </c>
      <c r="F118" s="24">
        <v>29.64</v>
      </c>
    </row>
    <row r="119" spans="1:6" x14ac:dyDescent="0.3">
      <c r="A119" s="24">
        <v>91</v>
      </c>
      <c r="B119" s="24">
        <v>-6.5805999889110822</v>
      </c>
      <c r="C119" s="24">
        <v>26.880599988911083</v>
      </c>
      <c r="E119" s="24">
        <v>72.400000000000006</v>
      </c>
      <c r="F119" s="24">
        <v>32.792999999999999</v>
      </c>
    </row>
    <row r="120" spans="1:6" x14ac:dyDescent="0.3">
      <c r="A120" s="24">
        <v>92</v>
      </c>
      <c r="B120" s="24">
        <v>3.3945898860473278</v>
      </c>
      <c r="C120" s="24">
        <v>-7.9365898860473276</v>
      </c>
      <c r="E120" s="24">
        <v>73.2</v>
      </c>
      <c r="F120" s="24">
        <v>35.64</v>
      </c>
    </row>
    <row r="121" spans="1:6" x14ac:dyDescent="0.3">
      <c r="A121" s="24">
        <v>93</v>
      </c>
      <c r="B121" s="24">
        <v>-73.823234086066321</v>
      </c>
      <c r="C121" s="24">
        <v>62.220434086066312</v>
      </c>
      <c r="E121" s="24">
        <v>74.000000000000014</v>
      </c>
      <c r="F121" s="24">
        <v>36.035999999999994</v>
      </c>
    </row>
    <row r="122" spans="1:6" x14ac:dyDescent="0.3">
      <c r="A122" s="24">
        <v>94</v>
      </c>
      <c r="B122" s="24">
        <v>-3.1765911806659033</v>
      </c>
      <c r="C122" s="24">
        <v>0.19909118066591125</v>
      </c>
      <c r="E122" s="24">
        <v>74.800000000000011</v>
      </c>
      <c r="F122" s="24">
        <v>36.227999999999994</v>
      </c>
    </row>
    <row r="123" spans="1:6" x14ac:dyDescent="0.3">
      <c r="A123" s="24">
        <v>95</v>
      </c>
      <c r="B123" s="24">
        <v>-15.459466882647417</v>
      </c>
      <c r="C123" s="24">
        <v>20.047966882647415</v>
      </c>
      <c r="E123" s="24">
        <v>75.600000000000009</v>
      </c>
      <c r="F123" s="24">
        <v>37.769999999999996</v>
      </c>
    </row>
    <row r="124" spans="1:6" x14ac:dyDescent="0.3">
      <c r="A124" s="24">
        <v>96</v>
      </c>
      <c r="B124" s="24">
        <v>7.3731628093786608</v>
      </c>
      <c r="C124" s="24">
        <v>-9.0906628093786619</v>
      </c>
      <c r="E124" s="24">
        <v>76.400000000000006</v>
      </c>
      <c r="F124" s="24">
        <v>42.900000000000006</v>
      </c>
    </row>
    <row r="125" spans="1:6" x14ac:dyDescent="0.3">
      <c r="A125" s="24">
        <v>97</v>
      </c>
      <c r="B125" s="24">
        <v>-97.634042576214839</v>
      </c>
      <c r="C125" s="24">
        <v>-59.04515742378517</v>
      </c>
      <c r="E125" s="24">
        <v>77.200000000000017</v>
      </c>
      <c r="F125" s="24">
        <v>44.88</v>
      </c>
    </row>
    <row r="126" spans="1:6" x14ac:dyDescent="0.3">
      <c r="A126" s="24">
        <v>98</v>
      </c>
      <c r="B126" s="24">
        <v>41.519446259196535</v>
      </c>
      <c r="C126" s="24">
        <v>-8.7264462591965355</v>
      </c>
      <c r="E126" s="24">
        <v>78.000000000000014</v>
      </c>
      <c r="F126" s="24">
        <v>46.019999999999996</v>
      </c>
    </row>
    <row r="127" spans="1:6" x14ac:dyDescent="0.3">
      <c r="A127" s="24">
        <v>99</v>
      </c>
      <c r="B127" s="24">
        <v>7.6451543833388849</v>
      </c>
      <c r="C127" s="24">
        <v>10.248345616661112</v>
      </c>
      <c r="E127" s="24">
        <v>78.800000000000011</v>
      </c>
      <c r="F127" s="24">
        <v>49.428240000000002</v>
      </c>
    </row>
    <row r="128" spans="1:6" x14ac:dyDescent="0.3">
      <c r="A128" s="24">
        <v>100</v>
      </c>
      <c r="B128" s="24">
        <v>12.099640020427755</v>
      </c>
      <c r="C128" s="24">
        <v>-12.028240020427754</v>
      </c>
      <c r="E128" s="24">
        <v>79.600000000000009</v>
      </c>
      <c r="F128" s="24">
        <v>49.5</v>
      </c>
    </row>
    <row r="129" spans="1:6" x14ac:dyDescent="0.3">
      <c r="A129" s="24">
        <v>101</v>
      </c>
      <c r="B129" s="24">
        <v>-6.4945259105160247E-2</v>
      </c>
      <c r="C129" s="24">
        <v>61.774945259105159</v>
      </c>
      <c r="E129" s="24">
        <v>80.400000000000006</v>
      </c>
      <c r="F129" s="24">
        <v>50.13</v>
      </c>
    </row>
    <row r="130" spans="1:6" x14ac:dyDescent="0.3">
      <c r="A130" s="24">
        <v>102</v>
      </c>
      <c r="B130" s="24">
        <v>15.498582825971139</v>
      </c>
      <c r="C130" s="24">
        <v>-5.7485828259711429</v>
      </c>
      <c r="E130" s="24">
        <v>81.200000000000017</v>
      </c>
      <c r="F130" s="24">
        <v>53.693999999999996</v>
      </c>
    </row>
    <row r="131" spans="1:6" x14ac:dyDescent="0.3">
      <c r="A131" s="24">
        <v>103</v>
      </c>
      <c r="B131" s="24">
        <v>13.477008239294749</v>
      </c>
      <c r="C131" s="24">
        <v>-12.30900823929475</v>
      </c>
      <c r="E131" s="24">
        <v>82.000000000000014</v>
      </c>
      <c r="F131" s="24">
        <v>54.179999999999993</v>
      </c>
    </row>
    <row r="132" spans="1:6" x14ac:dyDescent="0.3">
      <c r="A132" s="24">
        <v>104</v>
      </c>
      <c r="B132" s="24">
        <v>574.11320589088359</v>
      </c>
      <c r="C132" s="24">
        <v>-128.8532058908836</v>
      </c>
      <c r="E132" s="24">
        <v>82.800000000000011</v>
      </c>
      <c r="F132" s="24">
        <v>56.88000000000001</v>
      </c>
    </row>
    <row r="133" spans="1:6" x14ac:dyDescent="0.3">
      <c r="A133" s="24">
        <v>105</v>
      </c>
      <c r="B133" s="24">
        <v>316.9268892208429</v>
      </c>
      <c r="C133" s="24">
        <v>-157.05688922084289</v>
      </c>
      <c r="E133" s="24">
        <v>83.600000000000009</v>
      </c>
      <c r="F133" s="24">
        <v>61.71</v>
      </c>
    </row>
    <row r="134" spans="1:6" x14ac:dyDescent="0.3">
      <c r="A134" s="24">
        <v>106</v>
      </c>
      <c r="B134" s="24">
        <v>250.01546574577247</v>
      </c>
      <c r="C134" s="24">
        <v>26.584534254227549</v>
      </c>
      <c r="E134" s="24">
        <v>84.4</v>
      </c>
      <c r="F134" s="24">
        <v>63.899999999999991</v>
      </c>
    </row>
    <row r="135" spans="1:6" x14ac:dyDescent="0.3">
      <c r="A135" s="24">
        <v>107</v>
      </c>
      <c r="B135" s="24">
        <v>32.618539974139374</v>
      </c>
      <c r="C135" s="24">
        <v>31.281460025860618</v>
      </c>
      <c r="E135" s="24">
        <v>85.200000000000017</v>
      </c>
      <c r="F135" s="24">
        <v>71.460000000000008</v>
      </c>
    </row>
    <row r="136" spans="1:6" x14ac:dyDescent="0.3">
      <c r="A136" s="24">
        <v>108</v>
      </c>
      <c r="B136" s="24">
        <v>27.652584929780204</v>
      </c>
      <c r="C136" s="24">
        <v>26.527415070219789</v>
      </c>
      <c r="E136" s="24">
        <v>86.000000000000014</v>
      </c>
      <c r="F136" s="24">
        <v>76.56</v>
      </c>
    </row>
    <row r="137" spans="1:6" x14ac:dyDescent="0.3">
      <c r="A137" s="24">
        <v>109</v>
      </c>
      <c r="B137" s="24">
        <v>11.394373661045947</v>
      </c>
      <c r="C137" s="24">
        <v>12.005626338954052</v>
      </c>
      <c r="E137" s="24">
        <v>86.800000000000011</v>
      </c>
      <c r="F137" s="24">
        <v>106.14000000000001</v>
      </c>
    </row>
    <row r="138" spans="1:6" x14ac:dyDescent="0.3">
      <c r="A138" s="24">
        <v>110</v>
      </c>
      <c r="B138" s="24">
        <v>-3.7280868095631128</v>
      </c>
      <c r="C138" s="24">
        <v>3.7280868095631128</v>
      </c>
      <c r="E138" s="24">
        <v>87.600000000000009</v>
      </c>
      <c r="F138" s="24">
        <v>110.41200000000001</v>
      </c>
    </row>
    <row r="139" spans="1:6" x14ac:dyDescent="0.3">
      <c r="A139" s="24">
        <v>111</v>
      </c>
      <c r="B139" s="24">
        <v>-9.4628790211675593</v>
      </c>
      <c r="C139" s="24">
        <v>11.11287902116756</v>
      </c>
      <c r="E139" s="24">
        <v>88.4</v>
      </c>
      <c r="F139" s="24">
        <v>113.67419999999998</v>
      </c>
    </row>
    <row r="140" spans="1:6" x14ac:dyDescent="0.3">
      <c r="A140" s="24">
        <v>112</v>
      </c>
      <c r="B140" s="24">
        <v>8.798721756989714</v>
      </c>
      <c r="C140" s="24">
        <v>-3.2487217569897133</v>
      </c>
      <c r="E140" s="24">
        <v>89.200000000000017</v>
      </c>
      <c r="F140" s="24">
        <v>143.15999999999997</v>
      </c>
    </row>
    <row r="141" spans="1:6" x14ac:dyDescent="0.3">
      <c r="A141" s="24">
        <v>113</v>
      </c>
      <c r="B141" s="24">
        <v>18.86079803699046</v>
      </c>
      <c r="C141" s="24">
        <v>-16.25079803699046</v>
      </c>
      <c r="E141" s="24">
        <v>90.000000000000014</v>
      </c>
      <c r="F141" s="24">
        <v>159.87</v>
      </c>
    </row>
    <row r="142" spans="1:6" x14ac:dyDescent="0.3">
      <c r="A142" s="24">
        <v>114</v>
      </c>
      <c r="B142" s="24">
        <v>18.764642850374493</v>
      </c>
      <c r="C142" s="24">
        <v>-16.364642850374494</v>
      </c>
      <c r="E142" s="24">
        <v>90.800000000000011</v>
      </c>
      <c r="F142" s="24">
        <v>182.51999999999998</v>
      </c>
    </row>
    <row r="143" spans="1:6" x14ac:dyDescent="0.3">
      <c r="A143" s="24">
        <v>115</v>
      </c>
      <c r="B143" s="24">
        <v>-1.121951417509127</v>
      </c>
      <c r="C143" s="24">
        <v>-4.5606485824908747</v>
      </c>
      <c r="E143" s="24">
        <v>91.600000000000009</v>
      </c>
      <c r="F143" s="24">
        <v>204.10919999999999</v>
      </c>
    </row>
    <row r="144" spans="1:6" x14ac:dyDescent="0.3">
      <c r="A144" s="24">
        <v>116</v>
      </c>
      <c r="B144" s="24">
        <v>14.570335330113528</v>
      </c>
      <c r="C144" s="24">
        <v>-9.1703353301135273</v>
      </c>
      <c r="E144" s="24">
        <v>92.4</v>
      </c>
      <c r="F144" s="24">
        <v>253.32</v>
      </c>
    </row>
    <row r="145" spans="1:6" x14ac:dyDescent="0.3">
      <c r="A145" s="24">
        <v>117</v>
      </c>
      <c r="B145" s="24">
        <v>20.882201156570765</v>
      </c>
      <c r="C145" s="24">
        <v>-4.772201156570766</v>
      </c>
      <c r="E145" s="24">
        <v>93.200000000000017</v>
      </c>
      <c r="F145" s="24">
        <v>260.82</v>
      </c>
    </row>
    <row r="146" spans="1:6" x14ac:dyDescent="0.3">
      <c r="A146" s="24">
        <v>118</v>
      </c>
      <c r="B146" s="24">
        <v>508.82582871130961</v>
      </c>
      <c r="C146" s="24">
        <v>2.2691712886903019</v>
      </c>
      <c r="E146" s="24">
        <v>94.000000000000014</v>
      </c>
      <c r="F146" s="24">
        <v>274.49099999999999</v>
      </c>
    </row>
    <row r="147" spans="1:6" x14ac:dyDescent="0.3">
      <c r="A147" s="24">
        <v>119</v>
      </c>
      <c r="B147" s="24">
        <v>7.7662672161276047</v>
      </c>
      <c r="C147" s="24">
        <v>4.3297327838723954</v>
      </c>
      <c r="E147" s="24">
        <v>94.800000000000011</v>
      </c>
      <c r="F147" s="24">
        <v>276.60000000000002</v>
      </c>
    </row>
    <row r="148" spans="1:6" x14ac:dyDescent="0.3">
      <c r="A148" s="24">
        <v>120</v>
      </c>
      <c r="B148" s="24">
        <v>28.639900803175099</v>
      </c>
      <c r="C148" s="24">
        <v>25.054099196824897</v>
      </c>
      <c r="E148" s="24">
        <v>95.600000000000009</v>
      </c>
      <c r="F148" s="24">
        <v>290.43</v>
      </c>
    </row>
    <row r="149" spans="1:6" x14ac:dyDescent="0.3">
      <c r="A149" s="24">
        <v>121</v>
      </c>
      <c r="B149" s="24">
        <v>-64.51420334037266</v>
      </c>
      <c r="C149" s="24">
        <v>23.249203340372674</v>
      </c>
      <c r="E149" s="24">
        <v>96.4</v>
      </c>
      <c r="F149" s="24">
        <v>445.26</v>
      </c>
    </row>
    <row r="150" spans="1:6" x14ac:dyDescent="0.3">
      <c r="A150" s="24">
        <v>122</v>
      </c>
      <c r="B150" s="24">
        <v>66.804981182957633</v>
      </c>
      <c r="C150" s="24">
        <v>-9.9249811829576231</v>
      </c>
      <c r="E150" s="24">
        <v>97.200000000000017</v>
      </c>
      <c r="F150" s="24">
        <v>511.09499999999991</v>
      </c>
    </row>
    <row r="151" spans="1:6" x14ac:dyDescent="0.3">
      <c r="A151" s="24">
        <v>123</v>
      </c>
      <c r="B151" s="24">
        <v>15.523024536977223</v>
      </c>
      <c r="C151" s="24">
        <v>-13.763024536977223</v>
      </c>
      <c r="E151" s="24">
        <v>98.000000000000014</v>
      </c>
      <c r="F151" s="24">
        <v>609.83999999999992</v>
      </c>
    </row>
    <row r="152" spans="1:6" x14ac:dyDescent="0.3">
      <c r="A152" s="24">
        <v>124</v>
      </c>
      <c r="B152" s="24">
        <v>25.093743710699343</v>
      </c>
      <c r="C152" s="24">
        <v>-20.443743710699344</v>
      </c>
      <c r="E152" s="24">
        <v>98.800000000000011</v>
      </c>
      <c r="F152" s="24">
        <v>746.40779999999972</v>
      </c>
    </row>
    <row r="153" spans="1:6" ht="16.2" thickBot="1" x14ac:dyDescent="0.35">
      <c r="A153" s="67">
        <v>125</v>
      </c>
      <c r="B153" s="67">
        <v>-378.71158244861829</v>
      </c>
      <c r="C153" s="67">
        <v>99.921342448618304</v>
      </c>
      <c r="E153" s="67">
        <v>99.600000000000009</v>
      </c>
      <c r="F153" s="67">
        <v>999.36</v>
      </c>
    </row>
  </sheetData>
  <sortState xmlns:xlrd2="http://schemas.microsoft.com/office/spreadsheetml/2017/richdata2" ref="F29:F153">
    <sortCondition ref="F29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5BAC-BBE1-4D24-8A89-8F923D40F67A}">
  <dimension ref="A1:H22"/>
  <sheetViews>
    <sheetView workbookViewId="0">
      <selection activeCell="E18" sqref="E18:E22"/>
    </sheetView>
  </sheetViews>
  <sheetFormatPr defaultRowHeight="15.6" x14ac:dyDescent="0.3"/>
  <cols>
    <col min="1" max="1" width="17.3984375" bestFit="1" customWidth="1"/>
    <col min="2" max="2" width="12.5" bestFit="1" customWidth="1"/>
    <col min="3" max="3" width="11.8984375" bestFit="1" customWidth="1"/>
    <col min="4" max="4" width="12.5" bestFit="1" customWidth="1"/>
    <col min="5" max="5" width="11.8984375" bestFit="1" customWidth="1"/>
    <col min="6" max="7" width="12.5" bestFit="1" customWidth="1"/>
    <col min="8" max="8" width="11.8984375" bestFit="1" customWidth="1"/>
  </cols>
  <sheetData>
    <row r="1" spans="1:8" x14ac:dyDescent="0.3">
      <c r="A1" t="s">
        <v>519</v>
      </c>
    </row>
    <row r="3" spans="1:8" ht="16.2" thickBot="1" x14ac:dyDescent="0.35">
      <c r="A3" s="72" t="s">
        <v>520</v>
      </c>
      <c r="B3" s="72"/>
      <c r="D3" s="72"/>
      <c r="E3" s="72"/>
    </row>
    <row r="4" spans="1:8" ht="16.2" thickTop="1" x14ac:dyDescent="0.3">
      <c r="A4" t="s">
        <v>492</v>
      </c>
      <c r="B4" t="e">
        <f ca="1">SQRT(B5)</f>
        <v>#NAME?</v>
      </c>
      <c r="D4" t="s">
        <v>521</v>
      </c>
      <c r="E4" t="e">
        <f ca="1">B8*LN(C13/B8)+2*(B12+1)</f>
        <v>#NAME?</v>
      </c>
    </row>
    <row r="5" spans="1:8" x14ac:dyDescent="0.3">
      <c r="A5" t="s">
        <v>493</v>
      </c>
      <c r="B5" t="e">
        <f ca="1">C12/C14</f>
        <v>#NAME?</v>
      </c>
      <c r="D5" t="s">
        <v>522</v>
      </c>
      <c r="E5" t="e">
        <f ca="1">E4+2*(B12+2)*(B12+3)/(B8-B12-3)</f>
        <v>#NAME?</v>
      </c>
    </row>
    <row r="6" spans="1:8" x14ac:dyDescent="0.3">
      <c r="A6" t="s">
        <v>494</v>
      </c>
      <c r="B6" t="e">
        <f ca="1">1-(1-B5)*(B8-1)/(B8-B12-1)</f>
        <v>#NAME?</v>
      </c>
      <c r="D6" s="73" t="s">
        <v>523</v>
      </c>
      <c r="E6" s="73" t="e">
        <f ca="1">B8*LN(C13/B8)+(B12+1)*LN(B8)</f>
        <v>#NAME?</v>
      </c>
    </row>
    <row r="7" spans="1:8" x14ac:dyDescent="0.3">
      <c r="A7" t="s">
        <v>460</v>
      </c>
      <c r="B7" t="e">
        <f ca="1">SQRT(D13)</f>
        <v>#NAME?</v>
      </c>
    </row>
    <row r="8" spans="1:8" x14ac:dyDescent="0.3">
      <c r="A8" s="73" t="s">
        <v>495</v>
      </c>
      <c r="B8" s="73">
        <f>COUNT(Sheet1!A2:A126)</f>
        <v>125</v>
      </c>
    </row>
    <row r="10" spans="1:8" ht="16.2" thickBot="1" x14ac:dyDescent="0.35">
      <c r="A10" t="s">
        <v>496</v>
      </c>
      <c r="E10" s="74" t="s">
        <v>524</v>
      </c>
      <c r="F10" s="74">
        <v>0.05</v>
      </c>
    </row>
    <row r="11" spans="1:8" ht="16.2" thickTop="1" x14ac:dyDescent="0.3">
      <c r="A11" s="75"/>
      <c r="B11" s="75" t="s">
        <v>501</v>
      </c>
      <c r="C11" s="75" t="s">
        <v>502</v>
      </c>
      <c r="D11" s="75" t="s">
        <v>503</v>
      </c>
      <c r="E11" s="75" t="s">
        <v>504</v>
      </c>
      <c r="F11" s="75" t="s">
        <v>525</v>
      </c>
      <c r="G11" s="75" t="s">
        <v>526</v>
      </c>
    </row>
    <row r="12" spans="1:8" x14ac:dyDescent="0.3">
      <c r="A12" t="s">
        <v>497</v>
      </c>
      <c r="B12">
        <f>COUNT(Sheet1!B2:F2)</f>
        <v>5</v>
      </c>
      <c r="C12" t="e">
        <f ca="1">DEVSQ(MMULT([1]!DEsign(Sheet1!B2:F126),B17:B22))</f>
        <v>#NAME?</v>
      </c>
      <c r="D12" t="e">
        <f ca="1">C12/B12</f>
        <v>#NAME?</v>
      </c>
      <c r="E12" t="e">
        <f ca="1">D12/D13</f>
        <v>#NAME?</v>
      </c>
      <c r="F12" t="e">
        <f ca="1">_xlfn.F.DIST.RT(E12,B12,B13)</f>
        <v>#NAME?</v>
      </c>
      <c r="G12" s="74" t="e">
        <f ca="1">IF(F12&lt;F10,"yes","no")</f>
        <v>#NAME?</v>
      </c>
    </row>
    <row r="13" spans="1:8" x14ac:dyDescent="0.3">
      <c r="A13" t="s">
        <v>498</v>
      </c>
      <c r="B13">
        <f>B14-B12</f>
        <v>119</v>
      </c>
      <c r="C13" t="e">
        <f ca="1">C14-C12</f>
        <v>#NAME?</v>
      </c>
      <c r="D13" t="e">
        <f ca="1">C13/B13</f>
        <v>#NAME?</v>
      </c>
    </row>
    <row r="14" spans="1:8" x14ac:dyDescent="0.3">
      <c r="A14" s="73" t="s">
        <v>499</v>
      </c>
      <c r="B14" s="73">
        <f>B8-1</f>
        <v>124</v>
      </c>
      <c r="C14" s="73">
        <f>DEVSQ(Sheet1!A2:A126)</f>
        <v>4121921.1698703361</v>
      </c>
      <c r="D14" s="73"/>
      <c r="E14" s="73"/>
      <c r="F14" s="73"/>
      <c r="G14" s="73"/>
    </row>
    <row r="15" spans="1:8" ht="16.2" thickBot="1" x14ac:dyDescent="0.35"/>
    <row r="16" spans="1:8" ht="16.2" thickTop="1" x14ac:dyDescent="0.3">
      <c r="A16" s="75"/>
      <c r="B16" s="75" t="s">
        <v>527</v>
      </c>
      <c r="C16" s="75" t="s">
        <v>528</v>
      </c>
      <c r="D16" s="75" t="s">
        <v>529</v>
      </c>
      <c r="E16" s="75" t="s">
        <v>525</v>
      </c>
      <c r="F16" s="75" t="s">
        <v>530</v>
      </c>
      <c r="G16" s="75" t="s">
        <v>531</v>
      </c>
      <c r="H16" s="75" t="s">
        <v>532</v>
      </c>
    </row>
    <row r="17" spans="1:8" x14ac:dyDescent="0.3">
      <c r="A17" t="s">
        <v>500</v>
      </c>
      <c r="B17" t="e">
        <f t="array" aca="1" ref="B17:C22" ca="1">[1]!RegCoeff(Sheet1!B2:F126,Sheet1!A2:A126)</f>
        <v>#NAME?</v>
      </c>
      <c r="C17" t="e">
        <f ca="1"/>
        <v>#NAME?</v>
      </c>
      <c r="D17" t="e">
        <f ca="1">B17/C17</f>
        <v>#NAME?</v>
      </c>
      <c r="E17" t="e">
        <f ca="1">_xlfn.T.DIST.2T(ABS(D17),$B$13)</f>
        <v>#NAME?</v>
      </c>
      <c r="F17" t="e">
        <f ca="1">B17-_xlfn.T.INV.2T(F$10,$B$13)*C17</f>
        <v>#NAME?</v>
      </c>
      <c r="G17" t="e">
        <f ca="1">B17+_xlfn.T.INV.2T(F$10,$B$13)*C17</f>
        <v>#NAME?</v>
      </c>
    </row>
    <row r="18" spans="1:8" x14ac:dyDescent="0.3">
      <c r="A18" t="str">
        <f t="array" ref="A18:A22">TRANSPOSE(Sheet1!B1:F1)</f>
        <v>Profit Per Unit</v>
      </c>
      <c r="B18" t="e">
        <f ca="1"/>
        <v>#NAME?</v>
      </c>
      <c r="C18" t="e">
        <f ca="1"/>
        <v>#NAME?</v>
      </c>
      <c r="D18" t="e">
        <f t="shared" ref="D18:D22" ca="1" si="0">B18/C18</f>
        <v>#NAME?</v>
      </c>
      <c r="E18" s="12" t="e">
        <f t="shared" ref="E18:E22" ca="1" si="1">_xlfn.T.DIST.2T(ABS(D18),$B$13)</f>
        <v>#NAME?</v>
      </c>
      <c r="F18" t="e">
        <f t="shared" ref="F18:F22" ca="1" si="2">B18-_xlfn.T.INV.2T(F$10,$B$13)*C18</f>
        <v>#NAME?</v>
      </c>
      <c r="G18" t="e">
        <f t="shared" ref="G18:G22" ca="1" si="3">B18+_xlfn.T.INV.2T(F$10,$B$13)*C18</f>
        <v>#NAME?</v>
      </c>
      <c r="H18" t="e">
        <f ca="1">[1]!VIF(Sheet1!B2:F126,1)</f>
        <v>#NAME?</v>
      </c>
    </row>
    <row r="19" spans="1:8" x14ac:dyDescent="0.3">
      <c r="A19" t="str">
        <v>Sales</v>
      </c>
      <c r="B19" t="e">
        <f ca="1"/>
        <v>#NAME?</v>
      </c>
      <c r="C19" t="e">
        <f ca="1"/>
        <v>#NAME?</v>
      </c>
      <c r="D19" t="e">
        <f t="shared" ca="1" si="0"/>
        <v>#NAME?</v>
      </c>
      <c r="E19" s="12" t="e">
        <f t="shared" ca="1" si="1"/>
        <v>#NAME?</v>
      </c>
      <c r="F19" t="e">
        <f t="shared" ca="1" si="2"/>
        <v>#NAME?</v>
      </c>
      <c r="G19" t="e">
        <f t="shared" ca="1" si="3"/>
        <v>#NAME?</v>
      </c>
      <c r="H19" t="e">
        <f ca="1">[1]!VIF(Sheet1!B2:F126,2)</f>
        <v>#NAME?</v>
      </c>
    </row>
    <row r="20" spans="1:8" x14ac:dyDescent="0.3">
      <c r="A20" t="str">
        <v>Cost Per Unit</v>
      </c>
      <c r="B20" t="e">
        <f ca="1"/>
        <v>#NAME?</v>
      </c>
      <c r="C20" t="e">
        <f ca="1"/>
        <v>#NAME?</v>
      </c>
      <c r="D20" t="e">
        <f t="shared" ca="1" si="0"/>
        <v>#NAME?</v>
      </c>
      <c r="E20" s="12" t="e">
        <f t="shared" ca="1" si="1"/>
        <v>#NAME?</v>
      </c>
      <c r="F20" t="e">
        <f t="shared" ca="1" si="2"/>
        <v>#NAME?</v>
      </c>
      <c r="G20" t="e">
        <f t="shared" ca="1" si="3"/>
        <v>#NAME?</v>
      </c>
      <c r="H20" t="e">
        <f ca="1">[1]!VIF(Sheet1!B2:F126,3)</f>
        <v>#NAME?</v>
      </c>
    </row>
    <row r="21" spans="1:8" x14ac:dyDescent="0.3">
      <c r="A21" t="str">
        <v>Quantity</v>
      </c>
      <c r="B21" t="e">
        <f ca="1"/>
        <v>#NAME?</v>
      </c>
      <c r="C21" t="e">
        <f ca="1"/>
        <v>#NAME?</v>
      </c>
      <c r="D21" t="e">
        <f t="shared" ca="1" si="0"/>
        <v>#NAME?</v>
      </c>
      <c r="E21" s="12" t="e">
        <f t="shared" ca="1" si="1"/>
        <v>#NAME?</v>
      </c>
      <c r="F21" t="e">
        <f t="shared" ca="1" si="2"/>
        <v>#NAME?</v>
      </c>
      <c r="G21" t="e">
        <f t="shared" ca="1" si="3"/>
        <v>#NAME?</v>
      </c>
      <c r="H21" t="e">
        <f ca="1">[1]!VIF(Sheet1!B2:F126,4)</f>
        <v>#NAME?</v>
      </c>
    </row>
    <row r="22" spans="1:8" x14ac:dyDescent="0.3">
      <c r="A22" s="73" t="str">
        <v>Delivery Lag Time</v>
      </c>
      <c r="B22" s="73" t="e">
        <f ca="1"/>
        <v>#NAME?</v>
      </c>
      <c r="C22" s="73" t="e">
        <f ca="1"/>
        <v>#NAME?</v>
      </c>
      <c r="D22" s="73" t="e">
        <f t="shared" ca="1" si="0"/>
        <v>#NAME?</v>
      </c>
      <c r="E22" s="76" t="e">
        <f t="shared" ca="1" si="1"/>
        <v>#NAME?</v>
      </c>
      <c r="F22" s="73" t="e">
        <f t="shared" ca="1" si="2"/>
        <v>#NAME?</v>
      </c>
      <c r="G22" s="73" t="e">
        <f t="shared" ca="1" si="3"/>
        <v>#NAME?</v>
      </c>
      <c r="H22" s="73" t="e">
        <f ca="1">[1]!VIF(Sheet1!B2:F126,5)</f>
        <v>#NAME?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63A9-6CBC-4A2C-8736-62D44D8A6B80}">
  <dimension ref="A1:G151"/>
  <sheetViews>
    <sheetView zoomScale="70" zoomScaleNormal="70" workbookViewId="0">
      <selection activeCell="B17" sqref="B17"/>
    </sheetView>
  </sheetViews>
  <sheetFormatPr defaultRowHeight="15.6" x14ac:dyDescent="0.3"/>
  <cols>
    <col min="1" max="1" width="17.3984375" bestFit="1" customWidth="1"/>
    <col min="2" max="2" width="14.296875" bestFit="1" customWidth="1"/>
    <col min="3" max="3" width="13.5" bestFit="1" customWidth="1"/>
    <col min="4" max="4" width="12.5" bestFit="1" customWidth="1"/>
    <col min="5" max="5" width="19.09765625" bestFit="1" customWidth="1"/>
    <col min="6" max="6" width="12.5" bestFit="1" customWidth="1"/>
    <col min="7" max="7" width="11.8984375" bestFit="1" customWidth="1"/>
  </cols>
  <sheetData>
    <row r="1" spans="1:7" x14ac:dyDescent="0.3">
      <c r="A1" t="s">
        <v>490</v>
      </c>
    </row>
    <row r="2" spans="1:7" ht="16.2" thickBot="1" x14ac:dyDescent="0.35"/>
    <row r="3" spans="1:7" x14ac:dyDescent="0.3">
      <c r="A3" s="69" t="s">
        <v>491</v>
      </c>
      <c r="B3" s="69"/>
    </row>
    <row r="4" spans="1:7" x14ac:dyDescent="0.3">
      <c r="A4" s="24" t="s">
        <v>492</v>
      </c>
      <c r="B4" s="24">
        <v>0.92033597596634809</v>
      </c>
    </row>
    <row r="5" spans="1:7" x14ac:dyDescent="0.3">
      <c r="A5" s="24" t="s">
        <v>493</v>
      </c>
      <c r="B5" s="24">
        <v>0.84701830865793049</v>
      </c>
    </row>
    <row r="6" spans="1:7" x14ac:dyDescent="0.3">
      <c r="A6" s="24" t="s">
        <v>494</v>
      </c>
      <c r="B6" s="24">
        <v>0.84322537416184618</v>
      </c>
    </row>
    <row r="7" spans="1:7" x14ac:dyDescent="0.3">
      <c r="A7" s="24" t="s">
        <v>460</v>
      </c>
      <c r="B7" s="24">
        <v>72.189973900677799</v>
      </c>
    </row>
    <row r="8" spans="1:7" ht="16.2" thickBot="1" x14ac:dyDescent="0.35">
      <c r="A8" s="67" t="s">
        <v>495</v>
      </c>
      <c r="B8" s="67">
        <v>125</v>
      </c>
    </row>
    <row r="10" spans="1:7" ht="16.2" thickBot="1" x14ac:dyDescent="0.35">
      <c r="A10" t="s">
        <v>496</v>
      </c>
    </row>
    <row r="11" spans="1:7" x14ac:dyDescent="0.3">
      <c r="A11" s="68"/>
      <c r="B11" s="68" t="s">
        <v>501</v>
      </c>
      <c r="C11" s="68" t="s">
        <v>502</v>
      </c>
      <c r="D11" s="68" t="s">
        <v>503</v>
      </c>
      <c r="E11" s="68" t="s">
        <v>504</v>
      </c>
      <c r="F11" s="68" t="s">
        <v>505</v>
      </c>
    </row>
    <row r="12" spans="1:7" x14ac:dyDescent="0.3">
      <c r="A12" s="24" t="s">
        <v>497</v>
      </c>
      <c r="B12" s="24">
        <v>3</v>
      </c>
      <c r="C12" s="24">
        <v>3491342.6977248904</v>
      </c>
      <c r="D12" s="24">
        <v>1163780.8992416302</v>
      </c>
      <c r="E12" s="24">
        <v>223.31477370156256</v>
      </c>
      <c r="F12" s="24">
        <v>3.8131146089678944E-49</v>
      </c>
    </row>
    <row r="13" spans="1:7" x14ac:dyDescent="0.3">
      <c r="A13" s="24" t="s">
        <v>498</v>
      </c>
      <c r="B13" s="24">
        <v>121</v>
      </c>
      <c r="C13" s="24">
        <v>630578.47214544553</v>
      </c>
      <c r="D13" s="24">
        <v>5211.392331780542</v>
      </c>
      <c r="E13" s="24"/>
      <c r="F13" s="24"/>
    </row>
    <row r="14" spans="1:7" ht="16.2" thickBot="1" x14ac:dyDescent="0.35">
      <c r="A14" s="67" t="s">
        <v>499</v>
      </c>
      <c r="B14" s="67">
        <v>124</v>
      </c>
      <c r="C14" s="67">
        <v>4121921.1698703361</v>
      </c>
      <c r="D14" s="67"/>
      <c r="E14" s="67"/>
      <c r="F14" s="67"/>
    </row>
    <row r="15" spans="1:7" ht="16.2" thickBot="1" x14ac:dyDescent="0.35"/>
    <row r="16" spans="1:7" x14ac:dyDescent="0.3">
      <c r="A16" s="68"/>
      <c r="B16" s="68" t="s">
        <v>506</v>
      </c>
      <c r="C16" s="68" t="s">
        <v>460</v>
      </c>
      <c r="D16" s="68" t="s">
        <v>507</v>
      </c>
      <c r="E16" s="68" t="s">
        <v>508</v>
      </c>
      <c r="F16" s="68" t="s">
        <v>509</v>
      </c>
      <c r="G16" s="68" t="s">
        <v>510</v>
      </c>
    </row>
    <row r="17" spans="1:7" x14ac:dyDescent="0.3">
      <c r="A17" s="24" t="s">
        <v>500</v>
      </c>
      <c r="B17" s="24">
        <v>6.2684135207930964</v>
      </c>
      <c r="C17" s="24">
        <v>8.1570991215539728</v>
      </c>
      <c r="D17" s="24">
        <v>0.76846111925129201</v>
      </c>
      <c r="E17" s="24">
        <v>0.44371052451066995</v>
      </c>
      <c r="F17" s="24">
        <v>-9.8807157272239685</v>
      </c>
      <c r="G17" s="24">
        <v>22.417542768810161</v>
      </c>
    </row>
    <row r="18" spans="1:7" x14ac:dyDescent="0.3">
      <c r="A18" s="24" t="s">
        <v>489</v>
      </c>
      <c r="B18" s="24">
        <v>2.7276579901368456</v>
      </c>
      <c r="C18" s="24">
        <v>0.16402124507811297</v>
      </c>
      <c r="D18" s="24">
        <v>16.629906624826766</v>
      </c>
      <c r="E18" s="70">
        <v>4.8082762810253488E-33</v>
      </c>
      <c r="F18" s="24">
        <v>2.4029346728501828</v>
      </c>
      <c r="G18" s="24">
        <v>3.0523813074235084</v>
      </c>
    </row>
    <row r="19" spans="1:7" x14ac:dyDescent="0.3">
      <c r="A19" s="24" t="s">
        <v>10</v>
      </c>
      <c r="B19" s="24">
        <v>0.23721798704139274</v>
      </c>
      <c r="C19" s="24">
        <v>1.9756302863324724E-2</v>
      </c>
      <c r="D19" s="24">
        <v>12.007205431222676</v>
      </c>
      <c r="E19" s="70">
        <v>2.3661995901490191E-22</v>
      </c>
      <c r="F19" s="24">
        <v>0.19810517455150106</v>
      </c>
      <c r="G19" s="24">
        <v>0.27633079953128442</v>
      </c>
    </row>
    <row r="20" spans="1:7" ht="16.2" thickBot="1" x14ac:dyDescent="0.35">
      <c r="A20" s="67" t="s">
        <v>488</v>
      </c>
      <c r="B20" s="67">
        <v>-0.99055883084065222</v>
      </c>
      <c r="C20" s="67">
        <v>0.11114751925271429</v>
      </c>
      <c r="D20" s="67">
        <v>-8.9121092175564876</v>
      </c>
      <c r="E20" s="71">
        <v>6.2482239256120208E-15</v>
      </c>
      <c r="F20" s="67">
        <v>-1.2106046617495456</v>
      </c>
      <c r="G20" s="67">
        <v>-0.77051299993175881</v>
      </c>
    </row>
    <row r="24" spans="1:7" x14ac:dyDescent="0.3">
      <c r="A24" t="s">
        <v>513</v>
      </c>
      <c r="E24" t="s">
        <v>517</v>
      </c>
    </row>
    <row r="25" spans="1:7" ht="16.2" thickBot="1" x14ac:dyDescent="0.35"/>
    <row r="26" spans="1:7" x14ac:dyDescent="0.3">
      <c r="A26" s="68" t="s">
        <v>514</v>
      </c>
      <c r="B26" s="68" t="s">
        <v>515</v>
      </c>
      <c r="C26" s="68" t="s">
        <v>516</v>
      </c>
      <c r="E26" s="68" t="s">
        <v>518</v>
      </c>
      <c r="F26" s="68" t="s">
        <v>12</v>
      </c>
    </row>
    <row r="27" spans="1:7" x14ac:dyDescent="0.3">
      <c r="A27" s="24">
        <v>1</v>
      </c>
      <c r="B27" s="24">
        <v>98.227699002950459</v>
      </c>
      <c r="C27" s="24">
        <v>7.9123009970495559</v>
      </c>
      <c r="E27" s="24">
        <v>0.4</v>
      </c>
      <c r="F27" s="24">
        <v>-1011.6359999999997</v>
      </c>
    </row>
    <row r="28" spans="1:7" x14ac:dyDescent="0.3">
      <c r="A28" s="24">
        <v>2</v>
      </c>
      <c r="B28" s="24">
        <v>33.131315993617264</v>
      </c>
      <c r="C28" s="24">
        <v>-3.4913159936172633</v>
      </c>
      <c r="E28" s="24">
        <v>1.2000000000000002</v>
      </c>
      <c r="F28" s="24">
        <v>-319.46399999999994</v>
      </c>
    </row>
    <row r="29" spans="1:7" x14ac:dyDescent="0.3">
      <c r="A29" s="24">
        <v>3</v>
      </c>
      <c r="B29" s="24">
        <v>39.741412791610422</v>
      </c>
      <c r="C29" s="24">
        <v>-3.7054127916104278</v>
      </c>
      <c r="E29" s="24">
        <v>2</v>
      </c>
      <c r="F29" s="24">
        <v>-278.79023999999998</v>
      </c>
    </row>
    <row r="30" spans="1:7" x14ac:dyDescent="0.3">
      <c r="A30" s="24">
        <v>4</v>
      </c>
      <c r="B30" s="24">
        <v>38.801027513120843</v>
      </c>
      <c r="C30" s="24">
        <v>-1.0310275131208471</v>
      </c>
      <c r="E30" s="24">
        <v>2.8000000000000003</v>
      </c>
      <c r="F30" s="24">
        <v>-156.67920000000001</v>
      </c>
    </row>
    <row r="31" spans="1:7" x14ac:dyDescent="0.3">
      <c r="A31" s="24">
        <v>5</v>
      </c>
      <c r="B31" s="24">
        <v>20.535025328002444</v>
      </c>
      <c r="C31" s="24">
        <v>-5.1930253280024452</v>
      </c>
      <c r="E31" s="24">
        <v>3.6</v>
      </c>
      <c r="F31" s="24">
        <v>-136.71</v>
      </c>
    </row>
    <row r="32" spans="1:7" x14ac:dyDescent="0.3">
      <c r="A32" s="24">
        <v>6</v>
      </c>
      <c r="B32" s="24">
        <v>-30.195321896006355</v>
      </c>
      <c r="C32" s="24">
        <v>4.1403218960063448</v>
      </c>
      <c r="E32" s="24">
        <v>4.4000000000000004</v>
      </c>
      <c r="F32" s="24">
        <v>-122.80049999999997</v>
      </c>
    </row>
    <row r="33" spans="1:6" x14ac:dyDescent="0.3">
      <c r="A33" s="24">
        <v>7</v>
      </c>
      <c r="B33" s="24">
        <v>-218.84550993636043</v>
      </c>
      <c r="C33" s="24">
        <v>221.96550993636043</v>
      </c>
      <c r="E33" s="24">
        <v>5.2000000000000011</v>
      </c>
      <c r="F33" s="24">
        <v>-107.85600000000002</v>
      </c>
    </row>
    <row r="34" spans="1:6" x14ac:dyDescent="0.3">
      <c r="A34" s="24">
        <v>8</v>
      </c>
      <c r="B34" s="24">
        <v>242.32011068943081</v>
      </c>
      <c r="C34" s="24">
        <v>48.109889310569201</v>
      </c>
      <c r="E34" s="24">
        <v>6.0000000000000009</v>
      </c>
      <c r="F34" s="24">
        <v>-95.676000000000002</v>
      </c>
    </row>
    <row r="35" spans="1:6" x14ac:dyDescent="0.3">
      <c r="A35" s="24">
        <v>9</v>
      </c>
      <c r="B35" s="24">
        <v>-113.93680460776977</v>
      </c>
      <c r="C35" s="24">
        <v>68.035004607769764</v>
      </c>
      <c r="E35" s="24">
        <v>6.8000000000000007</v>
      </c>
      <c r="F35" s="24">
        <v>-70.399500000000018</v>
      </c>
    </row>
    <row r="36" spans="1:6" x14ac:dyDescent="0.3">
      <c r="A36" s="24">
        <v>10</v>
      </c>
      <c r="B36" s="24">
        <v>-300.20005265793924</v>
      </c>
      <c r="C36" s="24">
        <v>-19.263947342060703</v>
      </c>
      <c r="E36" s="24">
        <v>7.6000000000000005</v>
      </c>
      <c r="F36" s="24">
        <v>-64.774800000000013</v>
      </c>
    </row>
    <row r="37" spans="1:6" x14ac:dyDescent="0.3">
      <c r="A37" s="24">
        <v>11</v>
      </c>
      <c r="B37" s="24">
        <v>-212.74998914757907</v>
      </c>
      <c r="C37" s="24">
        <v>117.07398914757907</v>
      </c>
      <c r="E37" s="24">
        <v>8.4</v>
      </c>
      <c r="F37" s="24">
        <v>-55.65</v>
      </c>
    </row>
    <row r="38" spans="1:6" x14ac:dyDescent="0.3">
      <c r="A38" s="24">
        <v>12</v>
      </c>
      <c r="B38" s="24">
        <v>-5.2570927019954716</v>
      </c>
      <c r="C38" s="24">
        <v>8.6770927019954662</v>
      </c>
      <c r="E38" s="24">
        <v>9.2000000000000011</v>
      </c>
      <c r="F38" s="24">
        <v>-53.709599999999988</v>
      </c>
    </row>
    <row r="39" spans="1:6" x14ac:dyDescent="0.3">
      <c r="A39" s="24">
        <v>13</v>
      </c>
      <c r="B39" s="24">
        <v>-60.606532266636137</v>
      </c>
      <c r="C39" s="24">
        <v>34.194532266636131</v>
      </c>
      <c r="E39" s="24">
        <v>10.000000000000002</v>
      </c>
      <c r="F39" s="24">
        <v>-45.901800000000009</v>
      </c>
    </row>
    <row r="40" spans="1:6" x14ac:dyDescent="0.3">
      <c r="A40" s="24">
        <v>14</v>
      </c>
      <c r="B40" s="24">
        <v>47.365774212831894</v>
      </c>
      <c r="C40" s="24">
        <v>2.7642257871681082</v>
      </c>
      <c r="E40" s="24">
        <v>10.8</v>
      </c>
      <c r="F40" s="24">
        <v>-44.837999999999965</v>
      </c>
    </row>
    <row r="41" spans="1:6" x14ac:dyDescent="0.3">
      <c r="A41" s="24">
        <v>15</v>
      </c>
      <c r="B41" s="24">
        <v>-177.32098164023441</v>
      </c>
      <c r="C41" s="24">
        <v>54.520481640234436</v>
      </c>
      <c r="E41" s="24">
        <v>11.600000000000001</v>
      </c>
      <c r="F41" s="24">
        <v>-41.264999999999986</v>
      </c>
    </row>
    <row r="42" spans="1:6" x14ac:dyDescent="0.3">
      <c r="A42" s="24">
        <v>16</v>
      </c>
      <c r="B42" s="24">
        <v>-414.58308763156185</v>
      </c>
      <c r="C42" s="24">
        <v>344.18358763156186</v>
      </c>
      <c r="E42" s="24">
        <v>12.4</v>
      </c>
      <c r="F42" s="24">
        <v>-27.094200000000001</v>
      </c>
    </row>
    <row r="43" spans="1:6" x14ac:dyDescent="0.3">
      <c r="A43" s="24">
        <v>17</v>
      </c>
      <c r="B43" s="24">
        <v>3.7739947971884584</v>
      </c>
      <c r="C43" s="24">
        <v>-3.2279947971884582</v>
      </c>
      <c r="E43" s="24">
        <v>13.200000000000001</v>
      </c>
      <c r="F43" s="24">
        <v>-26.412000000000006</v>
      </c>
    </row>
    <row r="44" spans="1:6" x14ac:dyDescent="0.3">
      <c r="A44" s="24">
        <v>18</v>
      </c>
      <c r="B44" s="24">
        <v>208.80525550389751</v>
      </c>
      <c r="C44" s="24">
        <v>-98.393255503897507</v>
      </c>
      <c r="E44" s="24">
        <v>14.000000000000002</v>
      </c>
      <c r="F44" s="24">
        <v>-26.05500000000001</v>
      </c>
    </row>
    <row r="45" spans="1:6" x14ac:dyDescent="0.3">
      <c r="A45" s="24">
        <v>19</v>
      </c>
      <c r="B45" s="24">
        <v>8.8109331680797744</v>
      </c>
      <c r="C45" s="24">
        <v>-4.0679331680797741</v>
      </c>
      <c r="E45" s="24">
        <v>14.8</v>
      </c>
      <c r="F45" s="24">
        <v>-21.9</v>
      </c>
    </row>
    <row r="46" spans="1:6" x14ac:dyDescent="0.3">
      <c r="A46" s="24">
        <v>20</v>
      </c>
      <c r="B46" s="24">
        <v>-3.8942311227653619</v>
      </c>
      <c r="C46" s="24">
        <v>11.664231122765361</v>
      </c>
      <c r="E46" s="24">
        <v>15.600000000000001</v>
      </c>
      <c r="F46" s="24">
        <v>-18.252500000000005</v>
      </c>
    </row>
    <row r="47" spans="1:6" x14ac:dyDescent="0.3">
      <c r="A47" s="24">
        <v>21</v>
      </c>
      <c r="B47" s="24">
        <v>54.390994440070791</v>
      </c>
      <c r="C47" s="24">
        <v>-11.490994440070786</v>
      </c>
      <c r="E47" s="24">
        <v>16.399999999999999</v>
      </c>
      <c r="F47" s="24">
        <v>-11.602800000000009</v>
      </c>
    </row>
    <row r="48" spans="1:6" x14ac:dyDescent="0.3">
      <c r="A48" s="24">
        <v>22</v>
      </c>
      <c r="B48" s="24">
        <v>6.3551072469025058</v>
      </c>
      <c r="C48" s="24">
        <v>2.3448927530974935</v>
      </c>
      <c r="E48" s="24">
        <v>17.2</v>
      </c>
      <c r="F48" s="24">
        <v>-5.6826000000000016</v>
      </c>
    </row>
    <row r="49" spans="1:6" x14ac:dyDescent="0.3">
      <c r="A49" s="24">
        <v>23</v>
      </c>
      <c r="B49" s="24">
        <v>9.1850521643836345</v>
      </c>
      <c r="C49" s="24">
        <v>-5.0150521643836345</v>
      </c>
      <c r="E49" s="24">
        <v>18</v>
      </c>
      <c r="F49" s="24">
        <v>-5.4870000000000001</v>
      </c>
    </row>
    <row r="50" spans="1:6" x14ac:dyDescent="0.3">
      <c r="A50" s="24">
        <v>24</v>
      </c>
      <c r="B50" s="24">
        <v>234.79346458253528</v>
      </c>
      <c r="C50" s="24">
        <v>18.526535417464714</v>
      </c>
      <c r="E50" s="24">
        <v>18.8</v>
      </c>
      <c r="F50" s="24">
        <v>-4.5419999999999998</v>
      </c>
    </row>
    <row r="51" spans="1:6" x14ac:dyDescent="0.3">
      <c r="A51" s="24">
        <v>25</v>
      </c>
      <c r="B51" s="24">
        <v>34.007418433480112</v>
      </c>
      <c r="C51" s="24">
        <v>-16.937418433480111</v>
      </c>
      <c r="E51" s="24">
        <v>19.600000000000001</v>
      </c>
      <c r="F51" s="24">
        <v>-4.4940000000000033</v>
      </c>
    </row>
    <row r="52" spans="1:6" x14ac:dyDescent="0.3">
      <c r="A52" s="24">
        <v>26</v>
      </c>
      <c r="B52" s="24">
        <v>45.952486377616658</v>
      </c>
      <c r="C52" s="24">
        <v>-1.0724863776166558</v>
      </c>
      <c r="E52" s="24">
        <v>20.399999999999999</v>
      </c>
      <c r="F52" s="24">
        <v>-2.977499999999992</v>
      </c>
    </row>
    <row r="53" spans="1:6" x14ac:dyDescent="0.3">
      <c r="A53" s="24">
        <v>27</v>
      </c>
      <c r="B53" s="24">
        <v>30.296623466001655</v>
      </c>
      <c r="C53" s="24">
        <v>-3.5366234660016573</v>
      </c>
      <c r="E53" s="24">
        <v>21.2</v>
      </c>
      <c r="F53" s="24">
        <v>-1.7175000000000011</v>
      </c>
    </row>
    <row r="54" spans="1:6" x14ac:dyDescent="0.3">
      <c r="A54" s="24">
        <v>28</v>
      </c>
      <c r="B54" s="24">
        <v>12.344101755121537</v>
      </c>
      <c r="C54" s="24">
        <v>-6.7929017551215392</v>
      </c>
      <c r="E54" s="24">
        <v>22</v>
      </c>
      <c r="F54" s="24">
        <v>-1.0499999999999972</v>
      </c>
    </row>
    <row r="55" spans="1:6" x14ac:dyDescent="0.3">
      <c r="A55" s="24">
        <v>29</v>
      </c>
      <c r="B55" s="24">
        <v>19.153024714705957</v>
      </c>
      <c r="C55" s="24">
        <v>1.7269752852940385</v>
      </c>
      <c r="E55" s="24">
        <v>22.8</v>
      </c>
      <c r="F55" s="24">
        <v>-0.10500000000000043</v>
      </c>
    </row>
    <row r="56" spans="1:6" x14ac:dyDescent="0.3">
      <c r="A56" s="24">
        <v>30</v>
      </c>
      <c r="B56" s="24">
        <v>20.679869812636245</v>
      </c>
      <c r="C56" s="24">
        <v>-6.9998698126362431</v>
      </c>
      <c r="E56" s="24">
        <v>23.6</v>
      </c>
      <c r="F56" s="24">
        <v>0</v>
      </c>
    </row>
    <row r="57" spans="1:6" x14ac:dyDescent="0.3">
      <c r="A57" s="24">
        <v>31</v>
      </c>
      <c r="B57" s="24">
        <v>-41.320817120925284</v>
      </c>
      <c r="C57" s="24">
        <v>19.420817120925285</v>
      </c>
      <c r="E57" s="24">
        <v>24.4</v>
      </c>
      <c r="F57" s="24">
        <v>7.1399999999999908E-2</v>
      </c>
    </row>
    <row r="58" spans="1:6" x14ac:dyDescent="0.3">
      <c r="A58" s="24">
        <v>32</v>
      </c>
      <c r="B58" s="24">
        <v>-7.3275206945741189E-2</v>
      </c>
      <c r="C58" s="24">
        <v>-0.97672479305425597</v>
      </c>
      <c r="E58" s="24">
        <v>25.2</v>
      </c>
      <c r="F58" s="24">
        <v>0.31119999999999948</v>
      </c>
    </row>
    <row r="59" spans="1:6" x14ac:dyDescent="0.3">
      <c r="A59" s="24">
        <v>33</v>
      </c>
      <c r="B59" s="24">
        <v>503.08145657829868</v>
      </c>
      <c r="C59" s="24">
        <v>106.75854342170123</v>
      </c>
      <c r="E59" s="24">
        <v>26</v>
      </c>
      <c r="F59" s="24">
        <v>0.54600000000000026</v>
      </c>
    </row>
    <row r="60" spans="1:6" x14ac:dyDescent="0.3">
      <c r="A60" s="24">
        <v>34</v>
      </c>
      <c r="B60" s="24">
        <v>36.248322650066804</v>
      </c>
      <c r="C60" s="24">
        <v>-8.0883226500668002</v>
      </c>
      <c r="E60" s="24">
        <v>26.8</v>
      </c>
      <c r="F60" s="24">
        <v>1.1679999999999997</v>
      </c>
    </row>
    <row r="61" spans="1:6" x14ac:dyDescent="0.3">
      <c r="A61" s="24">
        <v>35</v>
      </c>
      <c r="B61" s="24">
        <v>16.293435214396872</v>
      </c>
      <c r="C61" s="24">
        <v>-3.0134352143968712</v>
      </c>
      <c r="E61" s="24">
        <v>27.6</v>
      </c>
      <c r="F61" s="24">
        <v>1.4796000000000005</v>
      </c>
    </row>
    <row r="62" spans="1:6" x14ac:dyDescent="0.3">
      <c r="A62" s="24">
        <v>36</v>
      </c>
      <c r="B62" s="24">
        <v>55.439254940431034</v>
      </c>
      <c r="C62" s="24">
        <v>-6.011014940431032</v>
      </c>
      <c r="E62" s="24">
        <v>28.4</v>
      </c>
      <c r="F62" s="24">
        <v>1.6500000000000001</v>
      </c>
    </row>
    <row r="63" spans="1:6" x14ac:dyDescent="0.3">
      <c r="A63" s="24">
        <v>37</v>
      </c>
      <c r="B63" s="24">
        <v>21.897255483362123</v>
      </c>
      <c r="C63" s="24">
        <v>-18.297255483362122</v>
      </c>
      <c r="E63" s="24">
        <v>29.2</v>
      </c>
      <c r="F63" s="24">
        <v>1.7600000000000002</v>
      </c>
    </row>
    <row r="64" spans="1:6" x14ac:dyDescent="0.3">
      <c r="A64" s="24">
        <v>38</v>
      </c>
      <c r="B64" s="24">
        <v>3.0269245653586125</v>
      </c>
      <c r="C64" s="24">
        <v>3.8530754346413874</v>
      </c>
      <c r="E64" s="24">
        <v>30</v>
      </c>
      <c r="F64" s="24">
        <v>2.0999999999999996</v>
      </c>
    </row>
    <row r="65" spans="1:6" x14ac:dyDescent="0.3">
      <c r="A65" s="24">
        <v>39</v>
      </c>
      <c r="B65" s="24">
        <v>0.6677719104290567</v>
      </c>
      <c r="C65" s="24">
        <v>1.5722280895709431</v>
      </c>
      <c r="E65" s="24">
        <v>30.8</v>
      </c>
      <c r="F65" s="24">
        <v>2.2399999999999998</v>
      </c>
    </row>
    <row r="66" spans="1:6" x14ac:dyDescent="0.3">
      <c r="A66" s="24">
        <v>40</v>
      </c>
      <c r="B66" s="24">
        <v>12.200331957941636</v>
      </c>
      <c r="C66" s="24">
        <v>-4.5203319579416341</v>
      </c>
      <c r="E66" s="24">
        <v>31.6</v>
      </c>
      <c r="F66" s="24">
        <v>2.25</v>
      </c>
    </row>
    <row r="67" spans="1:6" x14ac:dyDescent="0.3">
      <c r="A67" s="24">
        <v>41</v>
      </c>
      <c r="B67" s="24">
        <v>4.3112431615318307</v>
      </c>
      <c r="C67" s="24">
        <v>-1.7012431615318309</v>
      </c>
      <c r="E67" s="24">
        <v>32.4</v>
      </c>
      <c r="F67" s="24">
        <v>2.4</v>
      </c>
    </row>
    <row r="68" spans="1:6" x14ac:dyDescent="0.3">
      <c r="A68" s="24">
        <v>42</v>
      </c>
      <c r="B68" s="24">
        <v>9.6244244579922178</v>
      </c>
      <c r="C68" s="24">
        <v>-7.5244244579922182</v>
      </c>
      <c r="E68" s="24">
        <v>33.200000000000003</v>
      </c>
      <c r="F68" s="24">
        <v>2.4000000000000004</v>
      </c>
    </row>
    <row r="69" spans="1:6" x14ac:dyDescent="0.3">
      <c r="A69" s="24">
        <v>43</v>
      </c>
      <c r="B69" s="24">
        <v>-55.211087305105409</v>
      </c>
      <c r="C69" s="24">
        <v>-52.644912694894614</v>
      </c>
      <c r="E69" s="24">
        <v>34</v>
      </c>
      <c r="F69" s="24">
        <v>2.61</v>
      </c>
    </row>
    <row r="70" spans="1:6" x14ac:dyDescent="0.3">
      <c r="A70" s="24">
        <v>44</v>
      </c>
      <c r="B70" s="24">
        <v>-99.369636306688761</v>
      </c>
      <c r="C70" s="24">
        <v>34.594836306688748</v>
      </c>
      <c r="E70" s="24">
        <v>34.799999999999997</v>
      </c>
      <c r="F70" s="24">
        <v>2.61</v>
      </c>
    </row>
    <row r="71" spans="1:6" x14ac:dyDescent="0.3">
      <c r="A71" s="24">
        <v>45</v>
      </c>
      <c r="B71" s="24">
        <v>10.467244123936645</v>
      </c>
      <c r="C71" s="24">
        <v>-6.1955441239366458</v>
      </c>
      <c r="E71" s="24">
        <v>35.6</v>
      </c>
      <c r="F71" s="24">
        <v>3.0084</v>
      </c>
    </row>
    <row r="72" spans="1:6" x14ac:dyDescent="0.3">
      <c r="A72" s="24">
        <v>46</v>
      </c>
      <c r="B72" s="24">
        <v>-4.8460517840200934</v>
      </c>
      <c r="C72" s="24">
        <v>-0.6409482159799067</v>
      </c>
      <c r="E72" s="24">
        <v>36.4</v>
      </c>
      <c r="F72" s="24">
        <v>3.12</v>
      </c>
    </row>
    <row r="73" spans="1:6" x14ac:dyDescent="0.3">
      <c r="A73" s="24">
        <v>47</v>
      </c>
      <c r="B73" s="24">
        <v>75.276536689386703</v>
      </c>
      <c r="C73" s="24">
        <v>1.2834633106132998</v>
      </c>
      <c r="E73" s="24">
        <v>37.200000000000003</v>
      </c>
      <c r="F73" s="24">
        <v>3.4199999999999946</v>
      </c>
    </row>
    <row r="74" spans="1:6" x14ac:dyDescent="0.3">
      <c r="A74" s="24">
        <v>48</v>
      </c>
      <c r="B74" s="24">
        <v>23.375706215242428</v>
      </c>
      <c r="C74" s="24">
        <v>-2.855706215242428</v>
      </c>
      <c r="E74" s="24">
        <v>38</v>
      </c>
      <c r="F74" s="24">
        <v>3.6</v>
      </c>
    </row>
    <row r="75" spans="1:6" x14ac:dyDescent="0.3">
      <c r="A75" s="24">
        <v>49</v>
      </c>
      <c r="B75" s="24">
        <v>54.741976697069454</v>
      </c>
      <c r="C75" s="24">
        <v>-31.821976697069456</v>
      </c>
      <c r="E75" s="24">
        <v>38.800000000000004</v>
      </c>
      <c r="F75" s="24">
        <v>4.17</v>
      </c>
    </row>
    <row r="76" spans="1:6" x14ac:dyDescent="0.3">
      <c r="A76" s="24">
        <v>50</v>
      </c>
      <c r="B76" s="24">
        <v>814.20832459200165</v>
      </c>
      <c r="C76" s="24">
        <v>185.15167540799837</v>
      </c>
      <c r="E76" s="24">
        <v>39.6</v>
      </c>
      <c r="F76" s="24">
        <v>4.2716999999999992</v>
      </c>
    </row>
    <row r="77" spans="1:6" x14ac:dyDescent="0.3">
      <c r="A77" s="24">
        <v>51</v>
      </c>
      <c r="B77" s="24">
        <v>32.229518787231846</v>
      </c>
      <c r="C77" s="24">
        <v>-19.509518787231848</v>
      </c>
      <c r="E77" s="24">
        <v>40.4</v>
      </c>
      <c r="F77" s="24">
        <v>4.5884999999999962</v>
      </c>
    </row>
    <row r="78" spans="1:6" x14ac:dyDescent="0.3">
      <c r="A78" s="24">
        <v>52</v>
      </c>
      <c r="B78" s="24">
        <v>10.505441993750786</v>
      </c>
      <c r="C78" s="24">
        <v>-5.6214419937507856</v>
      </c>
      <c r="E78" s="24">
        <v>41.2</v>
      </c>
      <c r="F78" s="24">
        <v>4.6500000000000004</v>
      </c>
    </row>
    <row r="79" spans="1:6" x14ac:dyDescent="0.3">
      <c r="A79" s="24">
        <v>53</v>
      </c>
      <c r="B79" s="24">
        <v>20.277267694169097</v>
      </c>
      <c r="C79" s="24">
        <v>15.362732305830903</v>
      </c>
      <c r="E79" s="24">
        <v>42</v>
      </c>
      <c r="F79" s="24">
        <v>4.7430000000000003</v>
      </c>
    </row>
    <row r="80" spans="1:6" x14ac:dyDescent="0.3">
      <c r="A80" s="24">
        <v>54</v>
      </c>
      <c r="B80" s="24">
        <v>37.459327290203618</v>
      </c>
      <c r="C80" s="24">
        <v>-8.1907272902036148</v>
      </c>
      <c r="E80" s="24">
        <v>42.800000000000004</v>
      </c>
      <c r="F80" s="24">
        <v>4.8840000000000003</v>
      </c>
    </row>
    <row r="81" spans="1:6" x14ac:dyDescent="0.3">
      <c r="A81" s="24">
        <v>55</v>
      </c>
      <c r="B81" s="24">
        <v>17.027941400078305</v>
      </c>
      <c r="C81" s="24">
        <v>-5.4386414000783034</v>
      </c>
      <c r="E81" s="24">
        <v>43.6</v>
      </c>
      <c r="F81" s="24">
        <v>5.2397999999999998</v>
      </c>
    </row>
    <row r="82" spans="1:6" x14ac:dyDescent="0.3">
      <c r="A82" s="24">
        <v>56</v>
      </c>
      <c r="B82" s="24">
        <v>9.0483987658550067</v>
      </c>
      <c r="C82" s="24">
        <v>-3.0399987658550103</v>
      </c>
      <c r="E82" s="24">
        <v>44.4</v>
      </c>
      <c r="F82" s="24">
        <v>5.4</v>
      </c>
    </row>
    <row r="83" spans="1:6" x14ac:dyDescent="0.3">
      <c r="A83" s="24">
        <v>57</v>
      </c>
      <c r="B83" s="24">
        <v>-4.2245100901557322</v>
      </c>
      <c r="C83" s="24">
        <v>-22.869689909844269</v>
      </c>
      <c r="E83" s="24">
        <v>45.2</v>
      </c>
      <c r="F83" s="24">
        <v>5.46</v>
      </c>
    </row>
    <row r="84" spans="1:6" x14ac:dyDescent="0.3">
      <c r="A84" s="24">
        <v>58</v>
      </c>
      <c r="B84" s="24">
        <v>32.007206674178704</v>
      </c>
      <c r="C84" s="24">
        <v>-18.897206674178705</v>
      </c>
      <c r="E84" s="24">
        <v>46</v>
      </c>
      <c r="F84" s="24">
        <v>5.5500000000000007</v>
      </c>
    </row>
    <row r="85" spans="1:6" x14ac:dyDescent="0.3">
      <c r="A85" s="24">
        <v>59</v>
      </c>
      <c r="B85" s="24">
        <v>9.7925608204521239</v>
      </c>
      <c r="C85" s="24">
        <v>4.7874391795478779</v>
      </c>
      <c r="E85" s="24">
        <v>46.800000000000004</v>
      </c>
      <c r="F85" s="24">
        <v>5.5511999999999979</v>
      </c>
    </row>
    <row r="86" spans="1:6" x14ac:dyDescent="0.3">
      <c r="A86" s="24">
        <v>60</v>
      </c>
      <c r="B86" s="24">
        <v>11.574516275320214</v>
      </c>
      <c r="C86" s="24">
        <v>-6.334716275320214</v>
      </c>
      <c r="E86" s="24">
        <v>47.6</v>
      </c>
      <c r="F86" s="24">
        <v>6</v>
      </c>
    </row>
    <row r="87" spans="1:6" x14ac:dyDescent="0.3">
      <c r="A87" s="24">
        <v>61</v>
      </c>
      <c r="B87" s="24">
        <v>16.026251564998752</v>
      </c>
      <c r="C87" s="24">
        <v>-6.6950515649987512</v>
      </c>
      <c r="E87" s="24">
        <v>48.4</v>
      </c>
      <c r="F87" s="24">
        <v>6.0083999999999964</v>
      </c>
    </row>
    <row r="88" spans="1:6" x14ac:dyDescent="0.3">
      <c r="A88" s="24">
        <v>62</v>
      </c>
      <c r="B88" s="24">
        <v>641.91213595817271</v>
      </c>
      <c r="C88" s="24">
        <v>104.49566404182701</v>
      </c>
      <c r="E88" s="24">
        <v>49.2</v>
      </c>
      <c r="F88" s="24">
        <v>6.88</v>
      </c>
    </row>
    <row r="89" spans="1:6" x14ac:dyDescent="0.3">
      <c r="A89" s="24">
        <v>63</v>
      </c>
      <c r="B89" s="24">
        <v>359.16463014167846</v>
      </c>
      <c r="C89" s="24">
        <v>-84.673630141678473</v>
      </c>
      <c r="E89" s="24">
        <v>50</v>
      </c>
      <c r="F89" s="24">
        <v>7.38</v>
      </c>
    </row>
    <row r="90" spans="1:6" x14ac:dyDescent="0.3">
      <c r="A90" s="24">
        <v>64</v>
      </c>
      <c r="B90" s="24">
        <v>116.44615610039892</v>
      </c>
      <c r="C90" s="24">
        <v>-2.7719561003989384</v>
      </c>
      <c r="E90" s="24">
        <v>50.800000000000004</v>
      </c>
      <c r="F90" s="24">
        <v>7.6800000000000015</v>
      </c>
    </row>
    <row r="91" spans="1:6" x14ac:dyDescent="0.3">
      <c r="A91" s="24">
        <v>65</v>
      </c>
      <c r="B91" s="24">
        <v>188.12057475309456</v>
      </c>
      <c r="C91" s="24">
        <v>15.988625246905428</v>
      </c>
      <c r="E91" s="24">
        <v>51.6</v>
      </c>
      <c r="F91" s="24">
        <v>7.77</v>
      </c>
    </row>
    <row r="92" spans="1:6" x14ac:dyDescent="0.3">
      <c r="A92" s="24">
        <v>66</v>
      </c>
      <c r="B92" s="24">
        <v>6.2333668422530133</v>
      </c>
      <c r="C92" s="24">
        <v>-5.9221668422530138</v>
      </c>
      <c r="E92" s="24">
        <v>52.4</v>
      </c>
      <c r="F92" s="24">
        <v>8.49</v>
      </c>
    </row>
    <row r="93" spans="1:6" x14ac:dyDescent="0.3">
      <c r="A93" s="24">
        <v>67</v>
      </c>
      <c r="B93" s="24">
        <v>12.527447886574642</v>
      </c>
      <c r="C93" s="24">
        <v>-9.5190478865746417</v>
      </c>
      <c r="E93" s="24">
        <v>53.2</v>
      </c>
      <c r="F93" s="24">
        <v>8.6999999999999993</v>
      </c>
    </row>
    <row r="94" spans="1:6" x14ac:dyDescent="0.3">
      <c r="A94" s="24">
        <v>68</v>
      </c>
      <c r="B94" s="24">
        <v>7.6049736974356952</v>
      </c>
      <c r="C94" s="24">
        <v>-6.1253736974356947</v>
      </c>
      <c r="E94" s="24">
        <v>54</v>
      </c>
      <c r="F94" s="24">
        <v>9.3312000000000008</v>
      </c>
    </row>
    <row r="95" spans="1:6" x14ac:dyDescent="0.3">
      <c r="A95" s="24">
        <v>69</v>
      </c>
      <c r="B95" s="24">
        <v>131.88102467591145</v>
      </c>
      <c r="C95" s="24">
        <v>11.27897532408852</v>
      </c>
      <c r="E95" s="24">
        <v>54.800000000000004</v>
      </c>
      <c r="F95" s="24">
        <v>9.7499999999999964</v>
      </c>
    </row>
    <row r="96" spans="1:6" x14ac:dyDescent="0.3">
      <c r="A96" s="24">
        <v>70</v>
      </c>
      <c r="B96" s="24">
        <v>5.9528649365818644</v>
      </c>
      <c r="C96" s="24">
        <v>-3.7028649365818644</v>
      </c>
      <c r="E96" s="24">
        <v>55.6</v>
      </c>
      <c r="F96" s="24">
        <v>11.589300000000001</v>
      </c>
    </row>
    <row r="97" spans="1:6" x14ac:dyDescent="0.3">
      <c r="A97" s="24">
        <v>71</v>
      </c>
      <c r="B97" s="24">
        <v>23.934445700200527</v>
      </c>
      <c r="C97" s="24">
        <v>12.293554299799467</v>
      </c>
      <c r="E97" s="24">
        <v>56.4</v>
      </c>
      <c r="F97" s="24">
        <v>12.096</v>
      </c>
    </row>
    <row r="98" spans="1:6" x14ac:dyDescent="0.3">
      <c r="A98" s="24">
        <v>72</v>
      </c>
      <c r="B98" s="24">
        <v>11.83597447405181</v>
      </c>
      <c r="C98" s="24">
        <v>-6.3759744740518096</v>
      </c>
      <c r="E98" s="24">
        <v>57.2</v>
      </c>
      <c r="F98" s="24">
        <v>12.72</v>
      </c>
    </row>
    <row r="99" spans="1:6" x14ac:dyDescent="0.3">
      <c r="A99" s="24">
        <v>73</v>
      </c>
      <c r="B99" s="24">
        <v>-23.718355791181395</v>
      </c>
      <c r="C99" s="24">
        <v>-112.99164420881861</v>
      </c>
      <c r="E99" s="24">
        <v>58</v>
      </c>
      <c r="F99" s="24">
        <v>13.11</v>
      </c>
    </row>
    <row r="100" spans="1:6" x14ac:dyDescent="0.3">
      <c r="A100" s="24">
        <v>74</v>
      </c>
      <c r="B100" s="24">
        <v>-147.72221845887219</v>
      </c>
      <c r="C100" s="24">
        <v>102.88421845887223</v>
      </c>
      <c r="E100" s="24">
        <v>58.800000000000004</v>
      </c>
      <c r="F100" s="24">
        <v>13.280000000000001</v>
      </c>
    </row>
    <row r="101" spans="1:6" x14ac:dyDescent="0.3">
      <c r="A101" s="24">
        <v>75</v>
      </c>
      <c r="B101" s="24">
        <v>2.2275344398007633</v>
      </c>
      <c r="C101" s="24">
        <v>23.579965560199213</v>
      </c>
      <c r="E101" s="24">
        <v>59.6</v>
      </c>
      <c r="F101" s="24">
        <v>13.680000000000001</v>
      </c>
    </row>
    <row r="102" spans="1:6" x14ac:dyDescent="0.3">
      <c r="A102" s="24">
        <v>76</v>
      </c>
      <c r="B102" s="24">
        <v>-31.124979080032261</v>
      </c>
      <c r="C102" s="24">
        <v>26.630979080032258</v>
      </c>
      <c r="E102" s="24">
        <v>60.4</v>
      </c>
      <c r="F102" s="24">
        <v>14.580000000000002</v>
      </c>
    </row>
    <row r="103" spans="1:6" x14ac:dyDescent="0.3">
      <c r="A103" s="24">
        <v>77</v>
      </c>
      <c r="B103" s="24">
        <v>2.0924630144991783</v>
      </c>
      <c r="C103" s="24">
        <v>-2.1974630144991787</v>
      </c>
      <c r="E103" s="24">
        <v>61.2</v>
      </c>
      <c r="F103" s="24">
        <v>15.341999999999999</v>
      </c>
    </row>
    <row r="104" spans="1:6" x14ac:dyDescent="0.3">
      <c r="A104" s="24">
        <v>78</v>
      </c>
      <c r="B104" s="24">
        <v>140.64227824832025</v>
      </c>
      <c r="C104" s="24">
        <v>-69.182278248320245</v>
      </c>
      <c r="E104" s="24">
        <v>62</v>
      </c>
      <c r="F104" s="24">
        <v>16.11</v>
      </c>
    </row>
    <row r="105" spans="1:6" x14ac:dyDescent="0.3">
      <c r="A105" s="24">
        <v>79</v>
      </c>
      <c r="B105" s="24">
        <v>13.7980551579926</v>
      </c>
      <c r="C105" s="24">
        <v>-6.4180551579926002</v>
      </c>
      <c r="E105" s="24">
        <v>62.800000000000004</v>
      </c>
      <c r="F105" s="24">
        <v>17.07</v>
      </c>
    </row>
    <row r="106" spans="1:6" x14ac:dyDescent="0.3">
      <c r="A106" s="24">
        <v>80</v>
      </c>
      <c r="B106" s="24">
        <v>11.397187894675469</v>
      </c>
      <c r="C106" s="24">
        <v>-5.3971878946754686</v>
      </c>
      <c r="E106" s="24">
        <v>63.6</v>
      </c>
      <c r="F106" s="24">
        <v>17.893499999999996</v>
      </c>
    </row>
    <row r="107" spans="1:6" x14ac:dyDescent="0.3">
      <c r="A107" s="24">
        <v>81</v>
      </c>
      <c r="B107" s="24">
        <v>7.5193548827272858</v>
      </c>
      <c r="C107" s="24">
        <v>-5.1193548827272863</v>
      </c>
      <c r="E107" s="24">
        <v>64.400000000000006</v>
      </c>
      <c r="F107" s="24">
        <v>20.3</v>
      </c>
    </row>
    <row r="108" spans="1:6" x14ac:dyDescent="0.3">
      <c r="A108" s="24">
        <v>82</v>
      </c>
      <c r="B108" s="24">
        <v>25.802146735018994</v>
      </c>
      <c r="C108" s="24">
        <v>20.217853264981002</v>
      </c>
      <c r="E108" s="24">
        <v>65.2</v>
      </c>
      <c r="F108" s="24">
        <v>20.52</v>
      </c>
    </row>
    <row r="109" spans="1:6" x14ac:dyDescent="0.3">
      <c r="A109" s="24">
        <v>83</v>
      </c>
      <c r="B109" s="24">
        <v>4.1617386130651539</v>
      </c>
      <c r="C109" s="24">
        <v>4.3282613869348463</v>
      </c>
      <c r="E109" s="24">
        <v>66.000000000000014</v>
      </c>
      <c r="F109" s="24">
        <v>20.879999999999995</v>
      </c>
    </row>
    <row r="110" spans="1:6" x14ac:dyDescent="0.3">
      <c r="A110" s="24">
        <v>84</v>
      </c>
      <c r="B110" s="24">
        <v>215.7123519543801</v>
      </c>
      <c r="C110" s="24">
        <v>-166.2123519543801</v>
      </c>
      <c r="E110" s="24">
        <v>66.800000000000011</v>
      </c>
      <c r="F110" s="24">
        <v>22.919999999999998</v>
      </c>
    </row>
    <row r="111" spans="1:6" x14ac:dyDescent="0.3">
      <c r="A111" s="24">
        <v>85</v>
      </c>
      <c r="B111" s="24">
        <v>-67.432836816399771</v>
      </c>
      <c r="C111" s="24">
        <v>13.723236816399783</v>
      </c>
      <c r="E111" s="24">
        <v>67.600000000000009</v>
      </c>
      <c r="F111" s="24">
        <v>23.4</v>
      </c>
    </row>
    <row r="112" spans="1:6" x14ac:dyDescent="0.3">
      <c r="A112" s="24">
        <v>86</v>
      </c>
      <c r="B112" s="24">
        <v>-2.4285858930165785</v>
      </c>
      <c r="C112" s="24">
        <v>-15.823914106983427</v>
      </c>
      <c r="E112" s="24">
        <v>68.400000000000006</v>
      </c>
      <c r="F112" s="24">
        <v>25.807499999999976</v>
      </c>
    </row>
    <row r="113" spans="1:6" x14ac:dyDescent="0.3">
      <c r="A113" s="24">
        <v>87</v>
      </c>
      <c r="B113" s="24">
        <v>352.83395012885927</v>
      </c>
      <c r="C113" s="24">
        <v>-92.013950128859278</v>
      </c>
      <c r="E113" s="24">
        <v>69.2</v>
      </c>
      <c r="F113" s="24">
        <v>26.759999999999998</v>
      </c>
    </row>
    <row r="114" spans="1:6" x14ac:dyDescent="0.3">
      <c r="A114" s="24">
        <v>88</v>
      </c>
      <c r="B114" s="24">
        <v>-549.46495024583396</v>
      </c>
      <c r="C114" s="24">
        <v>-462.17104975416578</v>
      </c>
      <c r="E114" s="24">
        <v>70.000000000000014</v>
      </c>
      <c r="F114" s="24">
        <v>28.160000000000004</v>
      </c>
    </row>
    <row r="115" spans="1:6" x14ac:dyDescent="0.3">
      <c r="A115" s="24">
        <v>89</v>
      </c>
      <c r="B115" s="24">
        <v>-30.586839319562682</v>
      </c>
      <c r="C115" s="24">
        <v>-25.063160680437317</v>
      </c>
      <c r="E115" s="24">
        <v>70.800000000000011</v>
      </c>
      <c r="F115" s="24">
        <v>29.268600000000003</v>
      </c>
    </row>
    <row r="116" spans="1:6" x14ac:dyDescent="0.3">
      <c r="A116" s="24">
        <v>90</v>
      </c>
      <c r="B116" s="24">
        <v>195.58561064557449</v>
      </c>
      <c r="C116" s="24">
        <v>-13.065610645574509</v>
      </c>
      <c r="E116" s="24">
        <v>71.600000000000009</v>
      </c>
      <c r="F116" s="24">
        <v>29.64</v>
      </c>
    </row>
    <row r="117" spans="1:6" x14ac:dyDescent="0.3">
      <c r="A117" s="24">
        <v>91</v>
      </c>
      <c r="B117" s="24">
        <v>21.808008558616429</v>
      </c>
      <c r="C117" s="24">
        <v>-1.508008558616428</v>
      </c>
      <c r="E117" s="24">
        <v>72.400000000000006</v>
      </c>
      <c r="F117" s="24">
        <v>32.792999999999999</v>
      </c>
    </row>
    <row r="118" spans="1:6" x14ac:dyDescent="0.3">
      <c r="A118" s="24">
        <v>92</v>
      </c>
      <c r="B118" s="24">
        <v>-3.3880294701710305</v>
      </c>
      <c r="C118" s="24">
        <v>-1.1539705298289693</v>
      </c>
      <c r="E118" s="24">
        <v>73.2</v>
      </c>
      <c r="F118" s="24">
        <v>35.64</v>
      </c>
    </row>
    <row r="119" spans="1:6" x14ac:dyDescent="0.3">
      <c r="A119" s="24">
        <v>93</v>
      </c>
      <c r="B119" s="24">
        <v>-77.16937381199179</v>
      </c>
      <c r="C119" s="24">
        <v>65.566573811991788</v>
      </c>
      <c r="E119" s="24">
        <v>74.000000000000014</v>
      </c>
      <c r="F119" s="24">
        <v>36.035999999999994</v>
      </c>
    </row>
    <row r="120" spans="1:6" x14ac:dyDescent="0.3">
      <c r="A120" s="24">
        <v>94</v>
      </c>
      <c r="B120" s="24">
        <v>10.226056947671434</v>
      </c>
      <c r="C120" s="24">
        <v>-13.203556947671427</v>
      </c>
      <c r="E120" s="24">
        <v>74.800000000000011</v>
      </c>
      <c r="F120" s="24">
        <v>36.227999999999994</v>
      </c>
    </row>
    <row r="121" spans="1:6" x14ac:dyDescent="0.3">
      <c r="A121" s="24">
        <v>95</v>
      </c>
      <c r="B121" s="24">
        <v>13.64704683404516</v>
      </c>
      <c r="C121" s="24">
        <v>-9.0585468340451634</v>
      </c>
      <c r="E121" s="24">
        <v>75.600000000000009</v>
      </c>
      <c r="F121" s="24">
        <v>37.769999999999996</v>
      </c>
    </row>
    <row r="122" spans="1:6" x14ac:dyDescent="0.3">
      <c r="A122" s="24">
        <v>96</v>
      </c>
      <c r="B122" s="24">
        <v>-7.1406438855543586</v>
      </c>
      <c r="C122" s="24">
        <v>5.4231438855543574</v>
      </c>
      <c r="E122" s="24">
        <v>76.400000000000006</v>
      </c>
      <c r="F122" s="24">
        <v>42.900000000000006</v>
      </c>
    </row>
    <row r="123" spans="1:6" x14ac:dyDescent="0.3">
      <c r="A123" s="24">
        <v>97</v>
      </c>
      <c r="B123" s="24">
        <v>-78.083050023892099</v>
      </c>
      <c r="C123" s="24">
        <v>-78.59614997610791</v>
      </c>
      <c r="E123" s="24">
        <v>77.200000000000017</v>
      </c>
      <c r="F123" s="24">
        <v>44.88</v>
      </c>
    </row>
    <row r="124" spans="1:6" x14ac:dyDescent="0.3">
      <c r="A124" s="24">
        <v>98</v>
      </c>
      <c r="B124" s="24">
        <v>35.298279679772499</v>
      </c>
      <c r="C124" s="24">
        <v>-2.5052796797724994</v>
      </c>
      <c r="E124" s="24">
        <v>78.000000000000014</v>
      </c>
      <c r="F124" s="24">
        <v>46.019999999999996</v>
      </c>
    </row>
    <row r="125" spans="1:6" x14ac:dyDescent="0.3">
      <c r="A125" s="24">
        <v>99</v>
      </c>
      <c r="B125" s="24">
        <v>21.342143051061043</v>
      </c>
      <c r="C125" s="24">
        <v>-3.4486430510610475</v>
      </c>
      <c r="E125" s="24">
        <v>78.800000000000011</v>
      </c>
      <c r="F125" s="24">
        <v>49.428240000000002</v>
      </c>
    </row>
    <row r="126" spans="1:6" x14ac:dyDescent="0.3">
      <c r="A126" s="24">
        <v>100</v>
      </c>
      <c r="B126" s="24">
        <v>3.9208222485807136</v>
      </c>
      <c r="C126" s="24">
        <v>-3.8494222485807139</v>
      </c>
      <c r="E126" s="24">
        <v>79.600000000000009</v>
      </c>
      <c r="F126" s="24">
        <v>49.5</v>
      </c>
    </row>
    <row r="127" spans="1:6" x14ac:dyDescent="0.3">
      <c r="A127" s="24">
        <v>101</v>
      </c>
      <c r="B127" s="24">
        <v>3.2084555131110903</v>
      </c>
      <c r="C127" s="24">
        <v>58.501544486888911</v>
      </c>
      <c r="E127" s="24">
        <v>80.400000000000006</v>
      </c>
      <c r="F127" s="24">
        <v>50.13</v>
      </c>
    </row>
    <row r="128" spans="1:6" x14ac:dyDescent="0.3">
      <c r="A128" s="24">
        <v>102</v>
      </c>
      <c r="B128" s="24">
        <v>15.452007543918633</v>
      </c>
      <c r="C128" s="24">
        <v>-5.7020075439186364</v>
      </c>
      <c r="E128" s="24">
        <v>81.200000000000017</v>
      </c>
      <c r="F128" s="24">
        <v>53.693999999999996</v>
      </c>
    </row>
    <row r="129" spans="1:6" x14ac:dyDescent="0.3">
      <c r="A129" s="24">
        <v>103</v>
      </c>
      <c r="B129" s="24">
        <v>6.0285261574712008</v>
      </c>
      <c r="C129" s="24">
        <v>-4.8605261574712006</v>
      </c>
      <c r="E129" s="24">
        <v>82.000000000000014</v>
      </c>
      <c r="F129" s="24">
        <v>54.179999999999993</v>
      </c>
    </row>
    <row r="130" spans="1:6" x14ac:dyDescent="0.3">
      <c r="A130" s="24">
        <v>104</v>
      </c>
      <c r="B130" s="24">
        <v>584.25672293277353</v>
      </c>
      <c r="C130" s="24">
        <v>-138.99672293277354</v>
      </c>
      <c r="E130" s="24">
        <v>82.800000000000011</v>
      </c>
      <c r="F130" s="24">
        <v>56.88000000000001</v>
      </c>
    </row>
    <row r="131" spans="1:6" x14ac:dyDescent="0.3">
      <c r="A131" s="24">
        <v>105</v>
      </c>
      <c r="B131" s="24">
        <v>326.94320746225276</v>
      </c>
      <c r="C131" s="24">
        <v>-167.07320746225275</v>
      </c>
      <c r="E131" s="24">
        <v>83.600000000000009</v>
      </c>
      <c r="F131" s="24">
        <v>61.71</v>
      </c>
    </row>
    <row r="132" spans="1:6" x14ac:dyDescent="0.3">
      <c r="A132" s="24">
        <v>106</v>
      </c>
      <c r="B132" s="24">
        <v>257.24888190574887</v>
      </c>
      <c r="C132" s="24">
        <v>19.351118094251149</v>
      </c>
      <c r="E132" s="24">
        <v>84.4</v>
      </c>
      <c r="F132" s="24">
        <v>63.899999999999991</v>
      </c>
    </row>
    <row r="133" spans="1:6" x14ac:dyDescent="0.3">
      <c r="A133" s="24">
        <v>107</v>
      </c>
      <c r="B133" s="24">
        <v>56.136558603308266</v>
      </c>
      <c r="C133" s="24">
        <v>7.7634413966917251</v>
      </c>
      <c r="E133" s="24">
        <v>85.200000000000017</v>
      </c>
      <c r="F133" s="24">
        <v>71.460000000000008</v>
      </c>
    </row>
    <row r="134" spans="1:6" x14ac:dyDescent="0.3">
      <c r="A134" s="24">
        <v>108</v>
      </c>
      <c r="B134" s="24">
        <v>51.021820445280895</v>
      </c>
      <c r="C134" s="24">
        <v>3.1581795547190978</v>
      </c>
      <c r="E134" s="24">
        <v>86.000000000000014</v>
      </c>
      <c r="F134" s="24">
        <v>76.56</v>
      </c>
    </row>
    <row r="135" spans="1:6" x14ac:dyDescent="0.3">
      <c r="A135" s="24">
        <v>109</v>
      </c>
      <c r="B135" s="24">
        <v>9.4520327563052575</v>
      </c>
      <c r="C135" s="24">
        <v>13.947967243694741</v>
      </c>
      <c r="E135" s="24">
        <v>86.800000000000011</v>
      </c>
      <c r="F135" s="24">
        <v>106.14000000000001</v>
      </c>
    </row>
    <row r="136" spans="1:6" x14ac:dyDescent="0.3">
      <c r="A136" s="24">
        <v>110</v>
      </c>
      <c r="B136" s="24">
        <v>-7.4501320118309984</v>
      </c>
      <c r="C136" s="24">
        <v>7.4501320118309984</v>
      </c>
      <c r="E136" s="24">
        <v>87.600000000000009</v>
      </c>
      <c r="F136" s="24">
        <v>110.41200000000001</v>
      </c>
    </row>
    <row r="137" spans="1:6" x14ac:dyDescent="0.3">
      <c r="A137" s="24">
        <v>111</v>
      </c>
      <c r="B137" s="24">
        <v>-19.010841911023153</v>
      </c>
      <c r="C137" s="24">
        <v>20.660841911023152</v>
      </c>
      <c r="E137" s="24">
        <v>88.4</v>
      </c>
      <c r="F137" s="24">
        <v>113.67419999999998</v>
      </c>
    </row>
    <row r="138" spans="1:6" x14ac:dyDescent="0.3">
      <c r="A138" s="24">
        <v>112</v>
      </c>
      <c r="B138" s="24">
        <v>-1.0519618361722998</v>
      </c>
      <c r="C138" s="24">
        <v>6.6019618361723005</v>
      </c>
      <c r="E138" s="24">
        <v>89.200000000000017</v>
      </c>
      <c r="F138" s="24">
        <v>143.15999999999997</v>
      </c>
    </row>
    <row r="139" spans="1:6" x14ac:dyDescent="0.3">
      <c r="A139" s="24">
        <v>113</v>
      </c>
      <c r="B139" s="24">
        <v>7.4074740295467851</v>
      </c>
      <c r="C139" s="24">
        <v>-4.7974740295467857</v>
      </c>
      <c r="E139" s="24">
        <v>90.000000000000014</v>
      </c>
      <c r="F139" s="24">
        <v>159.87</v>
      </c>
    </row>
    <row r="140" spans="1:6" x14ac:dyDescent="0.3">
      <c r="A140" s="24">
        <v>114</v>
      </c>
      <c r="B140" s="24">
        <v>7.2594548059328883</v>
      </c>
      <c r="C140" s="24">
        <v>-4.8594548059328879</v>
      </c>
      <c r="E140" s="24">
        <v>90.800000000000011</v>
      </c>
      <c r="F140" s="24">
        <v>182.51999999999998</v>
      </c>
    </row>
    <row r="141" spans="1:6" x14ac:dyDescent="0.3">
      <c r="A141" s="24">
        <v>115</v>
      </c>
      <c r="B141" s="24">
        <v>-1.936494687767369</v>
      </c>
      <c r="C141" s="24">
        <v>-3.7461053122326327</v>
      </c>
      <c r="E141" s="24">
        <v>91.600000000000009</v>
      </c>
      <c r="F141" s="24">
        <v>204.10919999999999</v>
      </c>
    </row>
    <row r="142" spans="1:6" x14ac:dyDescent="0.3">
      <c r="A142" s="24">
        <v>116</v>
      </c>
      <c r="B142" s="24">
        <v>9.6186467138503868</v>
      </c>
      <c r="C142" s="24">
        <v>-4.2186467138503865</v>
      </c>
      <c r="E142" s="24">
        <v>92.4</v>
      </c>
      <c r="F142" s="24">
        <v>253.32</v>
      </c>
    </row>
    <row r="143" spans="1:6" x14ac:dyDescent="0.3">
      <c r="A143" s="24">
        <v>117</v>
      </c>
      <c r="B143" s="24">
        <v>23.047355188582962</v>
      </c>
      <c r="C143" s="24">
        <v>-6.9373551885829627</v>
      </c>
      <c r="E143" s="24">
        <v>93.200000000000017</v>
      </c>
      <c r="F143" s="24">
        <v>260.82</v>
      </c>
    </row>
    <row r="144" spans="1:6" x14ac:dyDescent="0.3">
      <c r="A144" s="24">
        <v>118</v>
      </c>
      <c r="B144" s="24">
        <v>498.77491884590393</v>
      </c>
      <c r="C144" s="24">
        <v>12.320081154095988</v>
      </c>
      <c r="E144" s="24">
        <v>94.000000000000014</v>
      </c>
      <c r="F144" s="24">
        <v>274.49099999999999</v>
      </c>
    </row>
    <row r="145" spans="1:6" x14ac:dyDescent="0.3">
      <c r="A145" s="24">
        <v>119</v>
      </c>
      <c r="B145" s="24">
        <v>17.19489726274098</v>
      </c>
      <c r="C145" s="24">
        <v>-5.0988972627409801</v>
      </c>
      <c r="E145" s="24">
        <v>94.800000000000011</v>
      </c>
      <c r="F145" s="24">
        <v>276.60000000000002</v>
      </c>
    </row>
    <row r="146" spans="1:6" x14ac:dyDescent="0.3">
      <c r="A146" s="24">
        <v>120</v>
      </c>
      <c r="B146" s="24">
        <v>51.191908643324723</v>
      </c>
      <c r="C146" s="24">
        <v>2.5020913566752725</v>
      </c>
      <c r="E146" s="24">
        <v>95.600000000000009</v>
      </c>
      <c r="F146" s="24">
        <v>290.43</v>
      </c>
    </row>
    <row r="147" spans="1:6" x14ac:dyDescent="0.3">
      <c r="A147" s="24">
        <v>121</v>
      </c>
      <c r="B147" s="24">
        <v>-64.023872682136897</v>
      </c>
      <c r="C147" s="24">
        <v>22.758872682136911</v>
      </c>
      <c r="E147" s="24">
        <v>96.4</v>
      </c>
      <c r="F147" s="24">
        <v>445.26</v>
      </c>
    </row>
    <row r="148" spans="1:6" x14ac:dyDescent="0.3">
      <c r="A148" s="24">
        <v>122</v>
      </c>
      <c r="B148" s="24">
        <v>66.184153689483452</v>
      </c>
      <c r="C148" s="24">
        <v>-9.3041536894834422</v>
      </c>
      <c r="E148" s="24">
        <v>97.200000000000017</v>
      </c>
      <c r="F148" s="24">
        <v>511.09499999999991</v>
      </c>
    </row>
    <row r="149" spans="1:6" x14ac:dyDescent="0.3">
      <c r="A149" s="24">
        <v>123</v>
      </c>
      <c r="B149" s="24">
        <v>0.68368754054541725</v>
      </c>
      <c r="C149" s="24">
        <v>1.076312459454583</v>
      </c>
      <c r="E149" s="24">
        <v>98.000000000000014</v>
      </c>
      <c r="F149" s="24">
        <v>609.83999999999992</v>
      </c>
    </row>
    <row r="150" spans="1:6" x14ac:dyDescent="0.3">
      <c r="A150" s="24">
        <v>124</v>
      </c>
      <c r="B150" s="24">
        <v>11.014996689080796</v>
      </c>
      <c r="C150" s="24">
        <v>-6.3649966890807956</v>
      </c>
      <c r="E150" s="24">
        <v>98.800000000000011</v>
      </c>
      <c r="F150" s="24">
        <v>746.40779999999972</v>
      </c>
    </row>
    <row r="151" spans="1:6" ht="16.2" thickBot="1" x14ac:dyDescent="0.35">
      <c r="A151" s="67">
        <v>125</v>
      </c>
      <c r="B151" s="67">
        <v>-378.80051607991203</v>
      </c>
      <c r="C151" s="67">
        <v>100.01027607991205</v>
      </c>
      <c r="E151" s="67">
        <v>99.600000000000009</v>
      </c>
      <c r="F151" s="67">
        <v>999.36</v>
      </c>
    </row>
  </sheetData>
  <sortState xmlns:xlrd2="http://schemas.microsoft.com/office/spreadsheetml/2017/richdata2" ref="F27:F151">
    <sortCondition ref="F27"/>
  </sortState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F2F6-CA44-4BFF-816B-02C37DB16DD8}">
  <dimension ref="A1:M128"/>
  <sheetViews>
    <sheetView tabSelected="1" workbookViewId="0">
      <selection activeCell="M23" sqref="M23"/>
    </sheetView>
  </sheetViews>
  <sheetFormatPr defaultRowHeight="15.6" x14ac:dyDescent="0.3"/>
  <cols>
    <col min="1" max="1" width="8.296875" bestFit="1" customWidth="1"/>
    <col min="2" max="2" width="7.69921875" bestFit="1" customWidth="1"/>
    <col min="3" max="3" width="8.19921875" bestFit="1" customWidth="1"/>
    <col min="5" max="5" width="7.69921875" bestFit="1" customWidth="1"/>
    <col min="9" max="9" width="42.69921875" bestFit="1" customWidth="1"/>
    <col min="11" max="11" width="11.796875" bestFit="1" customWidth="1"/>
    <col min="12" max="12" width="9.8984375" bestFit="1" customWidth="1"/>
    <col min="13" max="13" width="14" bestFit="1" customWidth="1"/>
  </cols>
  <sheetData>
    <row r="1" spans="1:13" ht="46.8" x14ac:dyDescent="0.3">
      <c r="A1" s="44" t="s">
        <v>12</v>
      </c>
      <c r="B1" s="66" t="s">
        <v>489</v>
      </c>
      <c r="C1" s="44" t="s">
        <v>10</v>
      </c>
      <c r="D1" s="44" t="s">
        <v>488</v>
      </c>
      <c r="E1" s="44" t="s">
        <v>11</v>
      </c>
      <c r="F1" s="44" t="s">
        <v>483</v>
      </c>
    </row>
    <row r="2" spans="1:13" x14ac:dyDescent="0.3">
      <c r="A2" s="43">
        <v>106.14000000000001</v>
      </c>
      <c r="B2" s="48">
        <f>Table1[[#This Row],[Profit]]/Table1[[#This Row],[Quantity]]</f>
        <v>53.070000000000007</v>
      </c>
      <c r="C2" s="43">
        <v>408.29999999999995</v>
      </c>
      <c r="D2" s="63">
        <v>151.07999999999998</v>
      </c>
      <c r="E2" s="2">
        <v>2</v>
      </c>
      <c r="F2" s="64">
        <v>5</v>
      </c>
    </row>
    <row r="3" spans="1:13" ht="18" x14ac:dyDescent="0.35">
      <c r="A3" s="43">
        <v>29.64</v>
      </c>
      <c r="B3" s="48">
        <f>Table1[[#This Row],[Profit]]/Table1[[#This Row],[Quantity]]</f>
        <v>7.41</v>
      </c>
      <c r="C3" s="43">
        <v>66.12</v>
      </c>
      <c r="D3" s="63">
        <v>9.120000000000001</v>
      </c>
      <c r="E3" s="2">
        <v>4</v>
      </c>
      <c r="F3" s="64">
        <v>4</v>
      </c>
      <c r="I3" s="95" t="s">
        <v>534</v>
      </c>
    </row>
    <row r="4" spans="1:13" x14ac:dyDescent="0.3">
      <c r="A4" s="43">
        <v>36.035999999999994</v>
      </c>
      <c r="B4" s="48">
        <f>Table1[[#This Row],[Profit]]/Table1[[#This Row],[Quantity]]</f>
        <v>12.011999999999999</v>
      </c>
      <c r="C4" s="43">
        <v>120.36600000000001</v>
      </c>
      <c r="D4" s="63">
        <v>28.110000000000003</v>
      </c>
      <c r="E4" s="2">
        <v>3</v>
      </c>
      <c r="F4" s="64">
        <v>7</v>
      </c>
    </row>
    <row r="5" spans="1:13" x14ac:dyDescent="0.3">
      <c r="A5" s="43">
        <v>37.769999999999996</v>
      </c>
      <c r="B5" s="48">
        <f>Table1[[#This Row],[Profit]]/Table1[[#This Row],[Quantity]]</f>
        <v>7.5539999999999994</v>
      </c>
      <c r="C5" s="43">
        <v>113.66999999999999</v>
      </c>
      <c r="D5" s="63">
        <v>15.179999999999998</v>
      </c>
      <c r="E5" s="2">
        <v>5</v>
      </c>
      <c r="F5" s="64">
        <v>7</v>
      </c>
    </row>
    <row r="6" spans="1:13" x14ac:dyDescent="0.3">
      <c r="A6" s="43">
        <v>15.341999999999999</v>
      </c>
      <c r="B6" s="48">
        <f>Table1[[#This Row],[Profit]]/Table1[[#This Row],[Quantity]]</f>
        <v>7.6709999999999994</v>
      </c>
      <c r="C6" s="43">
        <v>55.242000000000004</v>
      </c>
      <c r="D6" s="63">
        <v>19.950000000000003</v>
      </c>
      <c r="E6" s="2">
        <v>2</v>
      </c>
      <c r="F6" s="64">
        <v>7</v>
      </c>
    </row>
    <row r="7" spans="1:13" x14ac:dyDescent="0.3">
      <c r="A7" s="43">
        <v>-26.05500000000001</v>
      </c>
      <c r="B7" s="48">
        <f>Table1[[#This Row],[Profit]]/Table1[[#This Row],[Quantity]]</f>
        <v>-8.6850000000000041</v>
      </c>
      <c r="C7" s="43">
        <v>44.865000000000009</v>
      </c>
      <c r="D7" s="63">
        <v>23.640000000000004</v>
      </c>
      <c r="E7" s="2">
        <v>3</v>
      </c>
      <c r="F7" s="64">
        <v>4</v>
      </c>
    </row>
    <row r="8" spans="1:13" x14ac:dyDescent="0.3">
      <c r="A8" s="43">
        <v>3.12</v>
      </c>
      <c r="B8" s="48">
        <f>Table1[[#This Row],[Profit]]/Table1[[#This Row],[Quantity]]</f>
        <v>3.12</v>
      </c>
      <c r="C8" s="43">
        <v>314.22000000000003</v>
      </c>
      <c r="D8" s="63">
        <v>311.10000000000002</v>
      </c>
      <c r="E8" s="2">
        <v>1</v>
      </c>
      <c r="F8" s="64">
        <v>4</v>
      </c>
    </row>
    <row r="9" spans="1:13" x14ac:dyDescent="0.3">
      <c r="A9" s="43">
        <v>290.43</v>
      </c>
      <c r="B9" s="48">
        <f>Table1[[#This Row],[Profit]]/Table1[[#This Row],[Quantity]]</f>
        <v>41.49</v>
      </c>
      <c r="C9" s="43">
        <v>854.49</v>
      </c>
      <c r="D9" s="63">
        <v>80.58</v>
      </c>
      <c r="E9" s="2">
        <v>7</v>
      </c>
      <c r="F9" s="64">
        <v>4</v>
      </c>
    </row>
    <row r="10" spans="1:13" x14ac:dyDescent="0.3">
      <c r="A10" s="43">
        <v>-45.901800000000009</v>
      </c>
      <c r="B10" s="48">
        <f>Table1[[#This Row],[Profit]]/Table1[[#This Row],[Quantity]]</f>
        <v>-22.950900000000004</v>
      </c>
      <c r="C10" s="43">
        <v>135.1182</v>
      </c>
      <c r="D10" s="63">
        <v>90.51</v>
      </c>
      <c r="E10" s="2">
        <v>2</v>
      </c>
      <c r="F10" s="64">
        <v>5</v>
      </c>
    </row>
    <row r="11" spans="1:13" x14ac:dyDescent="0.3">
      <c r="A11" s="43">
        <v>-319.46399999999994</v>
      </c>
      <c r="B11" s="48">
        <f>Table1[[#This Row],[Profit]]/Table1[[#This Row],[Quantity]]</f>
        <v>-79.865999999999985</v>
      </c>
      <c r="C11" s="43">
        <v>912.45600000000002</v>
      </c>
      <c r="D11" s="63">
        <v>307.98</v>
      </c>
      <c r="E11" s="2">
        <v>4</v>
      </c>
      <c r="F11" s="64">
        <v>6</v>
      </c>
    </row>
    <row r="12" spans="1:13" x14ac:dyDescent="0.3">
      <c r="A12" s="43">
        <v>-95.676000000000002</v>
      </c>
      <c r="B12" s="48">
        <f>Table1[[#This Row],[Profit]]/Table1[[#This Row],[Quantity]]</f>
        <v>-47.838000000000001</v>
      </c>
      <c r="C12" s="43">
        <v>159.44399999999999</v>
      </c>
      <c r="D12" s="63">
        <v>127.56</v>
      </c>
      <c r="E12" s="2">
        <v>2</v>
      </c>
      <c r="F12" s="64">
        <v>6</v>
      </c>
    </row>
    <row r="13" spans="1:13" x14ac:dyDescent="0.3">
      <c r="A13" s="43">
        <v>3.4199999999999946</v>
      </c>
      <c r="B13" s="48">
        <f>Table1[[#This Row],[Profit]]/Table1[[#This Row],[Quantity]]</f>
        <v>1.7099999999999973</v>
      </c>
      <c r="C13" s="43">
        <v>69.3</v>
      </c>
      <c r="D13" s="63">
        <v>32.94</v>
      </c>
      <c r="E13" s="2">
        <v>2</v>
      </c>
      <c r="F13" s="64">
        <v>6</v>
      </c>
      <c r="I13" t="s">
        <v>535</v>
      </c>
      <c r="J13" t="s">
        <v>10</v>
      </c>
      <c r="K13" t="s">
        <v>536</v>
      </c>
      <c r="L13" t="s">
        <v>537</v>
      </c>
      <c r="M13" t="s">
        <v>515</v>
      </c>
    </row>
    <row r="14" spans="1:13" x14ac:dyDescent="0.3">
      <c r="A14" s="43">
        <v>-26.412000000000006</v>
      </c>
      <c r="B14" s="48">
        <f>Table1[[#This Row],[Profit]]/Table1[[#This Row],[Quantity]]</f>
        <v>-13.206000000000003</v>
      </c>
      <c r="C14" s="43">
        <v>68.867999999999995</v>
      </c>
      <c r="D14" s="63">
        <v>47.64</v>
      </c>
      <c r="E14" s="2">
        <v>2</v>
      </c>
      <c r="F14" s="64">
        <v>6</v>
      </c>
      <c r="I14">
        <f>SUM(2.727 * B2)</f>
        <v>144.72189</v>
      </c>
      <c r="J14">
        <f>SUM(0.237*C2)</f>
        <v>96.767099999999985</v>
      </c>
      <c r="K14">
        <f>SUM(-0.991*D2)</f>
        <v>-149.72027999999997</v>
      </c>
      <c r="L14">
        <v>6.2679999999999998</v>
      </c>
      <c r="M14">
        <f>SUM(I14:L14)</f>
        <v>98.036710000000028</v>
      </c>
    </row>
    <row r="15" spans="1:13" x14ac:dyDescent="0.3">
      <c r="A15" s="43">
        <v>50.13</v>
      </c>
      <c r="B15" s="48">
        <f>Table1[[#This Row],[Profit]]/Table1[[#This Row],[Quantity]]</f>
        <v>50.13</v>
      </c>
      <c r="C15" s="43">
        <v>192.87</v>
      </c>
      <c r="D15" s="63">
        <v>142.74</v>
      </c>
      <c r="E15" s="2">
        <v>1</v>
      </c>
      <c r="F15" s="64">
        <v>6</v>
      </c>
      <c r="I15">
        <f>SUM(2.727 * B3)</f>
        <v>20.207069999999998</v>
      </c>
      <c r="J15">
        <f>SUM(0.237*C3)</f>
        <v>15.670440000000001</v>
      </c>
      <c r="K15">
        <f>SUM(-0.991*D3)</f>
        <v>-9.0379200000000015</v>
      </c>
      <c r="L15">
        <v>6.2679999999999998</v>
      </c>
      <c r="M15">
        <f t="shared" ref="M15:M20" si="0">SUM(I15:L15)</f>
        <v>33.107590000000002</v>
      </c>
    </row>
    <row r="16" spans="1:13" x14ac:dyDescent="0.3">
      <c r="A16" s="43">
        <v>-122.80049999999997</v>
      </c>
      <c r="B16" s="48">
        <f>Table1[[#This Row],[Profit]]/Table1[[#This Row],[Quantity]]</f>
        <v>-40.933499999999988</v>
      </c>
      <c r="C16" s="43">
        <v>337.6395</v>
      </c>
      <c r="D16" s="63">
        <v>153.47999999999999</v>
      </c>
      <c r="E16" s="2">
        <v>3</v>
      </c>
      <c r="F16" s="64">
        <v>4</v>
      </c>
      <c r="I16">
        <f>SUM(2.727 * B4)</f>
        <v>32.756723999999991</v>
      </c>
      <c r="J16">
        <f>SUM(0.237*C4)</f>
        <v>28.526742000000002</v>
      </c>
      <c r="K16">
        <f>SUM(-0.991*D4)</f>
        <v>-27.857010000000002</v>
      </c>
      <c r="L16">
        <v>6.2679999999999998</v>
      </c>
      <c r="M16">
        <f t="shared" si="0"/>
        <v>39.694455999999988</v>
      </c>
    </row>
    <row r="17" spans="1:13" x14ac:dyDescent="0.3">
      <c r="A17" s="43">
        <v>-70.399500000000018</v>
      </c>
      <c r="B17" s="48">
        <f>Table1[[#This Row],[Profit]]/Table1[[#This Row],[Quantity]]</f>
        <v>-70.399500000000018</v>
      </c>
      <c r="C17" s="43">
        <v>211.18049999999999</v>
      </c>
      <c r="D17" s="63">
        <v>281.58000000000004</v>
      </c>
      <c r="E17" s="2">
        <v>1</v>
      </c>
      <c r="F17" s="64">
        <v>4</v>
      </c>
      <c r="I17">
        <f>SUM(2.727 * B5)</f>
        <v>20.599757999999998</v>
      </c>
      <c r="J17">
        <f>SUM(0.237*C5)</f>
        <v>26.939789999999995</v>
      </c>
      <c r="K17">
        <f>SUM(-0.991*D5)</f>
        <v>-15.043379999999997</v>
      </c>
      <c r="L17">
        <v>6.2679999999999998</v>
      </c>
      <c r="M17">
        <f t="shared" si="0"/>
        <v>38.764167999999998</v>
      </c>
    </row>
    <row r="18" spans="1:13" x14ac:dyDescent="0.3">
      <c r="A18" s="43">
        <v>0.54600000000000026</v>
      </c>
      <c r="B18" s="48">
        <f>Table1[[#This Row],[Profit]]/Table1[[#This Row],[Quantity]]</f>
        <v>0.54600000000000026</v>
      </c>
      <c r="C18" s="43">
        <v>6.0059999999999993</v>
      </c>
      <c r="D18" s="63">
        <v>5.4599999999999991</v>
      </c>
      <c r="E18" s="2">
        <v>1</v>
      </c>
      <c r="F18" s="64">
        <v>4</v>
      </c>
      <c r="I18">
        <f>SUM(2.727 * B6)</f>
        <v>20.918816999999997</v>
      </c>
      <c r="J18">
        <f>SUM(0.237*C6)</f>
        <v>13.092354</v>
      </c>
      <c r="K18">
        <f>SUM(-0.991*D6)</f>
        <v>-19.770450000000004</v>
      </c>
      <c r="L18">
        <v>6.2679999999999998</v>
      </c>
      <c r="M18">
        <f t="shared" si="0"/>
        <v>20.508720999999994</v>
      </c>
    </row>
    <row r="19" spans="1:13" x14ac:dyDescent="0.3">
      <c r="A19" s="43">
        <v>110.41200000000001</v>
      </c>
      <c r="B19" s="48">
        <f>Table1[[#This Row],[Profit]]/Table1[[#This Row],[Quantity]]</f>
        <v>110.41200000000001</v>
      </c>
      <c r="C19" s="43">
        <v>276.10199999999998</v>
      </c>
      <c r="D19" s="63">
        <v>165.68999999999997</v>
      </c>
      <c r="E19" s="2">
        <v>1</v>
      </c>
      <c r="F19" s="64">
        <v>0</v>
      </c>
      <c r="I19">
        <f>SUM(2.727 * B7)</f>
        <v>-23.68399500000001</v>
      </c>
      <c r="J19">
        <f>SUM(0.237*C7)</f>
        <v>10.633005000000002</v>
      </c>
      <c r="K19">
        <f>SUM(-0.991*D7)</f>
        <v>-23.427240000000005</v>
      </c>
      <c r="L19">
        <v>6.2679999999999998</v>
      </c>
      <c r="M19">
        <f t="shared" si="0"/>
        <v>-30.21023000000001</v>
      </c>
    </row>
    <row r="20" spans="1:13" x14ac:dyDescent="0.3">
      <c r="A20" s="43">
        <v>4.7430000000000003</v>
      </c>
      <c r="B20" s="48">
        <f>Table1[[#This Row],[Profit]]/Table1[[#This Row],[Quantity]]</f>
        <v>1.5810000000000002</v>
      </c>
      <c r="C20" s="43">
        <v>35.883000000000003</v>
      </c>
      <c r="D20" s="63">
        <v>10.38</v>
      </c>
      <c r="E20" s="2">
        <v>3</v>
      </c>
      <c r="F20" s="64">
        <v>0</v>
      </c>
      <c r="I20">
        <f>SUM(2.727 * B8)</f>
        <v>8.5082400000000007</v>
      </c>
      <c r="J20">
        <f>SUM(0.237*C8)</f>
        <v>74.470140000000001</v>
      </c>
      <c r="K20">
        <f>SUM(-0.991*D8)</f>
        <v>-308.30010000000004</v>
      </c>
      <c r="L20">
        <v>6.2679999999999998</v>
      </c>
      <c r="M20">
        <f t="shared" si="0"/>
        <v>-219.05372000000003</v>
      </c>
    </row>
    <row r="21" spans="1:13" x14ac:dyDescent="0.3">
      <c r="A21" s="43">
        <v>7.77</v>
      </c>
      <c r="B21" s="48">
        <f>Table1[[#This Row],[Profit]]/Table1[[#This Row],[Quantity]]</f>
        <v>7.77</v>
      </c>
      <c r="C21" s="43">
        <v>51.84</v>
      </c>
      <c r="D21" s="63">
        <v>44.070000000000007</v>
      </c>
      <c r="E21" s="2">
        <v>1</v>
      </c>
      <c r="F21" s="64">
        <v>5</v>
      </c>
      <c r="I21">
        <f t="shared" ref="I21:I23" si="1">SUM(2.727 * B9)</f>
        <v>113.14323</v>
      </c>
      <c r="J21">
        <f t="shared" ref="J21:J23" si="2">SUM(0.237*C9)</f>
        <v>202.51412999999999</v>
      </c>
      <c r="K21">
        <f t="shared" ref="K21:K23" si="3">SUM(-0.991*D9)</f>
        <v>-79.854779999999991</v>
      </c>
      <c r="L21">
        <v>6.2679999999999998</v>
      </c>
      <c r="M21">
        <f t="shared" ref="M21:M23" si="4">SUM(I21:L21)</f>
        <v>242.07057999999998</v>
      </c>
    </row>
    <row r="22" spans="1:13" x14ac:dyDescent="0.3">
      <c r="A22" s="43">
        <v>42.900000000000006</v>
      </c>
      <c r="B22" s="48">
        <f>Table1[[#This Row],[Profit]]/Table1[[#This Row],[Quantity]]</f>
        <v>21.450000000000003</v>
      </c>
      <c r="C22" s="43">
        <v>122.58</v>
      </c>
      <c r="D22" s="63">
        <v>39.839999999999996</v>
      </c>
      <c r="E22" s="2">
        <v>2</v>
      </c>
      <c r="F22" s="64">
        <v>4</v>
      </c>
      <c r="I22">
        <f t="shared" si="1"/>
        <v>-62.587104300000007</v>
      </c>
      <c r="J22">
        <f t="shared" si="2"/>
        <v>32.023013399999996</v>
      </c>
      <c r="K22">
        <f t="shared" si="3"/>
        <v>-89.69541000000001</v>
      </c>
      <c r="L22">
        <v>6.2679999999999998</v>
      </c>
      <c r="M22">
        <f t="shared" si="4"/>
        <v>-113.99150090000002</v>
      </c>
    </row>
    <row r="23" spans="1:13" x14ac:dyDescent="0.3">
      <c r="A23" s="43">
        <v>8.6999999999999993</v>
      </c>
      <c r="B23" s="48">
        <f>Table1[[#This Row],[Profit]]/Table1[[#This Row],[Quantity]]</f>
        <v>4.3499999999999996</v>
      </c>
      <c r="C23" s="43">
        <v>62.339999999999989</v>
      </c>
      <c r="D23" s="63">
        <v>26.819999999999993</v>
      </c>
      <c r="E23" s="2">
        <v>2</v>
      </c>
      <c r="F23" s="64">
        <v>4</v>
      </c>
      <c r="I23">
        <f t="shared" si="1"/>
        <v>-217.79458199999996</v>
      </c>
      <c r="J23">
        <f t="shared" si="2"/>
        <v>216.252072</v>
      </c>
      <c r="K23">
        <f t="shared" si="3"/>
        <v>-305.20818000000003</v>
      </c>
      <c r="L23">
        <v>6.2679999999999998</v>
      </c>
      <c r="M23">
        <f t="shared" si="4"/>
        <v>-300.48268999999999</v>
      </c>
    </row>
    <row r="24" spans="1:13" x14ac:dyDescent="0.3">
      <c r="A24" s="43">
        <v>4.17</v>
      </c>
      <c r="B24" s="48">
        <f>Table1[[#This Row],[Profit]]/Table1[[#This Row],[Quantity]]</f>
        <v>4.17</v>
      </c>
      <c r="C24" s="43">
        <v>16.71</v>
      </c>
      <c r="D24" s="63">
        <v>12.540000000000001</v>
      </c>
      <c r="E24" s="2">
        <v>1</v>
      </c>
      <c r="F24" s="64">
        <v>4</v>
      </c>
    </row>
    <row r="25" spans="1:13" x14ac:dyDescent="0.3">
      <c r="A25" s="43">
        <v>253.32</v>
      </c>
      <c r="B25" s="48">
        <f>Table1[[#This Row],[Profit]]/Table1[[#This Row],[Quantity]]</f>
        <v>63.33</v>
      </c>
      <c r="C25" s="43">
        <v>666.84</v>
      </c>
      <c r="D25" s="63">
        <v>103.38000000000001</v>
      </c>
      <c r="E25" s="2">
        <v>4</v>
      </c>
      <c r="F25" s="64">
        <v>4</v>
      </c>
    </row>
    <row r="26" spans="1:13" x14ac:dyDescent="0.3">
      <c r="A26" s="43">
        <v>17.07</v>
      </c>
      <c r="B26" s="48">
        <f>Table1[[#This Row],[Profit]]/Table1[[#This Row],[Quantity]]</f>
        <v>17.07</v>
      </c>
      <c r="C26" s="43">
        <v>47.43</v>
      </c>
      <c r="D26" s="63">
        <v>30.36</v>
      </c>
      <c r="E26" s="2">
        <v>1</v>
      </c>
      <c r="F26" s="64">
        <v>4</v>
      </c>
    </row>
    <row r="27" spans="1:13" x14ac:dyDescent="0.3">
      <c r="A27" s="43">
        <v>44.88</v>
      </c>
      <c r="B27" s="48">
        <f>Table1[[#This Row],[Profit]]/Table1[[#This Row],[Quantity]]</f>
        <v>11.22</v>
      </c>
      <c r="C27" s="43">
        <v>195.2</v>
      </c>
      <c r="D27" s="63">
        <v>37.58</v>
      </c>
      <c r="E27" s="2">
        <v>4</v>
      </c>
      <c r="F27" s="64">
        <v>4</v>
      </c>
    </row>
    <row r="28" spans="1:13" x14ac:dyDescent="0.3">
      <c r="A28" s="43">
        <v>26.759999999999998</v>
      </c>
      <c r="B28" s="48">
        <f>Table1[[#This Row],[Profit]]/Table1[[#This Row],[Quantity]]</f>
        <v>6.6899999999999995</v>
      </c>
      <c r="C28" s="43">
        <v>81.239999999999995</v>
      </c>
      <c r="D28" s="63">
        <v>13.62</v>
      </c>
      <c r="E28" s="2">
        <v>4</v>
      </c>
      <c r="F28" s="64">
        <v>5</v>
      </c>
    </row>
    <row r="29" spans="1:13" x14ac:dyDescent="0.3">
      <c r="A29" s="43">
        <v>5.5511999999999979</v>
      </c>
      <c r="B29" s="48">
        <f>Table1[[#This Row],[Profit]]/Table1[[#This Row],[Quantity]]</f>
        <v>2.775599999999999</v>
      </c>
      <c r="C29" s="43">
        <v>16.448</v>
      </c>
      <c r="D29" s="63">
        <v>5.4484000000000012</v>
      </c>
      <c r="E29" s="2">
        <v>2</v>
      </c>
      <c r="F29" s="64">
        <v>4</v>
      </c>
    </row>
    <row r="30" spans="1:13" x14ac:dyDescent="0.3">
      <c r="A30" s="43">
        <v>20.879999999999995</v>
      </c>
      <c r="B30" s="48">
        <f>Table1[[#This Row],[Profit]]/Table1[[#This Row],[Quantity]]</f>
        <v>6.9599999999999982</v>
      </c>
      <c r="C30" s="43">
        <v>139.76999999999998</v>
      </c>
      <c r="D30" s="63">
        <v>39.629999999999995</v>
      </c>
      <c r="E30" s="2">
        <v>3</v>
      </c>
      <c r="F30" s="64">
        <v>4</v>
      </c>
    </row>
    <row r="31" spans="1:13" x14ac:dyDescent="0.3">
      <c r="A31" s="43">
        <v>13.680000000000001</v>
      </c>
      <c r="B31" s="48">
        <f>Table1[[#This Row],[Profit]]/Table1[[#This Row],[Quantity]]</f>
        <v>4.5600000000000005</v>
      </c>
      <c r="C31" s="43">
        <v>27.360000000000003</v>
      </c>
      <c r="D31" s="63">
        <v>4.5600000000000005</v>
      </c>
      <c r="E31" s="2">
        <v>3</v>
      </c>
      <c r="F31" s="64">
        <v>4</v>
      </c>
    </row>
    <row r="32" spans="1:13" x14ac:dyDescent="0.3">
      <c r="A32" s="43">
        <v>-21.9</v>
      </c>
      <c r="B32" s="48">
        <f>Table1[[#This Row],[Profit]]/Table1[[#This Row],[Quantity]]</f>
        <v>-10.95</v>
      </c>
      <c r="C32" s="43">
        <v>26.64</v>
      </c>
      <c r="D32" s="63">
        <v>24.27</v>
      </c>
      <c r="E32" s="2">
        <v>2</v>
      </c>
      <c r="F32" s="64">
        <v>5</v>
      </c>
    </row>
    <row r="33" spans="1:6" x14ac:dyDescent="0.3">
      <c r="A33" s="43">
        <v>-1.0499999999999972</v>
      </c>
      <c r="B33" s="48">
        <f>Table1[[#This Row],[Profit]]/Table1[[#This Row],[Quantity]]</f>
        <v>-0.52499999999999858</v>
      </c>
      <c r="C33" s="43">
        <v>17.009999999999998</v>
      </c>
      <c r="D33" s="63">
        <v>9.0299999999999976</v>
      </c>
      <c r="E33" s="2">
        <v>2</v>
      </c>
      <c r="F33" s="64">
        <v>5</v>
      </c>
    </row>
    <row r="34" spans="1:6" x14ac:dyDescent="0.3">
      <c r="A34" s="43">
        <v>609.83999999999992</v>
      </c>
      <c r="B34" s="48">
        <f>Table1[[#This Row],[Profit]]/Table1[[#This Row],[Quantity]]</f>
        <v>101.63999999999999</v>
      </c>
      <c r="C34" s="43">
        <v>1648.44</v>
      </c>
      <c r="D34" s="63">
        <v>173.10000000000002</v>
      </c>
      <c r="E34" s="2">
        <v>6</v>
      </c>
      <c r="F34" s="64">
        <v>5</v>
      </c>
    </row>
    <row r="35" spans="1:6" x14ac:dyDescent="0.3">
      <c r="A35" s="43">
        <v>28.160000000000004</v>
      </c>
      <c r="B35" s="48">
        <f>Table1[[#This Row],[Profit]]/Table1[[#This Row],[Quantity]]</f>
        <v>3.5200000000000005</v>
      </c>
      <c r="C35" s="43">
        <v>148.95999999999998</v>
      </c>
      <c r="D35" s="63">
        <v>15.099999999999998</v>
      </c>
      <c r="E35" s="2">
        <v>8</v>
      </c>
      <c r="F35" s="64">
        <v>5</v>
      </c>
    </row>
    <row r="36" spans="1:6" x14ac:dyDescent="0.3">
      <c r="A36" s="43">
        <v>13.280000000000001</v>
      </c>
      <c r="B36" s="48">
        <f>Table1[[#This Row],[Profit]]/Table1[[#This Row],[Quantity]]</f>
        <v>3.3200000000000003</v>
      </c>
      <c r="C36" s="43">
        <v>222.56</v>
      </c>
      <c r="D36" s="63">
        <v>52.32</v>
      </c>
      <c r="E36" s="2">
        <v>4</v>
      </c>
      <c r="F36" s="64">
        <v>5</v>
      </c>
    </row>
    <row r="37" spans="1:6" x14ac:dyDescent="0.3">
      <c r="A37" s="43">
        <v>49.428240000000002</v>
      </c>
      <c r="B37" s="48">
        <f>Table1[[#This Row],[Profit]]/Table1[[#This Row],[Quantity]]</f>
        <v>24.714120000000001</v>
      </c>
      <c r="C37" s="43">
        <v>165.54823999999999</v>
      </c>
      <c r="D37" s="63">
        <v>58.059999999999995</v>
      </c>
      <c r="E37" s="2">
        <v>2</v>
      </c>
      <c r="F37" s="64">
        <v>5</v>
      </c>
    </row>
    <row r="38" spans="1:6" x14ac:dyDescent="0.3">
      <c r="A38" s="43">
        <v>3.6</v>
      </c>
      <c r="B38" s="48">
        <f>Table1[[#This Row],[Profit]]/Table1[[#This Row],[Quantity]]</f>
        <v>0.6</v>
      </c>
      <c r="C38" s="43">
        <v>185.76000000000002</v>
      </c>
      <c r="D38" s="63">
        <v>30.360000000000003</v>
      </c>
      <c r="E38" s="2">
        <v>6</v>
      </c>
      <c r="F38" s="64">
        <v>7</v>
      </c>
    </row>
    <row r="39" spans="1:6" x14ac:dyDescent="0.3">
      <c r="A39" s="43">
        <v>6.88</v>
      </c>
      <c r="B39" s="48">
        <f>Table1[[#This Row],[Profit]]/Table1[[#This Row],[Quantity]]</f>
        <v>6.88</v>
      </c>
      <c r="C39" s="43">
        <v>38.260000000000005</v>
      </c>
      <c r="D39" s="63">
        <v>31.380000000000006</v>
      </c>
      <c r="E39" s="2">
        <v>1</v>
      </c>
      <c r="F39" s="64">
        <v>4</v>
      </c>
    </row>
    <row r="40" spans="1:6" x14ac:dyDescent="0.3">
      <c r="A40" s="43">
        <v>2.2399999999999998</v>
      </c>
      <c r="B40" s="48">
        <f>Table1[[#This Row],[Profit]]/Table1[[#This Row],[Quantity]]</f>
        <v>1.1199999999999999</v>
      </c>
      <c r="C40" s="43">
        <v>37.839999999999989</v>
      </c>
      <c r="D40" s="63">
        <v>17.799999999999994</v>
      </c>
      <c r="E40" s="2">
        <v>2</v>
      </c>
      <c r="F40" s="64">
        <v>4</v>
      </c>
    </row>
    <row r="41" spans="1:6" x14ac:dyDescent="0.3">
      <c r="A41" s="43">
        <v>7.6800000000000015</v>
      </c>
      <c r="B41" s="48">
        <f>Table1[[#This Row],[Profit]]/Table1[[#This Row],[Quantity]]</f>
        <v>2.5600000000000005</v>
      </c>
      <c r="C41" s="43">
        <v>38.58</v>
      </c>
      <c r="D41" s="63">
        <v>10.299999999999999</v>
      </c>
      <c r="E41" s="2">
        <v>3</v>
      </c>
      <c r="F41" s="64">
        <v>4</v>
      </c>
    </row>
    <row r="42" spans="1:6" x14ac:dyDescent="0.3">
      <c r="A42" s="43">
        <v>2.61</v>
      </c>
      <c r="B42" s="48">
        <f>Table1[[#This Row],[Profit]]/Table1[[#This Row],[Quantity]]</f>
        <v>2.61</v>
      </c>
      <c r="C42" s="43">
        <v>15.48</v>
      </c>
      <c r="D42" s="63">
        <v>12.870000000000001</v>
      </c>
      <c r="E42" s="2">
        <v>1</v>
      </c>
      <c r="F42" s="64">
        <v>4</v>
      </c>
    </row>
    <row r="43" spans="1:6" x14ac:dyDescent="0.3">
      <c r="A43" s="43">
        <v>2.0999999999999996</v>
      </c>
      <c r="B43" s="48">
        <f>Table1[[#This Row],[Profit]]/Table1[[#This Row],[Quantity]]</f>
        <v>2.0999999999999996</v>
      </c>
      <c r="C43" s="43">
        <v>5.91</v>
      </c>
      <c r="D43" s="63">
        <v>3.8100000000000005</v>
      </c>
      <c r="E43" s="2">
        <v>1</v>
      </c>
      <c r="F43" s="64">
        <v>4</v>
      </c>
    </row>
    <row r="44" spans="1:6" x14ac:dyDescent="0.3">
      <c r="A44" s="43">
        <v>-107.85600000000002</v>
      </c>
      <c r="B44" s="48">
        <f>Table1[[#This Row],[Profit]]/Table1[[#This Row],[Quantity]]</f>
        <v>-17.976000000000003</v>
      </c>
      <c r="C44" s="43">
        <v>74.304000000000002</v>
      </c>
      <c r="D44" s="63">
        <v>30.360000000000003</v>
      </c>
      <c r="E44" s="2">
        <v>6</v>
      </c>
      <c r="F44" s="64">
        <v>7</v>
      </c>
    </row>
    <row r="45" spans="1:6" x14ac:dyDescent="0.3">
      <c r="A45" s="43">
        <v>-64.774800000000013</v>
      </c>
      <c r="B45" s="48">
        <f>Table1[[#This Row],[Profit]]/Table1[[#This Row],[Quantity]]</f>
        <v>-21.591600000000003</v>
      </c>
      <c r="C45" s="43">
        <v>272.73599999999999</v>
      </c>
      <c r="D45" s="63">
        <v>112.50360000000001</v>
      </c>
      <c r="E45" s="2">
        <v>3</v>
      </c>
      <c r="F45" s="64">
        <v>4</v>
      </c>
    </row>
    <row r="46" spans="1:6" x14ac:dyDescent="0.3">
      <c r="A46" s="43">
        <v>4.2716999999999992</v>
      </c>
      <c r="B46" s="48">
        <f>Table1[[#This Row],[Profit]]/Table1[[#This Row],[Quantity]]</f>
        <v>1.4238999999999997</v>
      </c>
      <c r="C46" s="43">
        <v>11.784000000000001</v>
      </c>
      <c r="D46" s="63">
        <v>2.5041000000000007</v>
      </c>
      <c r="E46" s="2">
        <v>3</v>
      </c>
      <c r="F46" s="64">
        <v>4</v>
      </c>
    </row>
    <row r="47" spans="1:6" x14ac:dyDescent="0.3">
      <c r="A47" s="43">
        <v>-5.4870000000000001</v>
      </c>
      <c r="B47" s="48">
        <f>Table1[[#This Row],[Profit]]/Table1[[#This Row],[Quantity]]</f>
        <v>-2.7435</v>
      </c>
      <c r="C47" s="43">
        <v>3.5399999999999991</v>
      </c>
      <c r="D47" s="63">
        <v>4.5134999999999996</v>
      </c>
      <c r="E47" s="2">
        <v>2</v>
      </c>
      <c r="F47" s="64">
        <v>4</v>
      </c>
    </row>
    <row r="48" spans="1:6" x14ac:dyDescent="0.3">
      <c r="A48" s="43">
        <v>76.56</v>
      </c>
      <c r="B48" s="48">
        <f>Table1[[#This Row],[Profit]]/Table1[[#This Row],[Quantity]]</f>
        <v>19.14</v>
      </c>
      <c r="C48" s="43">
        <v>207.12</v>
      </c>
      <c r="D48" s="63">
        <v>32.64</v>
      </c>
      <c r="E48" s="2">
        <v>4</v>
      </c>
      <c r="F48" s="64">
        <v>2</v>
      </c>
    </row>
    <row r="49" spans="1:6" x14ac:dyDescent="0.3">
      <c r="A49" s="43">
        <v>20.52</v>
      </c>
      <c r="B49" s="48">
        <f>Table1[[#This Row],[Profit]]/Table1[[#This Row],[Quantity]]</f>
        <v>6.84</v>
      </c>
      <c r="C49" s="43">
        <v>89.55</v>
      </c>
      <c r="D49" s="63">
        <v>23.01</v>
      </c>
      <c r="E49" s="2">
        <v>3</v>
      </c>
      <c r="F49" s="64">
        <v>2</v>
      </c>
    </row>
    <row r="50" spans="1:6" x14ac:dyDescent="0.3">
      <c r="A50" s="43">
        <v>22.919999999999998</v>
      </c>
      <c r="B50" s="48">
        <f>Table1[[#This Row],[Profit]]/Table1[[#This Row],[Quantity]]</f>
        <v>22.919999999999998</v>
      </c>
      <c r="C50" s="43">
        <v>48.779999999999994</v>
      </c>
      <c r="D50" s="63">
        <v>25.859999999999996</v>
      </c>
      <c r="E50" s="2">
        <v>1</v>
      </c>
      <c r="F50" s="64">
        <v>6</v>
      </c>
    </row>
    <row r="51" spans="1:6" x14ac:dyDescent="0.3">
      <c r="A51" s="43">
        <v>999.36</v>
      </c>
      <c r="B51" s="48">
        <f>Table1[[#This Row],[Profit]]/Table1[[#This Row],[Quantity]]</f>
        <v>124.92</v>
      </c>
      <c r="C51" s="43">
        <v>3028.8</v>
      </c>
      <c r="D51" s="63">
        <v>253.68</v>
      </c>
      <c r="E51" s="2">
        <v>8</v>
      </c>
      <c r="F51" s="64">
        <v>4</v>
      </c>
    </row>
    <row r="52" spans="1:6" x14ac:dyDescent="0.3">
      <c r="A52" s="43">
        <v>12.72</v>
      </c>
      <c r="B52" s="48">
        <f>Table1[[#This Row],[Profit]]/Table1[[#This Row],[Quantity]]</f>
        <v>12.72</v>
      </c>
      <c r="C52" s="43">
        <v>28.32</v>
      </c>
      <c r="D52" s="63">
        <v>15.6</v>
      </c>
      <c r="E52" s="2">
        <v>1</v>
      </c>
      <c r="F52" s="64">
        <v>5</v>
      </c>
    </row>
    <row r="53" spans="1:6" x14ac:dyDescent="0.3">
      <c r="A53" s="43">
        <v>4.8840000000000003</v>
      </c>
      <c r="B53" s="48">
        <f>Table1[[#This Row],[Profit]]/Table1[[#This Row],[Quantity]]</f>
        <v>1.6280000000000001</v>
      </c>
      <c r="C53" s="43">
        <v>19.536000000000001</v>
      </c>
      <c r="D53" s="63">
        <v>4.8840000000000003</v>
      </c>
      <c r="E53" s="2">
        <v>3</v>
      </c>
      <c r="F53" s="64">
        <v>7</v>
      </c>
    </row>
    <row r="54" spans="1:6" x14ac:dyDescent="0.3">
      <c r="A54" s="43">
        <v>35.64</v>
      </c>
      <c r="B54" s="48">
        <f>Table1[[#This Row],[Profit]]/Table1[[#This Row],[Quantity]]</f>
        <v>11.88</v>
      </c>
      <c r="C54" s="43">
        <v>324.45000000000005</v>
      </c>
      <c r="D54" s="63">
        <v>96.270000000000024</v>
      </c>
      <c r="E54" s="2">
        <v>3</v>
      </c>
      <c r="F54" s="64">
        <v>3</v>
      </c>
    </row>
    <row r="55" spans="1:6" x14ac:dyDescent="0.3">
      <c r="A55" s="43">
        <v>29.268600000000003</v>
      </c>
      <c r="B55" s="48">
        <f>Table1[[#This Row],[Profit]]/Table1[[#This Row],[Quantity]]</f>
        <v>14.634300000000001</v>
      </c>
      <c r="C55" s="43">
        <v>89.988599999999991</v>
      </c>
      <c r="D55" s="63">
        <v>30.359999999999992</v>
      </c>
      <c r="E55" s="2">
        <v>2</v>
      </c>
      <c r="F55" s="64">
        <v>7</v>
      </c>
    </row>
    <row r="56" spans="1:6" x14ac:dyDescent="0.3">
      <c r="A56" s="43">
        <v>11.589300000000001</v>
      </c>
      <c r="B56" s="48">
        <f>Table1[[#This Row],[Profit]]/Table1[[#This Row],[Quantity]]</f>
        <v>3.8631000000000006</v>
      </c>
      <c r="C56" s="43">
        <v>38.769300000000001</v>
      </c>
      <c r="D56" s="63">
        <v>9.06</v>
      </c>
      <c r="E56" s="2">
        <v>3</v>
      </c>
      <c r="F56" s="64">
        <v>7</v>
      </c>
    </row>
    <row r="57" spans="1:6" x14ac:dyDescent="0.3">
      <c r="A57" s="43">
        <v>6.0083999999999964</v>
      </c>
      <c r="B57" s="48">
        <f>Table1[[#This Row],[Profit]]/Table1[[#This Row],[Quantity]]</f>
        <v>2.0027999999999988</v>
      </c>
      <c r="C57" s="43">
        <v>50.198400000000007</v>
      </c>
      <c r="D57" s="63">
        <v>14.730000000000004</v>
      </c>
      <c r="E57" s="2">
        <v>3</v>
      </c>
      <c r="F57" s="64">
        <v>4</v>
      </c>
    </row>
    <row r="58" spans="1:6" x14ac:dyDescent="0.3">
      <c r="A58" s="43">
        <v>-27.094200000000001</v>
      </c>
      <c r="B58" s="48">
        <f>Table1[[#This Row],[Profit]]/Table1[[#This Row],[Quantity]]</f>
        <v>-3.8706</v>
      </c>
      <c r="C58" s="43">
        <v>40.735800000000005</v>
      </c>
      <c r="D58" s="63">
        <v>9.6900000000000013</v>
      </c>
      <c r="E58" s="2">
        <v>7</v>
      </c>
      <c r="F58" s="64">
        <v>4</v>
      </c>
    </row>
    <row r="59" spans="1:6" x14ac:dyDescent="0.3">
      <c r="A59" s="43">
        <v>13.11</v>
      </c>
      <c r="B59" s="48">
        <f>Table1[[#This Row],[Profit]]/Table1[[#This Row],[Quantity]]</f>
        <v>13.11</v>
      </c>
      <c r="C59" s="43">
        <v>30.54</v>
      </c>
      <c r="D59" s="63">
        <v>17.43</v>
      </c>
      <c r="E59" s="2">
        <v>1</v>
      </c>
      <c r="F59" s="64">
        <v>4</v>
      </c>
    </row>
    <row r="60" spans="1:6" x14ac:dyDescent="0.3">
      <c r="A60" s="43">
        <v>14.580000000000002</v>
      </c>
      <c r="B60" s="48">
        <f>Table1[[#This Row],[Profit]]/Table1[[#This Row],[Quantity]]</f>
        <v>7.2900000000000009</v>
      </c>
      <c r="C60" s="43">
        <v>91.38</v>
      </c>
      <c r="D60" s="63">
        <v>38.4</v>
      </c>
      <c r="E60" s="2">
        <v>2</v>
      </c>
      <c r="F60" s="64">
        <v>4</v>
      </c>
    </row>
    <row r="61" spans="1:6" x14ac:dyDescent="0.3">
      <c r="A61" s="43">
        <v>5.2397999999999998</v>
      </c>
      <c r="B61" s="48">
        <f>Table1[[#This Row],[Profit]]/Table1[[#This Row],[Quantity]]</f>
        <v>1.7465999999999999</v>
      </c>
      <c r="C61" s="43">
        <v>12.78</v>
      </c>
      <c r="D61" s="63">
        <v>2.5133999999999999</v>
      </c>
      <c r="E61" s="2">
        <v>3</v>
      </c>
      <c r="F61" s="64">
        <v>1</v>
      </c>
    </row>
    <row r="62" spans="1:6" x14ac:dyDescent="0.3">
      <c r="A62" s="43">
        <v>9.3312000000000008</v>
      </c>
      <c r="B62" s="48">
        <f>Table1[[#This Row],[Profit]]/Table1[[#This Row],[Quantity]]</f>
        <v>3.1104000000000003</v>
      </c>
      <c r="C62" s="43">
        <v>19.440000000000001</v>
      </c>
      <c r="D62" s="63">
        <v>3.3696000000000002</v>
      </c>
      <c r="E62" s="2">
        <v>3</v>
      </c>
      <c r="F62" s="64">
        <v>2</v>
      </c>
    </row>
    <row r="63" spans="1:6" x14ac:dyDescent="0.3">
      <c r="A63" s="43">
        <v>746.40779999999972</v>
      </c>
      <c r="B63" s="48">
        <f>Table1[[#This Row],[Profit]]/Table1[[#This Row],[Quantity]]</f>
        <v>82.934199999999976</v>
      </c>
      <c r="C63" s="43">
        <v>2573.8200000000002</v>
      </c>
      <c r="D63" s="63">
        <v>203.04580000000004</v>
      </c>
      <c r="E63" s="2">
        <v>9</v>
      </c>
      <c r="F63" s="64">
        <v>4</v>
      </c>
    </row>
    <row r="64" spans="1:6" x14ac:dyDescent="0.3">
      <c r="A64" s="43">
        <v>274.49099999999999</v>
      </c>
      <c r="B64" s="48">
        <f>Table1[[#This Row],[Profit]]/Table1[[#This Row],[Quantity]]</f>
        <v>137.24549999999999</v>
      </c>
      <c r="C64" s="43">
        <v>609.98</v>
      </c>
      <c r="D64" s="63">
        <v>167.74450000000002</v>
      </c>
      <c r="E64" s="2">
        <v>2</v>
      </c>
      <c r="F64" s="64">
        <v>4</v>
      </c>
    </row>
    <row r="65" spans="1:6" x14ac:dyDescent="0.3">
      <c r="A65" s="43">
        <v>113.67419999999998</v>
      </c>
      <c r="B65" s="48">
        <f>Table1[[#This Row],[Profit]]/Table1[[#This Row],[Quantity]]</f>
        <v>56.837099999999992</v>
      </c>
      <c r="C65" s="43">
        <v>391.98</v>
      </c>
      <c r="D65" s="63">
        <v>139.15290000000002</v>
      </c>
      <c r="E65" s="2">
        <v>2</v>
      </c>
      <c r="F65" s="64">
        <v>4</v>
      </c>
    </row>
    <row r="66" spans="1:6" x14ac:dyDescent="0.3">
      <c r="A66" s="43">
        <v>204.10919999999999</v>
      </c>
      <c r="B66" s="48">
        <f>Table1[[#This Row],[Profit]]/Table1[[#This Row],[Quantity]]</f>
        <v>51.027299999999997</v>
      </c>
      <c r="C66" s="43">
        <v>755.96</v>
      </c>
      <c r="D66" s="63">
        <v>137.96270000000001</v>
      </c>
      <c r="E66" s="2">
        <v>4</v>
      </c>
      <c r="F66" s="64">
        <v>4</v>
      </c>
    </row>
    <row r="67" spans="1:6" x14ac:dyDescent="0.3">
      <c r="A67" s="43">
        <v>0.31119999999999948</v>
      </c>
      <c r="B67" s="48">
        <f>Table1[[#This Row],[Profit]]/Table1[[#This Row],[Quantity]]</f>
        <v>7.7799999999999869E-2</v>
      </c>
      <c r="C67" s="43">
        <v>31.12</v>
      </c>
      <c r="D67" s="63">
        <v>7.7022000000000004</v>
      </c>
      <c r="E67" s="2">
        <v>4</v>
      </c>
      <c r="F67" s="64">
        <v>4</v>
      </c>
    </row>
    <row r="68" spans="1:6" x14ac:dyDescent="0.3">
      <c r="A68" s="43">
        <v>3.0084</v>
      </c>
      <c r="B68" s="48">
        <f>Table1[[#This Row],[Profit]]/Table1[[#This Row],[Quantity]]</f>
        <v>3.0084</v>
      </c>
      <c r="C68" s="43">
        <v>6.54</v>
      </c>
      <c r="D68" s="63">
        <v>3.5316000000000001</v>
      </c>
      <c r="E68" s="2">
        <v>1</v>
      </c>
      <c r="F68" s="64">
        <v>4</v>
      </c>
    </row>
    <row r="69" spans="1:6" x14ac:dyDescent="0.3">
      <c r="A69" s="43">
        <v>1.4796000000000005</v>
      </c>
      <c r="B69" s="48">
        <f>Table1[[#This Row],[Profit]]/Table1[[#This Row],[Quantity]]</f>
        <v>0.73980000000000024</v>
      </c>
      <c r="C69" s="43">
        <v>5.48</v>
      </c>
      <c r="D69" s="63">
        <v>2.0002</v>
      </c>
      <c r="E69" s="2">
        <v>2</v>
      </c>
      <c r="F69" s="64">
        <v>4</v>
      </c>
    </row>
    <row r="70" spans="1:6" x14ac:dyDescent="0.3">
      <c r="A70" s="43">
        <v>143.15999999999997</v>
      </c>
      <c r="B70" s="48">
        <f>Table1[[#This Row],[Profit]]/Table1[[#This Row],[Quantity]]</f>
        <v>35.789999999999992</v>
      </c>
      <c r="C70" s="43">
        <v>716.04</v>
      </c>
      <c r="D70" s="63">
        <v>143.22</v>
      </c>
      <c r="E70" s="2">
        <v>4</v>
      </c>
      <c r="F70" s="64">
        <v>1</v>
      </c>
    </row>
    <row r="71" spans="1:6" x14ac:dyDescent="0.3">
      <c r="A71" s="43">
        <v>2.25</v>
      </c>
      <c r="B71" s="48">
        <f>Table1[[#This Row],[Profit]]/Table1[[#This Row],[Quantity]]</f>
        <v>0.75</v>
      </c>
      <c r="C71" s="43">
        <v>33.39</v>
      </c>
      <c r="D71" s="63">
        <v>10.38</v>
      </c>
      <c r="E71" s="2">
        <v>3</v>
      </c>
      <c r="F71" s="64">
        <v>1</v>
      </c>
    </row>
    <row r="72" spans="1:6" x14ac:dyDescent="0.3">
      <c r="A72" s="43">
        <v>36.227999999999994</v>
      </c>
      <c r="B72" s="48">
        <f>Table1[[#This Row],[Profit]]/Table1[[#This Row],[Quantity]]</f>
        <v>36.227999999999994</v>
      </c>
      <c r="C72" s="43">
        <v>155.358</v>
      </c>
      <c r="D72" s="63">
        <v>119.13000000000001</v>
      </c>
      <c r="E72" s="2">
        <v>1</v>
      </c>
      <c r="F72" s="64">
        <v>1</v>
      </c>
    </row>
    <row r="73" spans="1:6" x14ac:dyDescent="0.3">
      <c r="A73" s="43">
        <v>5.46</v>
      </c>
      <c r="B73" s="48">
        <f>Table1[[#This Row],[Profit]]/Table1[[#This Row],[Quantity]]</f>
        <v>2.73</v>
      </c>
      <c r="C73" s="43">
        <v>17.759999999999998</v>
      </c>
      <c r="D73" s="63">
        <v>6.1499999999999986</v>
      </c>
      <c r="E73" s="2">
        <v>2</v>
      </c>
      <c r="F73" s="64">
        <v>5</v>
      </c>
    </row>
    <row r="74" spans="1:6" x14ac:dyDescent="0.3">
      <c r="A74" s="43">
        <v>-136.71</v>
      </c>
      <c r="B74" s="48">
        <f>Table1[[#This Row],[Profit]]/Table1[[#This Row],[Quantity]]</f>
        <v>-19.53</v>
      </c>
      <c r="C74" s="43">
        <v>445.41</v>
      </c>
      <c r="D74" s="63">
        <v>83.16</v>
      </c>
      <c r="E74" s="2">
        <v>7</v>
      </c>
      <c r="F74" s="64">
        <v>4</v>
      </c>
    </row>
    <row r="75" spans="1:6" x14ac:dyDescent="0.3">
      <c r="A75" s="43">
        <v>-44.837999999999965</v>
      </c>
      <c r="B75" s="48">
        <f>Table1[[#This Row],[Profit]]/Table1[[#This Row],[Quantity]]</f>
        <v>-22.418999999999983</v>
      </c>
      <c r="C75" s="43">
        <v>273.702</v>
      </c>
      <c r="D75" s="63">
        <v>159.26999999999998</v>
      </c>
      <c r="E75" s="2">
        <v>2</v>
      </c>
      <c r="F75" s="64">
        <v>4</v>
      </c>
    </row>
    <row r="76" spans="1:6" x14ac:dyDescent="0.3">
      <c r="A76" s="43">
        <v>25.807499999999976</v>
      </c>
      <c r="B76" s="48">
        <f>Table1[[#This Row],[Profit]]/Table1[[#This Row],[Quantity]]</f>
        <v>8.602499999999992</v>
      </c>
      <c r="C76" s="43">
        <v>387.51750000000004</v>
      </c>
      <c r="D76" s="63">
        <v>120.57000000000001</v>
      </c>
      <c r="E76" s="2">
        <v>3</v>
      </c>
      <c r="F76" s="64">
        <v>4</v>
      </c>
    </row>
    <row r="77" spans="1:6" x14ac:dyDescent="0.3">
      <c r="A77" s="43">
        <v>-4.4940000000000033</v>
      </c>
      <c r="B77" s="48">
        <f>Table1[[#This Row],[Profit]]/Table1[[#This Row],[Quantity]]</f>
        <v>-4.4940000000000033</v>
      </c>
      <c r="C77" s="43">
        <v>27.456000000000003</v>
      </c>
      <c r="D77" s="63">
        <v>31.950000000000006</v>
      </c>
      <c r="E77" s="2">
        <v>1</v>
      </c>
      <c r="F77" s="64">
        <v>4</v>
      </c>
    </row>
    <row r="78" spans="1:6" x14ac:dyDescent="0.3">
      <c r="A78" s="43">
        <v>-0.10500000000000043</v>
      </c>
      <c r="B78" s="48">
        <f>Table1[[#This Row],[Profit]]/Table1[[#This Row],[Quantity]]</f>
        <v>-0.10500000000000043</v>
      </c>
      <c r="C78" s="43">
        <v>5.0250000000000004</v>
      </c>
      <c r="D78" s="63">
        <v>5.1300000000000008</v>
      </c>
      <c r="E78" s="2">
        <v>1</v>
      </c>
      <c r="F78" s="64">
        <v>3</v>
      </c>
    </row>
    <row r="79" spans="1:6" x14ac:dyDescent="0.3">
      <c r="A79" s="43">
        <v>71.460000000000008</v>
      </c>
      <c r="B79" s="48">
        <f>Table1[[#This Row],[Profit]]/Table1[[#This Row],[Quantity]]</f>
        <v>71.460000000000008</v>
      </c>
      <c r="C79" s="43">
        <v>174.32999999999998</v>
      </c>
      <c r="D79" s="63">
        <v>102.86999999999998</v>
      </c>
      <c r="E79" s="2">
        <v>1</v>
      </c>
      <c r="F79" s="64">
        <v>4</v>
      </c>
    </row>
    <row r="80" spans="1:6" x14ac:dyDescent="0.3">
      <c r="A80" s="43">
        <v>7.38</v>
      </c>
      <c r="B80" s="48">
        <f>Table1[[#This Row],[Profit]]/Table1[[#This Row],[Quantity]]</f>
        <v>7.38</v>
      </c>
      <c r="C80" s="43">
        <v>26.43</v>
      </c>
      <c r="D80" s="63">
        <v>19.05</v>
      </c>
      <c r="E80" s="2">
        <v>1</v>
      </c>
      <c r="F80" s="64">
        <v>4</v>
      </c>
    </row>
    <row r="81" spans="1:6" x14ac:dyDescent="0.3">
      <c r="A81" s="43">
        <v>6</v>
      </c>
      <c r="B81" s="48">
        <f>Table1[[#This Row],[Profit]]/Table1[[#This Row],[Quantity]]</f>
        <v>1.5</v>
      </c>
      <c r="C81" s="43">
        <v>43.04</v>
      </c>
      <c r="D81" s="63">
        <v>9.26</v>
      </c>
      <c r="E81" s="2">
        <v>4</v>
      </c>
      <c r="F81" s="64">
        <v>0</v>
      </c>
    </row>
    <row r="82" spans="1:6" x14ac:dyDescent="0.3">
      <c r="A82" s="43">
        <v>2.4</v>
      </c>
      <c r="B82" s="48">
        <f>Table1[[#This Row],[Profit]]/Table1[[#This Row],[Quantity]]</f>
        <v>0.79999999999999993</v>
      </c>
      <c r="C82" s="43">
        <v>18.54</v>
      </c>
      <c r="D82" s="63">
        <v>5.38</v>
      </c>
      <c r="E82" s="2">
        <v>3</v>
      </c>
      <c r="F82" s="64">
        <v>0</v>
      </c>
    </row>
    <row r="83" spans="1:6" x14ac:dyDescent="0.3">
      <c r="A83" s="43">
        <v>46.019999999999996</v>
      </c>
      <c r="B83" s="48">
        <f>Table1[[#This Row],[Profit]]/Table1[[#This Row],[Quantity]]</f>
        <v>23.009999999999998</v>
      </c>
      <c r="C83" s="43">
        <v>255.84</v>
      </c>
      <c r="D83" s="63">
        <v>104.91</v>
      </c>
      <c r="E83" s="2">
        <v>2</v>
      </c>
      <c r="F83" s="64">
        <v>3</v>
      </c>
    </row>
    <row r="84" spans="1:6" x14ac:dyDescent="0.3">
      <c r="A84" s="43">
        <v>8.49</v>
      </c>
      <c r="B84" s="48">
        <f>Table1[[#This Row],[Profit]]/Table1[[#This Row],[Quantity]]</f>
        <v>8.49</v>
      </c>
      <c r="C84" s="43">
        <v>44.7</v>
      </c>
      <c r="D84" s="63">
        <v>36.21</v>
      </c>
      <c r="E84" s="2">
        <v>1</v>
      </c>
      <c r="F84" s="64">
        <v>3</v>
      </c>
    </row>
    <row r="85" spans="1:6" x14ac:dyDescent="0.3">
      <c r="A85" s="43">
        <v>49.5</v>
      </c>
      <c r="B85" s="48">
        <f>Table1[[#This Row],[Profit]]/Table1[[#This Row],[Quantity]]</f>
        <v>8.25</v>
      </c>
      <c r="C85" s="43">
        <v>2478.6</v>
      </c>
      <c r="D85" s="63">
        <v>404.84999999999997</v>
      </c>
      <c r="E85" s="2">
        <v>6</v>
      </c>
      <c r="F85" s="64">
        <v>5</v>
      </c>
    </row>
    <row r="86" spans="1:6" x14ac:dyDescent="0.3">
      <c r="A86" s="43">
        <v>-53.709599999999988</v>
      </c>
      <c r="B86" s="48">
        <f>Table1[[#This Row],[Profit]]/Table1[[#This Row],[Quantity]]</f>
        <v>-17.903199999999995</v>
      </c>
      <c r="C86" s="43">
        <v>76.728000000000009</v>
      </c>
      <c r="D86" s="63">
        <v>43.479199999999999</v>
      </c>
      <c r="E86" s="2">
        <v>3</v>
      </c>
      <c r="F86" s="64">
        <v>5</v>
      </c>
    </row>
    <row r="87" spans="1:6" x14ac:dyDescent="0.3">
      <c r="A87" s="43">
        <v>-18.252500000000005</v>
      </c>
      <c r="B87" s="48">
        <f>Table1[[#This Row],[Profit]]/Table1[[#This Row],[Quantity]]</f>
        <v>-2.6075000000000008</v>
      </c>
      <c r="C87" s="43">
        <v>10.429999999999998</v>
      </c>
      <c r="D87" s="63">
        <v>4.097500000000001</v>
      </c>
      <c r="E87" s="2">
        <v>7</v>
      </c>
      <c r="F87" s="64">
        <v>5</v>
      </c>
    </row>
    <row r="88" spans="1:6" x14ac:dyDescent="0.3">
      <c r="A88" s="43">
        <v>260.82</v>
      </c>
      <c r="B88" s="48">
        <f>Table1[[#This Row],[Profit]]/Table1[[#This Row],[Quantity]]</f>
        <v>37.26</v>
      </c>
      <c r="C88" s="43">
        <v>2173.5000000000005</v>
      </c>
      <c r="D88" s="63">
        <v>273.24000000000007</v>
      </c>
      <c r="E88" s="2">
        <v>7</v>
      </c>
      <c r="F88" s="64">
        <v>4</v>
      </c>
    </row>
    <row r="89" spans="1:6" x14ac:dyDescent="0.3">
      <c r="A89" s="43">
        <v>-1011.6359999999997</v>
      </c>
      <c r="B89" s="48">
        <f>Table1[[#This Row],[Profit]]/Table1[[#This Row],[Quantity]]</f>
        <v>-168.60599999999997</v>
      </c>
      <c r="C89" s="43">
        <v>986.904</v>
      </c>
      <c r="D89" s="63">
        <v>333.09</v>
      </c>
      <c r="E89" s="2">
        <v>6</v>
      </c>
      <c r="F89" s="64">
        <v>6</v>
      </c>
    </row>
    <row r="90" spans="1:6" x14ac:dyDescent="0.3">
      <c r="A90" s="43">
        <v>-55.65</v>
      </c>
      <c r="B90" s="48">
        <f>Table1[[#This Row],[Profit]]/Table1[[#This Row],[Quantity]]</f>
        <v>-11.129999999999999</v>
      </c>
      <c r="C90" s="43">
        <v>115.8</v>
      </c>
      <c r="D90" s="63">
        <v>34.29</v>
      </c>
      <c r="E90" s="2">
        <v>5</v>
      </c>
      <c r="F90" s="64">
        <v>6</v>
      </c>
    </row>
    <row r="91" spans="1:6" x14ac:dyDescent="0.3">
      <c r="A91" s="43">
        <v>182.51999999999998</v>
      </c>
      <c r="B91" s="48">
        <f>Table1[[#This Row],[Profit]]/Table1[[#This Row],[Quantity]]</f>
        <v>60.839999999999996</v>
      </c>
      <c r="C91" s="43">
        <v>396.89999999999992</v>
      </c>
      <c r="D91" s="63">
        <v>71.45999999999998</v>
      </c>
      <c r="E91" s="2">
        <v>3</v>
      </c>
      <c r="F91" s="64">
        <v>5</v>
      </c>
    </row>
    <row r="92" spans="1:6" x14ac:dyDescent="0.3">
      <c r="A92" s="43">
        <v>20.3</v>
      </c>
      <c r="B92" s="48">
        <f>Table1[[#This Row],[Profit]]/Table1[[#This Row],[Quantity]]</f>
        <v>2.9</v>
      </c>
      <c r="C92" s="43">
        <v>49.7</v>
      </c>
      <c r="D92" s="63">
        <v>4.2</v>
      </c>
      <c r="E92" s="2">
        <v>7</v>
      </c>
      <c r="F92" s="64">
        <v>5</v>
      </c>
    </row>
    <row r="93" spans="1:6" x14ac:dyDescent="0.3">
      <c r="A93" s="43">
        <v>-4.5419999999999998</v>
      </c>
      <c r="B93" s="48">
        <f>Table1[[#This Row],[Profit]]/Table1[[#This Row],[Quantity]]</f>
        <v>-2.2709999999999999</v>
      </c>
      <c r="C93" s="43">
        <v>4.6980000000000004</v>
      </c>
      <c r="D93" s="63">
        <v>4.62</v>
      </c>
      <c r="E93" s="2">
        <v>2</v>
      </c>
      <c r="F93" s="64">
        <v>3</v>
      </c>
    </row>
    <row r="94" spans="1:6" x14ac:dyDescent="0.3">
      <c r="A94" s="43">
        <v>-11.602800000000009</v>
      </c>
      <c r="B94" s="48">
        <f>Table1[[#This Row],[Profit]]/Table1[[#This Row],[Quantity]]</f>
        <v>-5.8014000000000046</v>
      </c>
      <c r="C94" s="43">
        <v>239.7372</v>
      </c>
      <c r="D94" s="63">
        <v>125.67</v>
      </c>
      <c r="E94" s="2">
        <v>2</v>
      </c>
      <c r="F94" s="64">
        <v>4</v>
      </c>
    </row>
    <row r="95" spans="1:6" x14ac:dyDescent="0.3">
      <c r="A95" s="43">
        <v>-2.977499999999992</v>
      </c>
      <c r="B95" s="48">
        <f>Table1[[#This Row],[Profit]]/Table1[[#This Row],[Quantity]]</f>
        <v>-0.59549999999999836</v>
      </c>
      <c r="C95" s="43">
        <v>157.82250000000002</v>
      </c>
      <c r="D95" s="63">
        <v>32.160000000000004</v>
      </c>
      <c r="E95" s="2">
        <v>5</v>
      </c>
      <c r="F95" s="64">
        <v>4</v>
      </c>
    </row>
    <row r="96" spans="1:6" x14ac:dyDescent="0.3">
      <c r="A96" s="43">
        <v>4.5884999999999962</v>
      </c>
      <c r="B96" s="48">
        <f>Table1[[#This Row],[Profit]]/Table1[[#This Row],[Quantity]]</f>
        <v>0.65549999999999942</v>
      </c>
      <c r="C96" s="43">
        <v>51.628500000000003</v>
      </c>
      <c r="D96" s="63">
        <v>6.7200000000000006</v>
      </c>
      <c r="E96" s="2">
        <v>7</v>
      </c>
      <c r="F96" s="64">
        <v>4</v>
      </c>
    </row>
    <row r="97" spans="1:6" x14ac:dyDescent="0.3">
      <c r="A97" s="43">
        <v>-1.7175000000000011</v>
      </c>
      <c r="B97" s="48">
        <f>Table1[[#This Row],[Profit]]/Table1[[#This Row],[Quantity]]</f>
        <v>-1.7175000000000011</v>
      </c>
      <c r="C97" s="43">
        <v>9.3225000000000016</v>
      </c>
      <c r="D97" s="63">
        <v>11.040000000000003</v>
      </c>
      <c r="E97" s="2">
        <v>1</v>
      </c>
      <c r="F97" s="64">
        <v>4</v>
      </c>
    </row>
    <row r="98" spans="1:6" x14ac:dyDescent="0.3">
      <c r="A98" s="43">
        <v>-156.67920000000001</v>
      </c>
      <c r="B98" s="48">
        <f>Table1[[#This Row],[Profit]]/Table1[[#This Row],[Quantity]]</f>
        <v>-26.113200000000003</v>
      </c>
      <c r="C98" s="43">
        <v>176.68080000000003</v>
      </c>
      <c r="D98" s="63">
        <v>55.56</v>
      </c>
      <c r="E98" s="2">
        <v>6</v>
      </c>
      <c r="F98" s="64">
        <v>5</v>
      </c>
    </row>
    <row r="99" spans="1:6" x14ac:dyDescent="0.3">
      <c r="A99" s="43">
        <v>32.792999999999999</v>
      </c>
      <c r="B99" s="48">
        <f>Table1[[#This Row],[Profit]]/Table1[[#This Row],[Quantity]]</f>
        <v>16.3965</v>
      </c>
      <c r="C99" s="43">
        <v>123.75299999999999</v>
      </c>
      <c r="D99" s="63">
        <v>45.47999999999999</v>
      </c>
      <c r="E99" s="2">
        <v>2</v>
      </c>
      <c r="F99" s="64">
        <v>5</v>
      </c>
    </row>
    <row r="100" spans="1:6" x14ac:dyDescent="0.3">
      <c r="A100" s="43">
        <v>17.893499999999996</v>
      </c>
      <c r="B100" s="48">
        <f>Table1[[#This Row],[Profit]]/Table1[[#This Row],[Quantity]]</f>
        <v>3.5786999999999991</v>
      </c>
      <c r="C100" s="43">
        <v>45.1935</v>
      </c>
      <c r="D100" s="63">
        <v>5.4600000000000009</v>
      </c>
      <c r="E100" s="2">
        <v>5</v>
      </c>
      <c r="F100" s="64">
        <v>5</v>
      </c>
    </row>
    <row r="101" spans="1:6" x14ac:dyDescent="0.3">
      <c r="A101" s="43">
        <v>7.1399999999999908E-2</v>
      </c>
      <c r="B101" s="48">
        <f>Table1[[#This Row],[Profit]]/Table1[[#This Row],[Quantity]]</f>
        <v>3.5699999999999954E-2</v>
      </c>
      <c r="C101" s="43">
        <v>9.6113999999999997</v>
      </c>
      <c r="D101" s="63">
        <v>4.7699999999999996</v>
      </c>
      <c r="E101" s="2">
        <v>2</v>
      </c>
      <c r="F101" s="64">
        <v>5</v>
      </c>
    </row>
    <row r="102" spans="1:6" x14ac:dyDescent="0.3">
      <c r="A102" s="43">
        <v>61.71</v>
      </c>
      <c r="B102" s="48">
        <f>Table1[[#This Row],[Profit]]/Table1[[#This Row],[Quantity]]</f>
        <v>61.71</v>
      </c>
      <c r="C102" s="43">
        <v>308.64</v>
      </c>
      <c r="D102" s="63">
        <v>246.92999999999998</v>
      </c>
      <c r="E102" s="2">
        <v>1</v>
      </c>
      <c r="F102" s="64">
        <v>5</v>
      </c>
    </row>
    <row r="103" spans="1:6" x14ac:dyDescent="0.3">
      <c r="A103" s="43">
        <v>9.7499999999999964</v>
      </c>
      <c r="B103" s="48">
        <f>Table1[[#This Row],[Profit]]/Table1[[#This Row],[Quantity]]</f>
        <v>3.2499999999999987</v>
      </c>
      <c r="C103" s="43">
        <v>31.200000000000003</v>
      </c>
      <c r="D103" s="63">
        <v>7.1500000000000021</v>
      </c>
      <c r="E103" s="2">
        <v>3</v>
      </c>
      <c r="F103" s="64">
        <v>4</v>
      </c>
    </row>
    <row r="104" spans="1:6" x14ac:dyDescent="0.3">
      <c r="A104" s="43">
        <v>1.1679999999999997</v>
      </c>
      <c r="B104" s="48">
        <f>Table1[[#This Row],[Profit]]/Table1[[#This Row],[Quantity]]</f>
        <v>0.58399999999999985</v>
      </c>
      <c r="C104" s="43">
        <v>9.3439999999999994</v>
      </c>
      <c r="D104" s="63">
        <v>4.0880000000000001</v>
      </c>
      <c r="E104" s="2">
        <v>2</v>
      </c>
      <c r="F104" s="64">
        <v>4</v>
      </c>
    </row>
    <row r="105" spans="1:6" x14ac:dyDescent="0.3">
      <c r="A105" s="43">
        <v>445.26</v>
      </c>
      <c r="B105" s="48">
        <f>Table1[[#This Row],[Profit]]/Table1[[#This Row],[Quantity]]</f>
        <v>222.63</v>
      </c>
      <c r="C105" s="43">
        <v>967.98</v>
      </c>
      <c r="D105" s="63">
        <v>261.36</v>
      </c>
      <c r="E105" s="2">
        <v>2</v>
      </c>
      <c r="F105" s="64">
        <v>2</v>
      </c>
    </row>
    <row r="106" spans="1:6" x14ac:dyDescent="0.3">
      <c r="A106" s="43">
        <v>159.87</v>
      </c>
      <c r="B106" s="48">
        <f>Table1[[#This Row],[Profit]]/Table1[[#This Row],[Quantity]]</f>
        <v>159.87</v>
      </c>
      <c r="C106" s="43">
        <v>363.39</v>
      </c>
      <c r="D106" s="63">
        <v>203.51999999999998</v>
      </c>
      <c r="E106" s="2">
        <v>1</v>
      </c>
      <c r="F106" s="64">
        <v>0</v>
      </c>
    </row>
    <row r="107" spans="1:6" x14ac:dyDescent="0.3">
      <c r="A107" s="43">
        <v>276.60000000000002</v>
      </c>
      <c r="B107" s="48">
        <f>Table1[[#This Row],[Profit]]/Table1[[#This Row],[Quantity]]</f>
        <v>69.150000000000006</v>
      </c>
      <c r="C107" s="43">
        <v>588.59999999999991</v>
      </c>
      <c r="D107" s="63">
        <v>77.999999999999972</v>
      </c>
      <c r="E107" s="2">
        <v>4</v>
      </c>
      <c r="F107" s="64">
        <v>0</v>
      </c>
    </row>
    <row r="108" spans="1:6" x14ac:dyDescent="0.3">
      <c r="A108" s="43">
        <v>63.899999999999991</v>
      </c>
      <c r="B108" s="48">
        <f>Table1[[#This Row],[Profit]]/Table1[[#This Row],[Quantity]]</f>
        <v>10.649999999999999</v>
      </c>
      <c r="C108" s="43">
        <v>142.38</v>
      </c>
      <c r="D108" s="63">
        <v>13.08</v>
      </c>
      <c r="E108" s="2">
        <v>6</v>
      </c>
      <c r="F108" s="64">
        <v>0</v>
      </c>
    </row>
    <row r="109" spans="1:6" x14ac:dyDescent="0.3">
      <c r="A109" s="43">
        <v>54.179999999999993</v>
      </c>
      <c r="B109" s="48">
        <f>Table1[[#This Row],[Profit]]/Table1[[#This Row],[Quantity]]</f>
        <v>9.0299999999999994</v>
      </c>
      <c r="C109" s="43">
        <v>154.97999999999999</v>
      </c>
      <c r="D109" s="63">
        <v>16.8</v>
      </c>
      <c r="E109" s="2">
        <v>6</v>
      </c>
      <c r="F109" s="64">
        <v>0</v>
      </c>
    </row>
    <row r="110" spans="1:6" x14ac:dyDescent="0.3">
      <c r="A110" s="43">
        <v>23.4</v>
      </c>
      <c r="B110" s="48">
        <f>Table1[[#This Row],[Profit]]/Table1[[#This Row],[Quantity]]</f>
        <v>11.7</v>
      </c>
      <c r="C110" s="43">
        <v>156.24</v>
      </c>
      <c r="D110" s="63">
        <v>66.42</v>
      </c>
      <c r="E110" s="2">
        <v>2</v>
      </c>
      <c r="F110" s="64">
        <v>0</v>
      </c>
    </row>
    <row r="111" spans="1:6" x14ac:dyDescent="0.3">
      <c r="A111" s="43">
        <v>0</v>
      </c>
      <c r="B111" s="48">
        <f>Table1[[#This Row],[Profit]]/Table1[[#This Row],[Quantity]]</f>
        <v>0</v>
      </c>
      <c r="C111" s="43">
        <v>53.16</v>
      </c>
      <c r="D111" s="63">
        <v>26.58</v>
      </c>
      <c r="E111" s="2">
        <v>2</v>
      </c>
      <c r="F111" s="64">
        <v>0</v>
      </c>
    </row>
    <row r="112" spans="1:6" x14ac:dyDescent="0.3">
      <c r="A112" s="43">
        <v>1.6500000000000001</v>
      </c>
      <c r="B112" s="48">
        <f>Table1[[#This Row],[Profit]]/Table1[[#This Row],[Quantity]]</f>
        <v>1.6500000000000001</v>
      </c>
      <c r="C112" s="43">
        <v>41.7</v>
      </c>
      <c r="D112" s="63">
        <v>40.050000000000004</v>
      </c>
      <c r="E112" s="2">
        <v>1</v>
      </c>
      <c r="F112" s="64">
        <v>0</v>
      </c>
    </row>
    <row r="113" spans="1:6" x14ac:dyDescent="0.3">
      <c r="A113" s="43">
        <v>5.5500000000000007</v>
      </c>
      <c r="B113" s="48">
        <f>Table1[[#This Row],[Profit]]/Table1[[#This Row],[Quantity]]</f>
        <v>5.5500000000000007</v>
      </c>
      <c r="C113" s="43">
        <v>37.11</v>
      </c>
      <c r="D113" s="63">
        <v>31.56</v>
      </c>
      <c r="E113" s="2">
        <v>1</v>
      </c>
      <c r="F113" s="64">
        <v>0</v>
      </c>
    </row>
    <row r="114" spans="1:6" x14ac:dyDescent="0.3">
      <c r="A114" s="43">
        <v>2.61</v>
      </c>
      <c r="B114" s="48">
        <f>Table1[[#This Row],[Profit]]/Table1[[#This Row],[Quantity]]</f>
        <v>2.61</v>
      </c>
      <c r="C114" s="43">
        <v>11.370000000000001</v>
      </c>
      <c r="D114" s="63">
        <v>8.7600000000000016</v>
      </c>
      <c r="E114" s="2">
        <v>1</v>
      </c>
      <c r="F114" s="64">
        <v>0</v>
      </c>
    </row>
    <row r="115" spans="1:6" x14ac:dyDescent="0.3">
      <c r="A115" s="43">
        <v>2.4000000000000004</v>
      </c>
      <c r="B115" s="48">
        <f>Table1[[#This Row],[Profit]]/Table1[[#This Row],[Quantity]]</f>
        <v>2.4000000000000004</v>
      </c>
      <c r="C115" s="43">
        <v>10.53</v>
      </c>
      <c r="D115" s="63">
        <v>8.129999999999999</v>
      </c>
      <c r="E115" s="2">
        <v>1</v>
      </c>
      <c r="F115" s="64">
        <v>0</v>
      </c>
    </row>
    <row r="116" spans="1:6" x14ac:dyDescent="0.3">
      <c r="A116" s="43">
        <v>-5.6826000000000016</v>
      </c>
      <c r="B116" s="48">
        <f>Table1[[#This Row],[Profit]]/Table1[[#This Row],[Quantity]]</f>
        <v>-1.8942000000000005</v>
      </c>
      <c r="C116" s="43">
        <v>12.497399999999999</v>
      </c>
      <c r="D116" s="63">
        <v>6.06</v>
      </c>
      <c r="E116" s="2">
        <v>3</v>
      </c>
      <c r="F116" s="64">
        <v>5</v>
      </c>
    </row>
    <row r="117" spans="1:6" x14ac:dyDescent="0.3">
      <c r="A117" s="43">
        <v>5.4</v>
      </c>
      <c r="B117" s="48">
        <f>Table1[[#This Row],[Profit]]/Table1[[#This Row],[Quantity]]</f>
        <v>2.7</v>
      </c>
      <c r="C117" s="43">
        <v>25.92</v>
      </c>
      <c r="D117" s="63">
        <v>10.260000000000002</v>
      </c>
      <c r="E117" s="2">
        <v>2</v>
      </c>
      <c r="F117" s="64">
        <v>1</v>
      </c>
    </row>
    <row r="118" spans="1:6" x14ac:dyDescent="0.3">
      <c r="A118" s="43">
        <v>16.11</v>
      </c>
      <c r="B118" s="48">
        <f>Table1[[#This Row],[Profit]]/Table1[[#This Row],[Quantity]]</f>
        <v>5.37</v>
      </c>
      <c r="C118" s="43">
        <v>34.29</v>
      </c>
      <c r="D118" s="63">
        <v>6.06</v>
      </c>
      <c r="E118" s="2">
        <v>3</v>
      </c>
      <c r="F118" s="64">
        <v>1</v>
      </c>
    </row>
    <row r="119" spans="1:6" x14ac:dyDescent="0.3">
      <c r="A119" s="43">
        <v>511.09499999999991</v>
      </c>
      <c r="B119" s="48">
        <f>Table1[[#This Row],[Profit]]/Table1[[#This Row],[Quantity]]</f>
        <v>102.21899999999998</v>
      </c>
      <c r="C119" s="43">
        <v>2875.0950000000007</v>
      </c>
      <c r="D119" s="63">
        <v>472.80000000000018</v>
      </c>
      <c r="E119" s="2">
        <v>5</v>
      </c>
      <c r="F119" s="64">
        <v>1</v>
      </c>
    </row>
    <row r="120" spans="1:6" x14ac:dyDescent="0.3">
      <c r="A120" s="43">
        <v>12.096</v>
      </c>
      <c r="B120" s="48">
        <f>Table1[[#This Row],[Profit]]/Table1[[#This Row],[Quantity]]</f>
        <v>3.024</v>
      </c>
      <c r="C120" s="43">
        <v>30.455999999999996</v>
      </c>
      <c r="D120" s="63">
        <v>4.589999999999999</v>
      </c>
      <c r="E120" s="2">
        <v>4</v>
      </c>
      <c r="F120" s="64">
        <v>1</v>
      </c>
    </row>
    <row r="121" spans="1:6" x14ac:dyDescent="0.3">
      <c r="A121" s="43">
        <v>53.693999999999996</v>
      </c>
      <c r="B121" s="48">
        <f>Table1[[#This Row],[Profit]]/Table1[[#This Row],[Quantity]]</f>
        <v>8.9489999999999998</v>
      </c>
      <c r="C121" s="43">
        <v>161.51400000000001</v>
      </c>
      <c r="D121" s="63">
        <v>17.970000000000002</v>
      </c>
      <c r="E121" s="2">
        <v>6</v>
      </c>
      <c r="F121" s="64">
        <v>1</v>
      </c>
    </row>
    <row r="122" spans="1:6" x14ac:dyDescent="0.3">
      <c r="A122" s="43">
        <v>-41.264999999999986</v>
      </c>
      <c r="B122" s="48">
        <f>Table1[[#This Row],[Profit]]/Table1[[#This Row],[Quantity]]</f>
        <v>-13.754999999999995</v>
      </c>
      <c r="C122" s="43">
        <v>205.965</v>
      </c>
      <c r="D122" s="63">
        <v>82.41</v>
      </c>
      <c r="E122" s="2">
        <v>3</v>
      </c>
      <c r="F122" s="64">
        <v>4</v>
      </c>
    </row>
    <row r="123" spans="1:6" x14ac:dyDescent="0.3">
      <c r="A123" s="43">
        <v>56.88000000000001</v>
      </c>
      <c r="B123" s="48">
        <f>Table1[[#This Row],[Profit]]/Table1[[#This Row],[Quantity]]</f>
        <v>18.960000000000004</v>
      </c>
      <c r="C123" s="43">
        <v>113.81999999999998</v>
      </c>
      <c r="D123" s="63">
        <v>18.97999999999999</v>
      </c>
      <c r="E123" s="2">
        <v>3</v>
      </c>
      <c r="F123" s="64">
        <v>5</v>
      </c>
    </row>
    <row r="124" spans="1:6" x14ac:dyDescent="0.3">
      <c r="A124" s="43">
        <v>1.7600000000000002</v>
      </c>
      <c r="B124" s="48">
        <f>Table1[[#This Row],[Profit]]/Table1[[#This Row],[Quantity]]</f>
        <v>1.7600000000000002</v>
      </c>
      <c r="C124" s="43">
        <v>16.099999999999998</v>
      </c>
      <c r="D124" s="63">
        <v>14.339999999999998</v>
      </c>
      <c r="E124" s="2">
        <v>1</v>
      </c>
      <c r="F124" s="64">
        <v>5</v>
      </c>
    </row>
    <row r="125" spans="1:6" x14ac:dyDescent="0.3">
      <c r="A125" s="43">
        <v>4.6500000000000004</v>
      </c>
      <c r="B125" s="48">
        <f>Table1[[#This Row],[Profit]]/Table1[[#This Row],[Quantity]]</f>
        <v>4.6500000000000004</v>
      </c>
      <c r="C125" s="43">
        <v>16.649999999999999</v>
      </c>
      <c r="D125" s="63">
        <v>11.999999999999998</v>
      </c>
      <c r="E125" s="2">
        <v>1</v>
      </c>
      <c r="F125" s="64">
        <v>4</v>
      </c>
    </row>
    <row r="126" spans="1:6" x14ac:dyDescent="0.3">
      <c r="A126" s="43">
        <v>-278.79023999999998</v>
      </c>
      <c r="B126" s="48">
        <f>Table1[[#This Row],[Profit]]/Table1[[#This Row],[Quantity]]</f>
        <v>-92.93007999999999</v>
      </c>
      <c r="C126" s="43">
        <v>425.24975999999998</v>
      </c>
      <c r="D126" s="63">
        <v>234.67999999999998</v>
      </c>
      <c r="E126" s="2">
        <v>3</v>
      </c>
      <c r="F126" s="64">
        <v>6</v>
      </c>
    </row>
    <row r="128" spans="1:6" x14ac:dyDescent="0.3">
      <c r="A128" s="12"/>
      <c r="B128" s="12"/>
      <c r="E128" s="12"/>
    </row>
  </sheetData>
  <conditionalFormatting sqref="F2:F126">
    <cfRule type="timePeriod" dxfId="0" priority="1" timePeriod="lastMonth">
      <formula>AND(MONTH(F2)=MONTH(EDATE(TODAY(),0-1)),YEAR(F2)=YEAR(EDATE(TODAY(),0-1)))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 - Original</vt:lpstr>
      <vt:lpstr>Dataset</vt:lpstr>
      <vt:lpstr>Proportion Sensing</vt:lpstr>
      <vt:lpstr>Ref Data Dict</vt:lpstr>
      <vt:lpstr>Extended Data</vt:lpstr>
      <vt:lpstr>No Formula Extended Data</vt:lpstr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Francis</dc:creator>
  <cp:lastModifiedBy>N.K. Vinoth</cp:lastModifiedBy>
  <dcterms:created xsi:type="dcterms:W3CDTF">2021-07-05T09:16:49Z</dcterms:created>
  <dcterms:modified xsi:type="dcterms:W3CDTF">2021-07-14T00:59:31Z</dcterms:modified>
</cp:coreProperties>
</file>