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ƯỚC NHÀ XE\XE THAO TUAN\"/>
    </mc:Choice>
  </mc:AlternateContent>
  <xr:revisionPtr revIDLastSave="0" documentId="13_ncr:9_{81B2E86A-A624-4854-AB0E-F02C06CECD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K" sheetId="1" r:id="rId1"/>
    <sheet name="MẪU_CHECK_BẢNG_KÊ_XE" sheetId="3" state="hidden" r:id="rId2"/>
  </sheets>
  <definedNames>
    <definedName name="_xlnm._FilterDatabase" localSheetId="0" hidden="1">BK!$A$8:$XEX$334</definedName>
  </definedNames>
  <calcPr calcId="191029" iterateDelta="1E-4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334" i="1" l="1"/>
  <c r="L351" i="1"/>
  <c r="L349" i="1"/>
  <c r="Y10" i="1"/>
  <c r="Y13" i="1"/>
  <c r="Y14" i="1"/>
  <c r="Y16" i="1"/>
  <c r="Y17" i="1"/>
  <c r="Y18" i="1"/>
  <c r="Y19" i="1"/>
  <c r="Y20" i="1"/>
  <c r="Y21" i="1"/>
  <c r="Y22" i="1"/>
  <c r="Y23" i="1"/>
  <c r="Y24" i="1"/>
  <c r="Y25" i="1"/>
  <c r="Y26" i="1"/>
  <c r="Y28" i="1"/>
  <c r="Y29" i="1"/>
  <c r="Y30" i="1"/>
  <c r="Y31" i="1"/>
  <c r="Y32" i="1"/>
  <c r="Y34" i="1"/>
  <c r="Y35" i="1"/>
  <c r="Y36" i="1"/>
  <c r="Y37" i="1"/>
  <c r="Y40" i="1"/>
  <c r="Y41" i="1"/>
  <c r="Y43" i="1"/>
  <c r="Y45" i="1"/>
  <c r="Y47" i="1"/>
  <c r="Y48" i="1"/>
  <c r="Y49" i="1"/>
  <c r="Y51" i="1"/>
  <c r="Y52" i="1"/>
  <c r="Y53" i="1"/>
  <c r="Y54" i="1"/>
  <c r="Y55" i="1"/>
  <c r="Y56" i="1"/>
  <c r="Y57" i="1"/>
  <c r="Y58" i="1"/>
  <c r="Y59" i="1"/>
  <c r="Y61" i="1"/>
  <c r="Y62" i="1"/>
  <c r="Y63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7" i="1"/>
  <c r="Y128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3" i="1"/>
  <c r="Y154" i="1"/>
  <c r="Y155" i="1"/>
  <c r="Y156" i="1"/>
  <c r="Y157" i="1"/>
  <c r="Y158" i="1"/>
  <c r="Y159" i="1"/>
  <c r="Y160" i="1"/>
  <c r="Y162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6" i="1"/>
  <c r="Y187" i="1"/>
  <c r="Y189" i="1"/>
  <c r="Y190" i="1"/>
  <c r="Y191" i="1"/>
  <c r="Y192" i="1"/>
  <c r="Y193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9" i="1"/>
  <c r="Y280" i="1"/>
  <c r="Y281" i="1"/>
  <c r="Y282" i="1"/>
  <c r="Y283" i="1"/>
  <c r="Y284" i="1"/>
  <c r="Y285" i="1"/>
  <c r="Y286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9" i="1"/>
  <c r="R334" i="1"/>
  <c r="S334" i="1"/>
  <c r="T334" i="1"/>
  <c r="U334" i="1"/>
  <c r="Q334" i="1"/>
  <c r="N334" i="1"/>
  <c r="O334" i="1"/>
  <c r="M334" i="1"/>
  <c r="F334" i="1"/>
  <c r="G334" i="1"/>
  <c r="X33" i="1"/>
  <c r="Y33" i="1" s="1"/>
  <c r="X27" i="1"/>
  <c r="Y27" i="1" s="1"/>
  <c r="X25" i="1"/>
  <c r="A370" i="3"/>
  <c r="A369" i="3"/>
  <c r="AC368" i="3"/>
  <c r="A368" i="3"/>
  <c r="AC367" i="3"/>
  <c r="A367" i="3"/>
  <c r="AC366" i="3"/>
  <c r="A366" i="3"/>
  <c r="AC365" i="3"/>
  <c r="A365" i="3"/>
  <c r="AC364" i="3"/>
  <c r="A364" i="3"/>
  <c r="AC363" i="3"/>
  <c r="A363" i="3"/>
  <c r="AC362" i="3"/>
  <c r="A362" i="3"/>
  <c r="AC361" i="3"/>
  <c r="A361" i="3"/>
  <c r="AC360" i="3"/>
  <c r="A360" i="3"/>
  <c r="AC359" i="3"/>
  <c r="A359" i="3"/>
  <c r="AC358" i="3"/>
  <c r="A358" i="3"/>
  <c r="AC357" i="3"/>
  <c r="A357" i="3"/>
  <c r="AC356" i="3"/>
  <c r="A356" i="3"/>
  <c r="AC355" i="3"/>
  <c r="A355" i="3"/>
  <c r="AC354" i="3"/>
  <c r="A354" i="3"/>
  <c r="AC353" i="3"/>
  <c r="A353" i="3"/>
  <c r="AC352" i="3"/>
  <c r="A352" i="3"/>
  <c r="AC351" i="3"/>
  <c r="A351" i="3"/>
  <c r="AC350" i="3"/>
  <c r="A350" i="3"/>
  <c r="AC349" i="3"/>
  <c r="A349" i="3"/>
  <c r="AC348" i="3"/>
  <c r="A348" i="3"/>
  <c r="AC347" i="3"/>
  <c r="A347" i="3"/>
  <c r="AC346" i="3"/>
  <c r="A346" i="3"/>
  <c r="AC345" i="3"/>
  <c r="A345" i="3"/>
  <c r="AC344" i="3"/>
  <c r="A344" i="3"/>
  <c r="AC343" i="3"/>
  <c r="A343" i="3"/>
  <c r="AC342" i="3"/>
  <c r="A342" i="3"/>
  <c r="AC341" i="3"/>
  <c r="A341" i="3"/>
  <c r="AC340" i="3"/>
  <c r="A340" i="3"/>
  <c r="AC339" i="3"/>
  <c r="A339" i="3"/>
  <c r="AC338" i="3"/>
  <c r="A338" i="3"/>
  <c r="AC337" i="3"/>
  <c r="A337" i="3"/>
  <c r="AC336" i="3"/>
  <c r="A336" i="3"/>
  <c r="AC335" i="3"/>
  <c r="A335" i="3"/>
  <c r="AC334" i="3"/>
  <c r="A334" i="3"/>
  <c r="AC333" i="3"/>
  <c r="A333" i="3"/>
  <c r="AC332" i="3"/>
  <c r="A332" i="3"/>
  <c r="AC331" i="3"/>
  <c r="A331" i="3"/>
  <c r="AC330" i="3"/>
  <c r="A330" i="3"/>
  <c r="AC329" i="3"/>
  <c r="A329" i="3"/>
  <c r="AC328" i="3"/>
  <c r="A328" i="3"/>
  <c r="AC327" i="3"/>
  <c r="A327" i="3"/>
  <c r="AC326" i="3"/>
  <c r="A326" i="3"/>
  <c r="AC325" i="3"/>
  <c r="A325" i="3"/>
  <c r="AC324" i="3"/>
  <c r="A324" i="3"/>
  <c r="AC323" i="3"/>
  <c r="A323" i="3"/>
  <c r="AC322" i="3"/>
  <c r="A322" i="3"/>
  <c r="AC321" i="3"/>
  <c r="A321" i="3"/>
  <c r="AC320" i="3"/>
  <c r="A320" i="3"/>
  <c r="AC319" i="3"/>
  <c r="A319" i="3"/>
  <c r="AC318" i="3"/>
  <c r="A318" i="3"/>
  <c r="AC317" i="3"/>
  <c r="A317" i="3"/>
  <c r="AC316" i="3"/>
  <c r="A316" i="3"/>
  <c r="AC315" i="3"/>
  <c r="A315" i="3"/>
  <c r="AC314" i="3"/>
  <c r="A314" i="3"/>
  <c r="AC313" i="3"/>
  <c r="A313" i="3"/>
  <c r="AC312" i="3"/>
  <c r="A312" i="3"/>
  <c r="AC311" i="3"/>
  <c r="A311" i="3"/>
  <c r="AC310" i="3"/>
  <c r="A310" i="3"/>
  <c r="AC309" i="3"/>
  <c r="A309" i="3"/>
  <c r="AC308" i="3"/>
  <c r="A308" i="3"/>
  <c r="AC307" i="3"/>
  <c r="A307" i="3"/>
  <c r="AC306" i="3"/>
  <c r="A306" i="3"/>
  <c r="AC305" i="3"/>
  <c r="A305" i="3"/>
  <c r="AC304" i="3"/>
  <c r="A304" i="3"/>
  <c r="AC303" i="3"/>
  <c r="A303" i="3"/>
  <c r="AC302" i="3"/>
  <c r="A302" i="3"/>
  <c r="AC301" i="3"/>
  <c r="A301" i="3"/>
  <c r="AC300" i="3"/>
  <c r="A300" i="3"/>
  <c r="AC299" i="3"/>
  <c r="A299" i="3"/>
  <c r="AC298" i="3"/>
  <c r="A298" i="3"/>
  <c r="AC297" i="3"/>
  <c r="A297" i="3"/>
  <c r="AC296" i="3"/>
  <c r="A296" i="3"/>
  <c r="AC295" i="3"/>
  <c r="A295" i="3"/>
  <c r="AC294" i="3"/>
  <c r="A294" i="3"/>
  <c r="AC293" i="3"/>
  <c r="A293" i="3"/>
  <c r="AC292" i="3"/>
  <c r="A292" i="3"/>
  <c r="AC291" i="3"/>
  <c r="A291" i="3"/>
  <c r="AC290" i="3"/>
  <c r="A290" i="3"/>
  <c r="AC289" i="3"/>
  <c r="A289" i="3"/>
  <c r="AC288" i="3"/>
  <c r="A288" i="3"/>
  <c r="AC287" i="3"/>
  <c r="A287" i="3"/>
  <c r="AC286" i="3"/>
  <c r="A286" i="3"/>
  <c r="AC285" i="3"/>
  <c r="A285" i="3"/>
  <c r="AC284" i="3"/>
  <c r="A284" i="3"/>
  <c r="AC283" i="3"/>
  <c r="A283" i="3"/>
  <c r="AC282" i="3"/>
  <c r="A282" i="3"/>
  <c r="AC281" i="3"/>
  <c r="A281" i="3"/>
  <c r="AC280" i="3"/>
  <c r="A280" i="3"/>
  <c r="AC279" i="3"/>
  <c r="A279" i="3"/>
  <c r="AC278" i="3"/>
  <c r="A278" i="3"/>
  <c r="AC277" i="3"/>
  <c r="A277" i="3"/>
  <c r="AC276" i="3"/>
  <c r="A276" i="3"/>
  <c r="AC275" i="3"/>
  <c r="A275" i="3"/>
  <c r="AC274" i="3"/>
  <c r="A274" i="3"/>
  <c r="AC273" i="3"/>
  <c r="A273" i="3"/>
  <c r="AC272" i="3"/>
  <c r="A272" i="3"/>
  <c r="AC271" i="3"/>
  <c r="A271" i="3"/>
  <c r="AC270" i="3"/>
  <c r="A270" i="3"/>
  <c r="AC269" i="3"/>
  <c r="A269" i="3"/>
  <c r="AC268" i="3"/>
  <c r="A268" i="3"/>
  <c r="AC267" i="3"/>
  <c r="A267" i="3"/>
  <c r="AC266" i="3"/>
  <c r="A266" i="3"/>
  <c r="AC265" i="3"/>
  <c r="A265" i="3"/>
  <c r="AC264" i="3"/>
  <c r="A264" i="3"/>
  <c r="AC263" i="3"/>
  <c r="A263" i="3"/>
  <c r="AC262" i="3"/>
  <c r="A262" i="3"/>
  <c r="AC261" i="3"/>
  <c r="A261" i="3"/>
  <c r="AC260" i="3"/>
  <c r="A260" i="3"/>
  <c r="AC259" i="3"/>
  <c r="A259" i="3"/>
  <c r="AC258" i="3"/>
  <c r="A258" i="3"/>
  <c r="AC257" i="3"/>
  <c r="A257" i="3"/>
  <c r="AC256" i="3"/>
  <c r="A256" i="3"/>
  <c r="AC255" i="3"/>
  <c r="A255" i="3"/>
  <c r="AC254" i="3"/>
  <c r="A254" i="3"/>
  <c r="AC253" i="3"/>
  <c r="A253" i="3"/>
  <c r="AC252" i="3"/>
  <c r="A252" i="3"/>
  <c r="AC251" i="3"/>
  <c r="A251" i="3"/>
  <c r="AC250" i="3"/>
  <c r="A250" i="3"/>
  <c r="AC249" i="3"/>
  <c r="A249" i="3"/>
  <c r="AC248" i="3"/>
  <c r="A248" i="3"/>
  <c r="AC247" i="3"/>
  <c r="A247" i="3"/>
  <c r="AC246" i="3"/>
  <c r="A246" i="3"/>
  <c r="AC245" i="3"/>
  <c r="A245" i="3"/>
  <c r="AC244" i="3"/>
  <c r="A244" i="3"/>
  <c r="AC243" i="3"/>
  <c r="A243" i="3"/>
  <c r="AC242" i="3"/>
  <c r="A242" i="3"/>
  <c r="AC241" i="3"/>
  <c r="A241" i="3"/>
  <c r="AC240" i="3"/>
  <c r="A240" i="3"/>
  <c r="AC239" i="3"/>
  <c r="A239" i="3"/>
  <c r="AC238" i="3"/>
  <c r="A238" i="3"/>
  <c r="AC237" i="3"/>
  <c r="A237" i="3"/>
  <c r="AC236" i="3"/>
  <c r="A236" i="3"/>
  <c r="AC235" i="3"/>
  <c r="A235" i="3"/>
  <c r="AC234" i="3"/>
  <c r="A234" i="3"/>
  <c r="AC233" i="3"/>
  <c r="A233" i="3"/>
  <c r="AC232" i="3"/>
  <c r="A232" i="3"/>
  <c r="AC231" i="3"/>
  <c r="A231" i="3"/>
  <c r="AC230" i="3"/>
  <c r="A230" i="3"/>
  <c r="AC229" i="3"/>
  <c r="A229" i="3"/>
  <c r="AC228" i="3"/>
  <c r="A228" i="3"/>
  <c r="AC227" i="3"/>
  <c r="A227" i="3"/>
  <c r="AC226" i="3"/>
  <c r="A226" i="3"/>
  <c r="AC225" i="3"/>
  <c r="A225" i="3"/>
  <c r="AC224" i="3"/>
  <c r="A224" i="3"/>
  <c r="AC223" i="3"/>
  <c r="A223" i="3"/>
  <c r="AC222" i="3"/>
  <c r="A222" i="3"/>
  <c r="AC221" i="3"/>
  <c r="A221" i="3"/>
  <c r="AC220" i="3"/>
  <c r="A220" i="3"/>
  <c r="AC219" i="3"/>
  <c r="A219" i="3"/>
  <c r="AC218" i="3"/>
  <c r="A218" i="3"/>
  <c r="AC217" i="3"/>
  <c r="A217" i="3"/>
  <c r="AC216" i="3"/>
  <c r="A216" i="3"/>
  <c r="AC215" i="3"/>
  <c r="A215" i="3"/>
  <c r="AC214" i="3"/>
  <c r="A214" i="3"/>
  <c r="AC213" i="3"/>
  <c r="A213" i="3"/>
  <c r="AC212" i="3"/>
  <c r="A212" i="3"/>
  <c r="AC211" i="3"/>
  <c r="A211" i="3"/>
  <c r="AC210" i="3"/>
  <c r="A210" i="3"/>
  <c r="AC209" i="3"/>
  <c r="A209" i="3"/>
  <c r="AC208" i="3"/>
  <c r="A208" i="3"/>
  <c r="AC207" i="3"/>
  <c r="A207" i="3"/>
  <c r="AC206" i="3"/>
  <c r="A206" i="3"/>
  <c r="AC205" i="3"/>
  <c r="A205" i="3"/>
  <c r="AC204" i="3"/>
  <c r="A204" i="3"/>
  <c r="AC203" i="3"/>
  <c r="A203" i="3"/>
  <c r="AC202" i="3"/>
  <c r="A202" i="3"/>
  <c r="AC201" i="3"/>
  <c r="A201" i="3"/>
  <c r="AC200" i="3"/>
  <c r="A200" i="3"/>
  <c r="AC199" i="3"/>
  <c r="A199" i="3"/>
  <c r="AC198" i="3"/>
  <c r="A198" i="3"/>
  <c r="AC197" i="3"/>
  <c r="A197" i="3"/>
  <c r="AC196" i="3"/>
  <c r="A196" i="3"/>
  <c r="AC195" i="3"/>
  <c r="A195" i="3"/>
  <c r="AC194" i="3"/>
  <c r="A194" i="3"/>
  <c r="AC193" i="3"/>
  <c r="A193" i="3"/>
  <c r="AC192" i="3"/>
  <c r="A192" i="3"/>
  <c r="AC191" i="3"/>
  <c r="A191" i="3"/>
  <c r="AC190" i="3"/>
  <c r="A190" i="3"/>
  <c r="AC189" i="3"/>
  <c r="A189" i="3"/>
  <c r="AC188" i="3"/>
  <c r="A188" i="3"/>
  <c r="AC187" i="3"/>
  <c r="A187" i="3"/>
  <c r="AC186" i="3"/>
  <c r="A186" i="3"/>
  <c r="AC185" i="3"/>
  <c r="A185" i="3"/>
  <c r="AC184" i="3"/>
  <c r="A184" i="3"/>
  <c r="AC183" i="3"/>
  <c r="A183" i="3"/>
  <c r="AC182" i="3"/>
  <c r="A182" i="3"/>
  <c r="AC181" i="3"/>
  <c r="A181" i="3"/>
  <c r="AC180" i="3"/>
  <c r="A180" i="3"/>
  <c r="AC179" i="3"/>
  <c r="A179" i="3"/>
  <c r="AC178" i="3"/>
  <c r="A178" i="3"/>
  <c r="AC177" i="3"/>
  <c r="A177" i="3"/>
  <c r="AC176" i="3"/>
  <c r="A176" i="3"/>
  <c r="AC175" i="3"/>
  <c r="A175" i="3"/>
  <c r="AC174" i="3"/>
  <c r="A174" i="3"/>
  <c r="AC173" i="3"/>
  <c r="A173" i="3"/>
  <c r="AC172" i="3"/>
  <c r="A172" i="3"/>
  <c r="AC171" i="3"/>
  <c r="A171" i="3"/>
  <c r="AC170" i="3"/>
  <c r="A170" i="3"/>
  <c r="AC169" i="3"/>
  <c r="A169" i="3"/>
  <c r="AC168" i="3"/>
  <c r="A168" i="3"/>
  <c r="AC167" i="3"/>
  <c r="A167" i="3"/>
  <c r="AC166" i="3"/>
  <c r="A166" i="3"/>
  <c r="AC165" i="3"/>
  <c r="A165" i="3"/>
  <c r="AC164" i="3"/>
  <c r="A164" i="3"/>
  <c r="AC163" i="3"/>
  <c r="A163" i="3"/>
  <c r="AC162" i="3"/>
  <c r="A162" i="3"/>
  <c r="AC161" i="3"/>
  <c r="A161" i="3"/>
  <c r="AC160" i="3"/>
  <c r="A160" i="3"/>
  <c r="AC159" i="3"/>
  <c r="A159" i="3"/>
  <c r="AC158" i="3"/>
  <c r="A158" i="3"/>
  <c r="AC157" i="3"/>
  <c r="A157" i="3"/>
  <c r="AC156" i="3"/>
  <c r="A156" i="3"/>
  <c r="AC155" i="3"/>
  <c r="A155" i="3"/>
  <c r="AC154" i="3"/>
  <c r="A154" i="3"/>
  <c r="AC153" i="3"/>
  <c r="A153" i="3"/>
  <c r="AC152" i="3"/>
  <c r="A152" i="3"/>
  <c r="AC151" i="3"/>
  <c r="A151" i="3"/>
  <c r="AC150" i="3"/>
  <c r="A150" i="3"/>
  <c r="AC149" i="3"/>
  <c r="A149" i="3"/>
  <c r="AC148" i="3"/>
  <c r="A148" i="3"/>
  <c r="AC147" i="3"/>
  <c r="A147" i="3"/>
  <c r="AC146" i="3"/>
  <c r="A146" i="3"/>
  <c r="AC145" i="3"/>
  <c r="A145" i="3"/>
  <c r="AC144" i="3"/>
  <c r="A144" i="3"/>
  <c r="AC143" i="3"/>
  <c r="A143" i="3"/>
  <c r="AC142" i="3"/>
  <c r="A142" i="3"/>
  <c r="AC141" i="3"/>
  <c r="A141" i="3"/>
  <c r="AC140" i="3"/>
  <c r="A140" i="3"/>
  <c r="AC139" i="3"/>
  <c r="A139" i="3"/>
  <c r="AC138" i="3"/>
  <c r="A138" i="3"/>
  <c r="AC137" i="3"/>
  <c r="A137" i="3"/>
  <c r="AC136" i="3"/>
  <c r="A136" i="3"/>
  <c r="AC135" i="3"/>
  <c r="A135" i="3"/>
  <c r="AC134" i="3"/>
  <c r="A134" i="3"/>
  <c r="AC133" i="3"/>
  <c r="A133" i="3"/>
  <c r="AC132" i="3"/>
  <c r="A132" i="3"/>
  <c r="AC131" i="3"/>
  <c r="R131" i="3"/>
  <c r="A131" i="3"/>
  <c r="AC130" i="3"/>
  <c r="R130" i="3"/>
  <c r="A130" i="3"/>
  <c r="AC129" i="3"/>
  <c r="S129" i="3"/>
  <c r="T129" i="3" s="1"/>
  <c r="U129" i="3" s="1"/>
  <c r="R129" i="3"/>
  <c r="A129" i="3"/>
  <c r="AC128" i="3"/>
  <c r="R128" i="3"/>
  <c r="A128" i="3"/>
  <c r="AC127" i="3"/>
  <c r="T127" i="3"/>
  <c r="U127" i="3" s="1"/>
  <c r="S127" i="3"/>
  <c r="R127" i="3"/>
  <c r="A127" i="3"/>
  <c r="AC126" i="3"/>
  <c r="R126" i="3"/>
  <c r="A126" i="3"/>
  <c r="AC125" i="3"/>
  <c r="Q125" i="3"/>
  <c r="R125" i="3" s="1"/>
  <c r="A125" i="3"/>
  <c r="AC124" i="3"/>
  <c r="Q124" i="3"/>
  <c r="A124" i="3"/>
  <c r="AC123" i="3"/>
  <c r="S123" i="3"/>
  <c r="T123" i="3" s="1"/>
  <c r="U123" i="3" s="1"/>
  <c r="R123" i="3"/>
  <c r="A123" i="3"/>
  <c r="AC122" i="3"/>
  <c r="R122" i="3"/>
  <c r="S122" i="3" s="1"/>
  <c r="T122" i="3" s="1"/>
  <c r="U122" i="3" s="1"/>
  <c r="A122" i="3"/>
  <c r="AC121" i="3"/>
  <c r="Q121" i="3"/>
  <c r="R121" i="3" s="1"/>
  <c r="A121" i="3"/>
  <c r="AC120" i="3"/>
  <c r="R120" i="3"/>
  <c r="S120" i="3" s="1"/>
  <c r="T120" i="3" s="1"/>
  <c r="U120" i="3" s="1"/>
  <c r="Q120" i="3"/>
  <c r="A120" i="3"/>
  <c r="AC119" i="3"/>
  <c r="R119" i="3"/>
  <c r="A119" i="3"/>
  <c r="AC118" i="3"/>
  <c r="T118" i="3"/>
  <c r="U118" i="3" s="1"/>
  <c r="S118" i="3"/>
  <c r="R118" i="3"/>
  <c r="A118" i="3"/>
  <c r="AC117" i="3"/>
  <c r="R117" i="3"/>
  <c r="A117" i="3"/>
  <c r="AC116" i="3"/>
  <c r="T116" i="3"/>
  <c r="U116" i="3" s="1"/>
  <c r="S116" i="3"/>
  <c r="R116" i="3"/>
  <c r="A116" i="3"/>
  <c r="AC115" i="3"/>
  <c r="R115" i="3"/>
  <c r="A115" i="3"/>
  <c r="AC114" i="3"/>
  <c r="T114" i="3"/>
  <c r="U114" i="3" s="1"/>
  <c r="S114" i="3"/>
  <c r="R114" i="3"/>
  <c r="A114" i="3"/>
  <c r="AC113" i="3"/>
  <c r="R113" i="3"/>
  <c r="A113" i="3"/>
  <c r="AC112" i="3"/>
  <c r="R112" i="3"/>
  <c r="S112" i="3" s="1"/>
  <c r="T112" i="3" s="1"/>
  <c r="U112" i="3" s="1"/>
  <c r="A112" i="3"/>
  <c r="AC111" i="3"/>
  <c r="R111" i="3"/>
  <c r="A111" i="3"/>
  <c r="AC110" i="3"/>
  <c r="R110" i="3"/>
  <c r="A110" i="3"/>
  <c r="AC109" i="3"/>
  <c r="R109" i="3"/>
  <c r="A109" i="3"/>
  <c r="AC108" i="3"/>
  <c r="S108" i="3"/>
  <c r="T108" i="3" s="1"/>
  <c r="U108" i="3" s="1"/>
  <c r="R108" i="3"/>
  <c r="A108" i="3"/>
  <c r="AC107" i="3"/>
  <c r="R107" i="3"/>
  <c r="A107" i="3"/>
  <c r="AC106" i="3"/>
  <c r="S106" i="3"/>
  <c r="R106" i="3"/>
  <c r="T106" i="3" s="1"/>
  <c r="U106" i="3" s="1"/>
  <c r="A106" i="3"/>
  <c r="AC105" i="3"/>
  <c r="R105" i="3"/>
  <c r="A105" i="3"/>
  <c r="AC104" i="3"/>
  <c r="R104" i="3"/>
  <c r="A104" i="3"/>
  <c r="AC103" i="3"/>
  <c r="R103" i="3"/>
  <c r="A103" i="3"/>
  <c r="AC102" i="3"/>
  <c r="R102" i="3"/>
  <c r="S102" i="3" s="1"/>
  <c r="T102" i="3" s="1"/>
  <c r="U102" i="3" s="1"/>
  <c r="A102" i="3"/>
  <c r="AC101" i="3"/>
  <c r="T101" i="3"/>
  <c r="U101" i="3" s="1"/>
  <c r="R101" i="3"/>
  <c r="S101" i="3" s="1"/>
  <c r="A101" i="3"/>
  <c r="AC100" i="3"/>
  <c r="S100" i="3"/>
  <c r="R100" i="3"/>
  <c r="T100" i="3" s="1"/>
  <c r="U100" i="3" s="1"/>
  <c r="A100" i="3"/>
  <c r="AC99" i="3"/>
  <c r="R99" i="3"/>
  <c r="A99" i="3"/>
  <c r="AC98" i="3"/>
  <c r="R98" i="3"/>
  <c r="S98" i="3" s="1"/>
  <c r="A98" i="3"/>
  <c r="AC97" i="3"/>
  <c r="R97" i="3"/>
  <c r="S97" i="3" s="1"/>
  <c r="A97" i="3"/>
  <c r="AC96" i="3"/>
  <c r="S96" i="3"/>
  <c r="R96" i="3"/>
  <c r="T96" i="3" s="1"/>
  <c r="U96" i="3" s="1"/>
  <c r="A96" i="3"/>
  <c r="AC95" i="3"/>
  <c r="R95" i="3"/>
  <c r="S95" i="3" s="1"/>
  <c r="A95" i="3"/>
  <c r="AC94" i="3"/>
  <c r="T94" i="3"/>
  <c r="U94" i="3" s="1"/>
  <c r="R94" i="3"/>
  <c r="S94" i="3" s="1"/>
  <c r="A94" i="3"/>
  <c r="AC93" i="3"/>
  <c r="R93" i="3"/>
  <c r="S93" i="3" s="1"/>
  <c r="A93" i="3"/>
  <c r="AC92" i="3"/>
  <c r="S92" i="3"/>
  <c r="R92" i="3"/>
  <c r="T92" i="3" s="1"/>
  <c r="U92" i="3" s="1"/>
  <c r="A92" i="3"/>
  <c r="AC91" i="3"/>
  <c r="R91" i="3"/>
  <c r="S91" i="3" s="1"/>
  <c r="A91" i="3"/>
  <c r="AC90" i="3"/>
  <c r="T90" i="3"/>
  <c r="U90" i="3" s="1"/>
  <c r="R90" i="3"/>
  <c r="S90" i="3" s="1"/>
  <c r="P90" i="3"/>
  <c r="A90" i="3"/>
  <c r="AC89" i="3"/>
  <c r="S89" i="3"/>
  <c r="R89" i="3"/>
  <c r="A89" i="3"/>
  <c r="AC88" i="3"/>
  <c r="R88" i="3"/>
  <c r="A88" i="3"/>
  <c r="AC87" i="3"/>
  <c r="R87" i="3"/>
  <c r="S87" i="3" s="1"/>
  <c r="A87" i="3"/>
  <c r="AC86" i="3"/>
  <c r="R86" i="3"/>
  <c r="S86" i="3" s="1"/>
  <c r="T86" i="3" s="1"/>
  <c r="U86" i="3" s="1"/>
  <c r="A86" i="3"/>
  <c r="AC85" i="3"/>
  <c r="S85" i="3"/>
  <c r="R85" i="3"/>
  <c r="A85" i="3"/>
  <c r="AC84" i="3"/>
  <c r="R84" i="3"/>
  <c r="S84" i="3" s="1"/>
  <c r="T84" i="3" s="1"/>
  <c r="U84" i="3" s="1"/>
  <c r="A84" i="3"/>
  <c r="AC83" i="3"/>
  <c r="R83" i="3"/>
  <c r="A83" i="3"/>
  <c r="AC82" i="3"/>
  <c r="R82" i="3"/>
  <c r="A82" i="3"/>
  <c r="AC81" i="3"/>
  <c r="R81" i="3"/>
  <c r="A81" i="3"/>
  <c r="AC80" i="3"/>
  <c r="Q80" i="3"/>
  <c r="R80" i="3" s="1"/>
  <c r="S80" i="3" s="1"/>
  <c r="A80" i="3"/>
  <c r="AC79" i="3"/>
  <c r="S79" i="3"/>
  <c r="T79" i="3" s="1"/>
  <c r="R79" i="3"/>
  <c r="P79" i="3"/>
  <c r="P2" i="3" s="1"/>
  <c r="A79" i="3"/>
  <c r="AC78" i="3"/>
  <c r="S78" i="3"/>
  <c r="T78" i="3" s="1"/>
  <c r="U78" i="3" s="1"/>
  <c r="R78" i="3"/>
  <c r="A78" i="3"/>
  <c r="AC77" i="3"/>
  <c r="R77" i="3"/>
  <c r="A77" i="3"/>
  <c r="AC76" i="3"/>
  <c r="R76" i="3"/>
  <c r="S76" i="3" s="1"/>
  <c r="T76" i="3" s="1"/>
  <c r="U76" i="3" s="1"/>
  <c r="A76" i="3"/>
  <c r="AC75" i="3"/>
  <c r="R75" i="3"/>
  <c r="A75" i="3"/>
  <c r="AC74" i="3"/>
  <c r="T74" i="3"/>
  <c r="U74" i="3" s="1"/>
  <c r="S74" i="3"/>
  <c r="R74" i="3"/>
  <c r="A74" i="3"/>
  <c r="AC73" i="3"/>
  <c r="R73" i="3"/>
  <c r="S73" i="3" s="1"/>
  <c r="T73" i="3" s="1"/>
  <c r="U73" i="3" s="1"/>
  <c r="A73" i="3"/>
  <c r="AC72" i="3"/>
  <c r="R72" i="3"/>
  <c r="S72" i="3" s="1"/>
  <c r="T72" i="3" s="1"/>
  <c r="U72" i="3" s="1"/>
  <c r="A72" i="3"/>
  <c r="AC71" i="3"/>
  <c r="R71" i="3"/>
  <c r="A71" i="3"/>
  <c r="AC70" i="3"/>
  <c r="R70" i="3"/>
  <c r="A70" i="3"/>
  <c r="Y70" i="3" s="1"/>
  <c r="Z70" i="3" s="1"/>
  <c r="AC69" i="3"/>
  <c r="T69" i="3"/>
  <c r="U69" i="3" s="1"/>
  <c r="S69" i="3"/>
  <c r="R69" i="3"/>
  <c r="A69" i="3"/>
  <c r="AC68" i="3"/>
  <c r="R68" i="3"/>
  <c r="S68" i="3" s="1"/>
  <c r="A68" i="3"/>
  <c r="AC67" i="3"/>
  <c r="R67" i="3"/>
  <c r="A67" i="3"/>
  <c r="AC66" i="3"/>
  <c r="R66" i="3"/>
  <c r="A66" i="3"/>
  <c r="AC65" i="3"/>
  <c r="S65" i="3"/>
  <c r="T65" i="3" s="1"/>
  <c r="U65" i="3" s="1"/>
  <c r="R65" i="3"/>
  <c r="A65" i="3"/>
  <c r="AC64" i="3"/>
  <c r="Q64" i="3"/>
  <c r="A64" i="3"/>
  <c r="AC63" i="3"/>
  <c r="R63" i="3"/>
  <c r="A63" i="3"/>
  <c r="AC62" i="3"/>
  <c r="R62" i="3"/>
  <c r="A62" i="3"/>
  <c r="AC61" i="3"/>
  <c r="R61" i="3"/>
  <c r="S61" i="3" s="1"/>
  <c r="T61" i="3" s="1"/>
  <c r="U61" i="3" s="1"/>
  <c r="A61" i="3"/>
  <c r="AC60" i="3"/>
  <c r="R60" i="3"/>
  <c r="A60" i="3"/>
  <c r="AC59" i="3"/>
  <c r="Q59" i="3"/>
  <c r="R59" i="3" s="1"/>
  <c r="A59" i="3"/>
  <c r="AC58" i="3"/>
  <c r="S58" i="3"/>
  <c r="R58" i="3"/>
  <c r="A58" i="3"/>
  <c r="AC57" i="3"/>
  <c r="R57" i="3"/>
  <c r="S57" i="3" s="1"/>
  <c r="T57" i="3" s="1"/>
  <c r="U57" i="3" s="1"/>
  <c r="A57" i="3"/>
  <c r="AC56" i="3"/>
  <c r="R56" i="3"/>
  <c r="S56" i="3" s="1"/>
  <c r="A56" i="3"/>
  <c r="AC55" i="3"/>
  <c r="S55" i="3"/>
  <c r="T55" i="3" s="1"/>
  <c r="U55" i="3" s="1"/>
  <c r="R55" i="3"/>
  <c r="A55" i="3"/>
  <c r="AC54" i="3"/>
  <c r="R54" i="3"/>
  <c r="Q54" i="3"/>
  <c r="A54" i="3"/>
  <c r="AC53" i="3"/>
  <c r="R53" i="3"/>
  <c r="S53" i="3" s="1"/>
  <c r="T53" i="3" s="1"/>
  <c r="U53" i="3" s="1"/>
  <c r="A53" i="3"/>
  <c r="AC52" i="3"/>
  <c r="S52" i="3"/>
  <c r="T52" i="3" s="1"/>
  <c r="U52" i="3" s="1"/>
  <c r="R52" i="3"/>
  <c r="A52" i="3"/>
  <c r="AC51" i="3"/>
  <c r="R51" i="3"/>
  <c r="S51" i="3" s="1"/>
  <c r="T51" i="3" s="1"/>
  <c r="U51" i="3" s="1"/>
  <c r="A51" i="3"/>
  <c r="AC50" i="3"/>
  <c r="S50" i="3"/>
  <c r="T50" i="3" s="1"/>
  <c r="U50" i="3" s="1"/>
  <c r="R50" i="3"/>
  <c r="A50" i="3"/>
  <c r="AC49" i="3"/>
  <c r="R49" i="3"/>
  <c r="S49" i="3" s="1"/>
  <c r="T49" i="3" s="1"/>
  <c r="U49" i="3" s="1"/>
  <c r="A49" i="3"/>
  <c r="AC48" i="3"/>
  <c r="R48" i="3"/>
  <c r="S48" i="3" s="1"/>
  <c r="T48" i="3" s="1"/>
  <c r="U48" i="3" s="1"/>
  <c r="A48" i="3"/>
  <c r="AC47" i="3"/>
  <c r="R47" i="3"/>
  <c r="S47" i="3" s="1"/>
  <c r="T47" i="3" s="1"/>
  <c r="U47" i="3" s="1"/>
  <c r="A47" i="3"/>
  <c r="AC46" i="3"/>
  <c r="R46" i="3"/>
  <c r="S46" i="3" s="1"/>
  <c r="T46" i="3" s="1"/>
  <c r="U46" i="3" s="1"/>
  <c r="A46" i="3"/>
  <c r="AC45" i="3"/>
  <c r="R45" i="3"/>
  <c r="S45" i="3" s="1"/>
  <c r="T45" i="3" s="1"/>
  <c r="U45" i="3" s="1"/>
  <c r="A45" i="3"/>
  <c r="AC44" i="3"/>
  <c r="S44" i="3"/>
  <c r="T44" i="3" s="1"/>
  <c r="U44" i="3" s="1"/>
  <c r="R44" i="3"/>
  <c r="A44" i="3"/>
  <c r="AC43" i="3"/>
  <c r="R43" i="3"/>
  <c r="S43" i="3" s="1"/>
  <c r="T43" i="3" s="1"/>
  <c r="U43" i="3" s="1"/>
  <c r="A43" i="3"/>
  <c r="AC42" i="3"/>
  <c r="S42" i="3"/>
  <c r="T42" i="3" s="1"/>
  <c r="U42" i="3" s="1"/>
  <c r="R42" i="3"/>
  <c r="A42" i="3"/>
  <c r="AC41" i="3"/>
  <c r="R41" i="3"/>
  <c r="S41" i="3" s="1"/>
  <c r="T41" i="3" s="1"/>
  <c r="U41" i="3" s="1"/>
  <c r="A41" i="3"/>
  <c r="AC40" i="3"/>
  <c r="R40" i="3"/>
  <c r="S40" i="3" s="1"/>
  <c r="T40" i="3" s="1"/>
  <c r="U40" i="3" s="1"/>
  <c r="A40" i="3"/>
  <c r="AC39" i="3"/>
  <c r="R39" i="3"/>
  <c r="S39" i="3" s="1"/>
  <c r="T39" i="3" s="1"/>
  <c r="U39" i="3" s="1"/>
  <c r="A39" i="3"/>
  <c r="AC38" i="3"/>
  <c r="R38" i="3"/>
  <c r="A38" i="3"/>
  <c r="AC37" i="3"/>
  <c r="Q37" i="3"/>
  <c r="R37" i="3" s="1"/>
  <c r="A37" i="3"/>
  <c r="AC36" i="3"/>
  <c r="R36" i="3"/>
  <c r="S36" i="3" s="1"/>
  <c r="A36" i="3"/>
  <c r="AC35" i="3"/>
  <c r="S35" i="3"/>
  <c r="R35" i="3"/>
  <c r="A35" i="3"/>
  <c r="AC34" i="3"/>
  <c r="R34" i="3"/>
  <c r="A34" i="3"/>
  <c r="AC33" i="3"/>
  <c r="R33" i="3"/>
  <c r="A33" i="3"/>
  <c r="AC32" i="3"/>
  <c r="T32" i="3"/>
  <c r="U32" i="3" s="1"/>
  <c r="R32" i="3"/>
  <c r="S32" i="3" s="1"/>
  <c r="A32" i="3"/>
  <c r="AC31" i="3"/>
  <c r="S31" i="3"/>
  <c r="R31" i="3"/>
  <c r="A31" i="3"/>
  <c r="AC30" i="3"/>
  <c r="R30" i="3"/>
  <c r="A30" i="3"/>
  <c r="AC29" i="3"/>
  <c r="R29" i="3"/>
  <c r="A29" i="3"/>
  <c r="AC28" i="3"/>
  <c r="R28" i="3"/>
  <c r="S28" i="3" s="1"/>
  <c r="A28" i="3"/>
  <c r="AC27" i="3"/>
  <c r="S27" i="3"/>
  <c r="R27" i="3"/>
  <c r="A27" i="3"/>
  <c r="AC26" i="3"/>
  <c r="R26" i="3"/>
  <c r="A26" i="3"/>
  <c r="AC25" i="3"/>
  <c r="R25" i="3"/>
  <c r="A25" i="3"/>
  <c r="AC24" i="3"/>
  <c r="R24" i="3"/>
  <c r="S24" i="3" s="1"/>
  <c r="A24" i="3"/>
  <c r="AC23" i="3"/>
  <c r="S23" i="3"/>
  <c r="R23" i="3"/>
  <c r="A23" i="3"/>
  <c r="AC22" i="3"/>
  <c r="R22" i="3"/>
  <c r="A22" i="3"/>
  <c r="AC21" i="3"/>
  <c r="R21" i="3"/>
  <c r="A21" i="3"/>
  <c r="AC20" i="3"/>
  <c r="R20" i="3"/>
  <c r="S20" i="3" s="1"/>
  <c r="T20" i="3" s="1"/>
  <c r="U20" i="3" s="1"/>
  <c r="A20" i="3"/>
  <c r="AC19" i="3"/>
  <c r="R19" i="3"/>
  <c r="S19" i="3" s="1"/>
  <c r="T19" i="3" s="1"/>
  <c r="U19" i="3" s="1"/>
  <c r="A19" i="3"/>
  <c r="AC18" i="3"/>
  <c r="R18" i="3"/>
  <c r="S18" i="3" s="1"/>
  <c r="T18" i="3" s="1"/>
  <c r="U18" i="3" s="1"/>
  <c r="A18" i="3"/>
  <c r="AC17" i="3"/>
  <c r="R17" i="3"/>
  <c r="A17" i="3"/>
  <c r="Y17" i="3" s="1"/>
  <c r="Z17" i="3" s="1"/>
  <c r="AC16" i="3"/>
  <c r="Q16" i="3"/>
  <c r="R16" i="3" s="1"/>
  <c r="S16" i="3" s="1"/>
  <c r="A16" i="3"/>
  <c r="AC15" i="3"/>
  <c r="Q15" i="3"/>
  <c r="A15" i="3"/>
  <c r="AC14" i="3"/>
  <c r="R14" i="3"/>
  <c r="S14" i="3" s="1"/>
  <c r="T14" i="3" s="1"/>
  <c r="U14" i="3" s="1"/>
  <c r="A14" i="3"/>
  <c r="AC13" i="3"/>
  <c r="R13" i="3"/>
  <c r="A13" i="3"/>
  <c r="AC12" i="3"/>
  <c r="R12" i="3"/>
  <c r="S12" i="3" s="1"/>
  <c r="T12" i="3" s="1"/>
  <c r="U12" i="3" s="1"/>
  <c r="A12" i="3"/>
  <c r="AC11" i="3"/>
  <c r="S11" i="3"/>
  <c r="R11" i="3"/>
  <c r="A11" i="3"/>
  <c r="AC10" i="3"/>
  <c r="Q10" i="3"/>
  <c r="R10" i="3" s="1"/>
  <c r="A10" i="3"/>
  <c r="AC9" i="3"/>
  <c r="S9" i="3"/>
  <c r="R9" i="3"/>
  <c r="T9" i="3" s="1"/>
  <c r="U9" i="3" s="1"/>
  <c r="A9" i="3"/>
  <c r="AC8" i="3"/>
  <c r="R8" i="3"/>
  <c r="A8" i="3"/>
  <c r="AC7" i="3"/>
  <c r="S7" i="3"/>
  <c r="T7" i="3" s="1"/>
  <c r="U7" i="3" s="1"/>
  <c r="R7" i="3"/>
  <c r="A7" i="3"/>
  <c r="AC6" i="3"/>
  <c r="R6" i="3"/>
  <c r="S6" i="3" s="1"/>
  <c r="A6" i="3"/>
  <c r="AC5" i="3"/>
  <c r="S5" i="3"/>
  <c r="T5" i="3" s="1"/>
  <c r="U5" i="3" s="1"/>
  <c r="R5" i="3"/>
  <c r="A5" i="3"/>
  <c r="AC4" i="3"/>
  <c r="Y8" i="3" s="1"/>
  <c r="Z8" i="3" s="1"/>
  <c r="R4" i="3"/>
  <c r="S4" i="3" s="1"/>
  <c r="T4" i="3" s="1"/>
  <c r="U4" i="3" s="1"/>
  <c r="A4" i="3"/>
  <c r="O2" i="3"/>
  <c r="N2" i="3"/>
  <c r="M2" i="3"/>
  <c r="H2" i="3"/>
  <c r="G2" i="3"/>
  <c r="X311" i="1"/>
  <c r="X300" i="1"/>
  <c r="Y300" i="1" s="1"/>
  <c r="X287" i="1"/>
  <c r="Y287" i="1" s="1"/>
  <c r="X278" i="1"/>
  <c r="Y278" i="1" s="1"/>
  <c r="X240" i="1"/>
  <c r="X230" i="1"/>
  <c r="Y230" i="1" s="1"/>
  <c r="X217" i="1"/>
  <c r="Y217" i="1" s="1"/>
  <c r="X200" i="1"/>
  <c r="P200" i="1"/>
  <c r="X195" i="1"/>
  <c r="Y195" i="1" s="1"/>
  <c r="L194" i="1"/>
  <c r="Y194" i="1" s="1"/>
  <c r="L188" i="1"/>
  <c r="L334" i="1" s="1"/>
  <c r="X185" i="1"/>
  <c r="Y185" i="1" s="1"/>
  <c r="X163" i="1"/>
  <c r="P163" i="1"/>
  <c r="Y163" i="1" s="1"/>
  <c r="X161" i="1"/>
  <c r="Y161" i="1" s="1"/>
  <c r="X160" i="1"/>
  <c r="X152" i="1"/>
  <c r="Y152" i="1" s="1"/>
  <c r="X144" i="1"/>
  <c r="X129" i="1"/>
  <c r="Y129" i="1" s="1"/>
  <c r="X126" i="1"/>
  <c r="P126" i="1"/>
  <c r="Y126" i="1" s="1"/>
  <c r="X79" i="1"/>
  <c r="Y79" i="1" s="1"/>
  <c r="P71" i="1"/>
  <c r="X64" i="1"/>
  <c r="Y64" i="1" s="1"/>
  <c r="X60" i="1"/>
  <c r="Y60" i="1" s="1"/>
  <c r="X50" i="1"/>
  <c r="Y50" i="1" s="1"/>
  <c r="X46" i="1"/>
  <c r="Y46" i="1" s="1"/>
  <c r="X44" i="1"/>
  <c r="Y44" i="1" s="1"/>
  <c r="X42" i="1"/>
  <c r="Y42" i="1" s="1"/>
  <c r="X39" i="1"/>
  <c r="Y39" i="1" s="1"/>
  <c r="X38" i="1"/>
  <c r="P38" i="1"/>
  <c r="Y38" i="1" s="1"/>
  <c r="X15" i="1"/>
  <c r="Y15" i="1" s="1"/>
  <c r="X12" i="1"/>
  <c r="Y12" i="1" s="1"/>
  <c r="X11" i="1"/>
  <c r="X334" i="1" s="1"/>
  <c r="P334" i="1" l="1"/>
  <c r="Y334" i="1" s="1"/>
  <c r="Y188" i="1"/>
  <c r="Y11" i="1"/>
  <c r="T131" i="3"/>
  <c r="U131" i="3" s="1"/>
  <c r="T8" i="3"/>
  <c r="U8" i="3" s="1"/>
  <c r="T38" i="3"/>
  <c r="U38" i="3" s="1"/>
  <c r="T110" i="3"/>
  <c r="U110" i="3" s="1"/>
  <c r="S125" i="3"/>
  <c r="T125" i="3" s="1"/>
  <c r="U125" i="3" s="1"/>
  <c r="S8" i="3"/>
  <c r="T24" i="3"/>
  <c r="U24" i="3" s="1"/>
  <c r="T28" i="3"/>
  <c r="U28" i="3" s="1"/>
  <c r="T91" i="3"/>
  <c r="U91" i="3" s="1"/>
  <c r="S110" i="3"/>
  <c r="AA12" i="3"/>
  <c r="AB12" i="3" s="1"/>
  <c r="T58" i="3"/>
  <c r="U58" i="3" s="1"/>
  <c r="W5" i="3"/>
  <c r="X5" i="3" s="1"/>
  <c r="AA33" i="3"/>
  <c r="AB33" i="3" s="1"/>
  <c r="AA21" i="3"/>
  <c r="AB21" i="3" s="1"/>
  <c r="AA25" i="3"/>
  <c r="AB25" i="3" s="1"/>
  <c r="AA29" i="3"/>
  <c r="AB29" i="3" s="1"/>
  <c r="S54" i="3"/>
  <c r="T54" i="3" s="1"/>
  <c r="U54" i="3" s="1"/>
  <c r="Y21" i="3"/>
  <c r="Z21" i="3" s="1"/>
  <c r="Y25" i="3"/>
  <c r="Z25" i="3" s="1"/>
  <c r="S38" i="3"/>
  <c r="T80" i="3"/>
  <c r="U80" i="3" s="1"/>
  <c r="Y49" i="3"/>
  <c r="Z49" i="3" s="1"/>
  <c r="S104" i="3"/>
  <c r="T104" i="3" s="1"/>
  <c r="U104" i="3" s="1"/>
  <c r="Y26" i="3"/>
  <c r="Z26" i="3" s="1"/>
  <c r="S13" i="3"/>
  <c r="T13" i="3" s="1"/>
  <c r="U13" i="3" s="1"/>
  <c r="AA13" i="3"/>
  <c r="AB13" i="3" s="1"/>
  <c r="T35" i="3"/>
  <c r="U35" i="3" s="1"/>
  <c r="T68" i="3"/>
  <c r="U68" i="3" s="1"/>
  <c r="AA14" i="3"/>
  <c r="AB14" i="3" s="1"/>
  <c r="T31" i="3"/>
  <c r="U31" i="3" s="1"/>
  <c r="Y119" i="3"/>
  <c r="Z119" i="3" s="1"/>
  <c r="T23" i="3"/>
  <c r="U23" i="3" s="1"/>
  <c r="T27" i="3"/>
  <c r="U27" i="3" s="1"/>
  <c r="AA40" i="3"/>
  <c r="AB40" i="3" s="1"/>
  <c r="S131" i="3"/>
  <c r="AA4" i="3"/>
  <c r="AB4" i="3" s="1"/>
  <c r="AA11" i="3"/>
  <c r="AB11" i="3" s="1"/>
  <c r="T98" i="3"/>
  <c r="U98" i="3" s="1"/>
  <c r="AA8" i="3"/>
  <c r="AB8" i="3" s="1"/>
  <c r="T36" i="3"/>
  <c r="U36" i="3" s="1"/>
  <c r="W81" i="3"/>
  <c r="X81" i="3" s="1"/>
  <c r="AA81" i="3"/>
  <c r="AB81" i="3" s="1"/>
  <c r="Y81" i="3"/>
  <c r="Z81" i="3" s="1"/>
  <c r="Y54" i="3"/>
  <c r="Z54" i="3" s="1"/>
  <c r="AA34" i="3"/>
  <c r="AB34" i="3" s="1"/>
  <c r="W33" i="3"/>
  <c r="X33" i="3" s="1"/>
  <c r="AA30" i="3"/>
  <c r="AB30" i="3" s="1"/>
  <c r="W29" i="3"/>
  <c r="X29" i="3" s="1"/>
  <c r="AA26" i="3"/>
  <c r="AB26" i="3" s="1"/>
  <c r="W25" i="3"/>
  <c r="X25" i="3" s="1"/>
  <c r="AA22" i="3"/>
  <c r="AB22" i="3" s="1"/>
  <c r="W21" i="3"/>
  <c r="X21" i="3" s="1"/>
  <c r="AA18" i="3"/>
  <c r="AB18" i="3" s="1"/>
  <c r="W17" i="3"/>
  <c r="X17" i="3" s="1"/>
  <c r="Y9" i="3"/>
  <c r="Z9" i="3" s="1"/>
  <c r="Y5" i="3"/>
  <c r="Z5" i="3" s="1"/>
  <c r="AA15" i="3"/>
  <c r="AB15" i="3" s="1"/>
  <c r="Y6" i="3"/>
  <c r="Z6" i="3" s="1"/>
  <c r="Y18" i="3"/>
  <c r="Z18" i="3" s="1"/>
  <c r="Y29" i="3"/>
  <c r="Z29" i="3" s="1"/>
  <c r="W37" i="3"/>
  <c r="X37" i="3" s="1"/>
  <c r="AA57" i="3"/>
  <c r="AB57" i="3" s="1"/>
  <c r="AA60" i="3"/>
  <c r="AB60" i="3" s="1"/>
  <c r="Y60" i="3"/>
  <c r="Z60" i="3" s="1"/>
  <c r="W60" i="3"/>
  <c r="X60" i="3" s="1"/>
  <c r="AA64" i="3"/>
  <c r="AB64" i="3" s="1"/>
  <c r="Y64" i="3"/>
  <c r="Z64" i="3" s="1"/>
  <c r="W64" i="3"/>
  <c r="AA106" i="3"/>
  <c r="AB106" i="3" s="1"/>
  <c r="W143" i="3"/>
  <c r="X143" i="3" s="1"/>
  <c r="Y182" i="3"/>
  <c r="Z182" i="3" s="1"/>
  <c r="AA150" i="3"/>
  <c r="AB150" i="3" s="1"/>
  <c r="AA333" i="3"/>
  <c r="AB333" i="3" s="1"/>
  <c r="AA6" i="3"/>
  <c r="AB6" i="3" s="1"/>
  <c r="W9" i="3"/>
  <c r="X9" i="3" s="1"/>
  <c r="Y15" i="3"/>
  <c r="Z15" i="3" s="1"/>
  <c r="Y22" i="3"/>
  <c r="Z22" i="3" s="1"/>
  <c r="Y33" i="3"/>
  <c r="Z33" i="3" s="1"/>
  <c r="S37" i="3"/>
  <c r="T37" i="3" s="1"/>
  <c r="U37" i="3" s="1"/>
  <c r="AA44" i="3"/>
  <c r="AB44" i="3" s="1"/>
  <c r="AA47" i="3"/>
  <c r="AB47" i="3" s="1"/>
  <c r="W54" i="3"/>
  <c r="X54" i="3" s="1"/>
  <c r="S60" i="3"/>
  <c r="T60" i="3" s="1"/>
  <c r="U60" i="3" s="1"/>
  <c r="X64" i="3"/>
  <c r="R64" i="3"/>
  <c r="AA68" i="3"/>
  <c r="AB68" i="3" s="1"/>
  <c r="Y68" i="3"/>
  <c r="Z68" i="3" s="1"/>
  <c r="W68" i="3"/>
  <c r="X68" i="3" s="1"/>
  <c r="AA95" i="3"/>
  <c r="AB95" i="3" s="1"/>
  <c r="Y123" i="3"/>
  <c r="Z123" i="3" s="1"/>
  <c r="Q2" i="3"/>
  <c r="W75" i="3"/>
  <c r="X75" i="3" s="1"/>
  <c r="W86" i="3"/>
  <c r="X86" i="3" s="1"/>
  <c r="AA89" i="3"/>
  <c r="AB89" i="3" s="1"/>
  <c r="AA137" i="3"/>
  <c r="AB137" i="3" s="1"/>
  <c r="Y137" i="3"/>
  <c r="Z137" i="3" s="1"/>
  <c r="W175" i="3"/>
  <c r="X175" i="3" s="1"/>
  <c r="T6" i="3"/>
  <c r="U6" i="3" s="1"/>
  <c r="W12" i="3"/>
  <c r="X12" i="3" s="1"/>
  <c r="R15" i="3"/>
  <c r="AA19" i="3"/>
  <c r="AB19" i="3" s="1"/>
  <c r="Y19" i="3"/>
  <c r="Z19" i="3" s="1"/>
  <c r="W19" i="3"/>
  <c r="X19" i="3" s="1"/>
  <c r="Y30" i="3"/>
  <c r="Z30" i="3" s="1"/>
  <c r="Y37" i="3"/>
  <c r="Z37" i="3" s="1"/>
  <c r="AA41" i="3"/>
  <c r="AB41" i="3" s="1"/>
  <c r="W57" i="3"/>
  <c r="X57" i="3" s="1"/>
  <c r="AA65" i="3"/>
  <c r="AB65" i="3" s="1"/>
  <c r="Y72" i="3"/>
  <c r="Z72" i="3" s="1"/>
  <c r="T75" i="3"/>
  <c r="U75" i="3" s="1"/>
  <c r="S75" i="3"/>
  <c r="AA103" i="3"/>
  <c r="AB103" i="3" s="1"/>
  <c r="AA114" i="3"/>
  <c r="AB114" i="3" s="1"/>
  <c r="W137" i="3"/>
  <c r="X137" i="3" s="1"/>
  <c r="AA7" i="3"/>
  <c r="AB7" i="3" s="1"/>
  <c r="Y7" i="3"/>
  <c r="Z7" i="3" s="1"/>
  <c r="W7" i="3"/>
  <c r="X7" i="3" s="1"/>
  <c r="AA23" i="3"/>
  <c r="AB23" i="3" s="1"/>
  <c r="Y23" i="3"/>
  <c r="Z23" i="3" s="1"/>
  <c r="W23" i="3"/>
  <c r="X23" i="3" s="1"/>
  <c r="Y34" i="3"/>
  <c r="Z34" i="3" s="1"/>
  <c r="AA48" i="3"/>
  <c r="AB48" i="3" s="1"/>
  <c r="AA51" i="3"/>
  <c r="AB51" i="3" s="1"/>
  <c r="AA169" i="3"/>
  <c r="AB169" i="3" s="1"/>
  <c r="S81" i="3"/>
  <c r="T81" i="3" s="1"/>
  <c r="U81" i="3" s="1"/>
  <c r="Y16" i="3"/>
  <c r="Z16" i="3" s="1"/>
  <c r="AA27" i="3"/>
  <c r="AB27" i="3" s="1"/>
  <c r="Y27" i="3"/>
  <c r="Z27" i="3" s="1"/>
  <c r="W27" i="3"/>
  <c r="X27" i="3" s="1"/>
  <c r="W38" i="3"/>
  <c r="X38" i="3" s="1"/>
  <c r="AA54" i="3"/>
  <c r="AB54" i="3" s="1"/>
  <c r="AA69" i="3"/>
  <c r="AB69" i="3" s="1"/>
  <c r="AA83" i="3"/>
  <c r="AB83" i="3" s="1"/>
  <c r="Y103" i="3"/>
  <c r="Z103" i="3" s="1"/>
  <c r="W169" i="3"/>
  <c r="X169" i="3" s="1"/>
  <c r="AA43" i="3"/>
  <c r="AB43" i="3" s="1"/>
  <c r="Y41" i="3"/>
  <c r="Z41" i="3" s="1"/>
  <c r="AA45" i="3"/>
  <c r="AB45" i="3" s="1"/>
  <c r="W58" i="3"/>
  <c r="X58" i="3" s="1"/>
  <c r="W61" i="3"/>
  <c r="X61" i="3" s="1"/>
  <c r="AA111" i="3"/>
  <c r="AB111" i="3" s="1"/>
  <c r="AA225" i="3"/>
  <c r="AB225" i="3" s="1"/>
  <c r="Y225" i="3"/>
  <c r="Z225" i="3" s="1"/>
  <c r="W225" i="3"/>
  <c r="X225" i="3" s="1"/>
  <c r="Y78" i="3"/>
  <c r="Z78" i="3" s="1"/>
  <c r="AA35" i="3"/>
  <c r="AB35" i="3" s="1"/>
  <c r="Y35" i="3"/>
  <c r="Z35" i="3" s="1"/>
  <c r="W35" i="3"/>
  <c r="X35" i="3" s="1"/>
  <c r="AA52" i="3"/>
  <c r="AB52" i="3" s="1"/>
  <c r="AA73" i="3"/>
  <c r="AB73" i="3" s="1"/>
  <c r="Y79" i="3"/>
  <c r="Z79" i="3" s="1"/>
  <c r="W87" i="3"/>
  <c r="X87" i="3" s="1"/>
  <c r="AA128" i="3"/>
  <c r="AB128" i="3" s="1"/>
  <c r="AA91" i="3"/>
  <c r="AB91" i="3" s="1"/>
  <c r="AA31" i="3"/>
  <c r="AB31" i="3" s="1"/>
  <c r="Y31" i="3"/>
  <c r="Z31" i="3" s="1"/>
  <c r="W31" i="3"/>
  <c r="X31" i="3" s="1"/>
  <c r="AA20" i="3"/>
  <c r="AB20" i="3" s="1"/>
  <c r="Y4" i="3"/>
  <c r="Z4" i="3" s="1"/>
  <c r="AA10" i="3"/>
  <c r="AB10" i="3" s="1"/>
  <c r="T16" i="3"/>
  <c r="U16" i="3" s="1"/>
  <c r="AA24" i="3"/>
  <c r="AB24" i="3" s="1"/>
  <c r="W42" i="3"/>
  <c r="X42" i="3" s="1"/>
  <c r="AA55" i="3"/>
  <c r="AB55" i="3" s="1"/>
  <c r="AA84" i="3"/>
  <c r="AB84" i="3" s="1"/>
  <c r="AA93" i="3"/>
  <c r="AB93" i="3" s="1"/>
  <c r="Y111" i="3"/>
  <c r="Z111" i="3" s="1"/>
  <c r="AA163" i="3"/>
  <c r="AB163" i="3" s="1"/>
  <c r="Y163" i="3"/>
  <c r="Z163" i="3" s="1"/>
  <c r="W163" i="3"/>
  <c r="X163" i="3" s="1"/>
  <c r="T56" i="3"/>
  <c r="U56" i="3" s="1"/>
  <c r="Y53" i="3"/>
  <c r="Z53" i="3" s="1"/>
  <c r="W183" i="3"/>
  <c r="X183" i="3" s="1"/>
  <c r="S10" i="3"/>
  <c r="Y13" i="3"/>
  <c r="Z13" i="3" s="1"/>
  <c r="AA28" i="3"/>
  <c r="AB28" i="3" s="1"/>
  <c r="Y45" i="3"/>
  <c r="Z45" i="3" s="1"/>
  <c r="AA58" i="3"/>
  <c r="AB58" i="3" s="1"/>
  <c r="W66" i="3"/>
  <c r="X66" i="3" s="1"/>
  <c r="Y73" i="3"/>
  <c r="Z73" i="3" s="1"/>
  <c r="Y76" i="3"/>
  <c r="Z76" i="3" s="1"/>
  <c r="W50" i="3"/>
  <c r="X50" i="3" s="1"/>
  <c r="AA32" i="3"/>
  <c r="AB32" i="3" s="1"/>
  <c r="AA101" i="3"/>
  <c r="AB101" i="3" s="1"/>
  <c r="W101" i="3"/>
  <c r="X101" i="3" s="1"/>
  <c r="Y101" i="3"/>
  <c r="Z101" i="3" s="1"/>
  <c r="AA119" i="3"/>
  <c r="AB119" i="3" s="1"/>
  <c r="AA156" i="3"/>
  <c r="AB156" i="3" s="1"/>
  <c r="S126" i="3"/>
  <c r="T126" i="3" s="1"/>
  <c r="U126" i="3" s="1"/>
  <c r="AA67" i="3"/>
  <c r="AB67" i="3" s="1"/>
  <c r="AA17" i="3"/>
  <c r="AB17" i="3" s="1"/>
  <c r="AA36" i="3"/>
  <c r="AB36" i="3" s="1"/>
  <c r="AA39" i="3"/>
  <c r="AB39" i="3" s="1"/>
  <c r="W46" i="3"/>
  <c r="X46" i="3" s="1"/>
  <c r="AA62" i="3"/>
  <c r="AB62" i="3" s="1"/>
  <c r="Y66" i="3"/>
  <c r="Z66" i="3" s="1"/>
  <c r="W84" i="3"/>
  <c r="X84" i="3" s="1"/>
  <c r="T11" i="3"/>
  <c r="U11" i="3" s="1"/>
  <c r="AA56" i="3"/>
  <c r="AB56" i="3" s="1"/>
  <c r="Y59" i="3"/>
  <c r="Z59" i="3" s="1"/>
  <c r="AA126" i="3"/>
  <c r="AB126" i="3" s="1"/>
  <c r="W126" i="3"/>
  <c r="X126" i="3" s="1"/>
  <c r="Y126" i="3"/>
  <c r="Z126" i="3" s="1"/>
  <c r="Y188" i="3"/>
  <c r="Z188" i="3" s="1"/>
  <c r="Y12" i="3"/>
  <c r="Z12" i="3" s="1"/>
  <c r="W16" i="3"/>
  <c r="X16" i="3" s="1"/>
  <c r="W20" i="3"/>
  <c r="X20" i="3" s="1"/>
  <c r="W24" i="3"/>
  <c r="X24" i="3" s="1"/>
  <c r="W28" i="3"/>
  <c r="X28" i="3" s="1"/>
  <c r="W32" i="3"/>
  <c r="X32" i="3" s="1"/>
  <c r="W36" i="3"/>
  <c r="X36" i="3" s="1"/>
  <c r="Y57" i="3"/>
  <c r="Z57" i="3" s="1"/>
  <c r="W65" i="3"/>
  <c r="X65" i="3" s="1"/>
  <c r="AA66" i="3"/>
  <c r="AB66" i="3" s="1"/>
  <c r="W69" i="3"/>
  <c r="X69" i="3" s="1"/>
  <c r="Y88" i="3"/>
  <c r="Z88" i="3" s="1"/>
  <c r="W98" i="3"/>
  <c r="X98" i="3" s="1"/>
  <c r="Y122" i="3"/>
  <c r="Z122" i="3" s="1"/>
  <c r="W124" i="3"/>
  <c r="W131" i="3"/>
  <c r="X131" i="3" s="1"/>
  <c r="AA144" i="3"/>
  <c r="AB144" i="3" s="1"/>
  <c r="Y144" i="3"/>
  <c r="Z144" i="3" s="1"/>
  <c r="W144" i="3"/>
  <c r="X144" i="3" s="1"/>
  <c r="AA157" i="3"/>
  <c r="AB157" i="3" s="1"/>
  <c r="Y157" i="3"/>
  <c r="Z157" i="3" s="1"/>
  <c r="AA176" i="3"/>
  <c r="AB176" i="3" s="1"/>
  <c r="AA189" i="3"/>
  <c r="AB189" i="3" s="1"/>
  <c r="W195" i="3"/>
  <c r="X195" i="3" s="1"/>
  <c r="AA365" i="3"/>
  <c r="AB365" i="3" s="1"/>
  <c r="AA256" i="3"/>
  <c r="AB256" i="3" s="1"/>
  <c r="Y256" i="3"/>
  <c r="Z256" i="3" s="1"/>
  <c r="W256" i="3"/>
  <c r="X256" i="3" s="1"/>
  <c r="AA37" i="3"/>
  <c r="AB37" i="3" s="1"/>
  <c r="W40" i="3"/>
  <c r="X40" i="3" s="1"/>
  <c r="W44" i="3"/>
  <c r="X44" i="3" s="1"/>
  <c r="W48" i="3"/>
  <c r="X48" i="3" s="1"/>
  <c r="AA49" i="3"/>
  <c r="AB49" i="3" s="1"/>
  <c r="W52" i="3"/>
  <c r="X52" i="3" s="1"/>
  <c r="AA53" i="3"/>
  <c r="AB53" i="3" s="1"/>
  <c r="Y61" i="3"/>
  <c r="Z61" i="3" s="1"/>
  <c r="AA79" i="3"/>
  <c r="AB79" i="3" s="1"/>
  <c r="AA90" i="3"/>
  <c r="AB90" i="3" s="1"/>
  <c r="AA94" i="3"/>
  <c r="AB94" i="3" s="1"/>
  <c r="Y98" i="3"/>
  <c r="Z98" i="3" s="1"/>
  <c r="AA109" i="3"/>
  <c r="AB109" i="3" s="1"/>
  <c r="W109" i="3"/>
  <c r="X109" i="3" s="1"/>
  <c r="AA117" i="3"/>
  <c r="AB117" i="3" s="1"/>
  <c r="W117" i="3"/>
  <c r="X117" i="3" s="1"/>
  <c r="X124" i="3"/>
  <c r="AA138" i="3"/>
  <c r="AB138" i="3" s="1"/>
  <c r="Y138" i="3"/>
  <c r="Z138" i="3" s="1"/>
  <c r="W138" i="3"/>
  <c r="X138" i="3" s="1"/>
  <c r="AA151" i="3"/>
  <c r="AB151" i="3" s="1"/>
  <c r="Y151" i="3"/>
  <c r="Z151" i="3" s="1"/>
  <c r="W157" i="3"/>
  <c r="X157" i="3" s="1"/>
  <c r="AA170" i="3"/>
  <c r="AB170" i="3" s="1"/>
  <c r="AA183" i="3"/>
  <c r="AB183" i="3" s="1"/>
  <c r="W189" i="3"/>
  <c r="X189" i="3" s="1"/>
  <c r="AA257" i="3"/>
  <c r="AB257" i="3" s="1"/>
  <c r="Y257" i="3"/>
  <c r="Z257" i="3" s="1"/>
  <c r="W257" i="3"/>
  <c r="X257" i="3" s="1"/>
  <c r="AA288" i="3"/>
  <c r="AB288" i="3" s="1"/>
  <c r="Y288" i="3"/>
  <c r="Z288" i="3" s="1"/>
  <c r="W288" i="3"/>
  <c r="X288" i="3" s="1"/>
  <c r="W11" i="3"/>
  <c r="X11" i="3" s="1"/>
  <c r="Y20" i="3"/>
  <c r="Z20" i="3" s="1"/>
  <c r="Y24" i="3"/>
  <c r="Z24" i="3" s="1"/>
  <c r="Y28" i="3"/>
  <c r="Z28" i="3" s="1"/>
  <c r="Y32" i="3"/>
  <c r="Z32" i="3" s="1"/>
  <c r="Y36" i="3"/>
  <c r="Z36" i="3" s="1"/>
  <c r="W56" i="3"/>
  <c r="X56" i="3" s="1"/>
  <c r="Y65" i="3"/>
  <c r="Z65" i="3" s="1"/>
  <c r="Y69" i="3"/>
  <c r="Z69" i="3" s="1"/>
  <c r="W71" i="3"/>
  <c r="X71" i="3" s="1"/>
  <c r="W72" i="3"/>
  <c r="X72" i="3" s="1"/>
  <c r="W78" i="3"/>
  <c r="X78" i="3" s="1"/>
  <c r="S83" i="3"/>
  <c r="T83" i="3" s="1"/>
  <c r="U83" i="3" s="1"/>
  <c r="S109" i="3"/>
  <c r="T109" i="3" s="1"/>
  <c r="U109" i="3" s="1"/>
  <c r="S117" i="3"/>
  <c r="T117" i="3" s="1"/>
  <c r="U117" i="3" s="1"/>
  <c r="R124" i="3"/>
  <c r="R2" i="3" s="1"/>
  <c r="AA132" i="3"/>
  <c r="AB132" i="3" s="1"/>
  <c r="Y132" i="3"/>
  <c r="Z132" i="3" s="1"/>
  <c r="W132" i="3"/>
  <c r="X132" i="3" s="1"/>
  <c r="AA145" i="3"/>
  <c r="AB145" i="3" s="1"/>
  <c r="Y145" i="3"/>
  <c r="Z145" i="3" s="1"/>
  <c r="W151" i="3"/>
  <c r="X151" i="3" s="1"/>
  <c r="AA164" i="3"/>
  <c r="AB164" i="3" s="1"/>
  <c r="AA177" i="3"/>
  <c r="AB177" i="3" s="1"/>
  <c r="Y196" i="3"/>
  <c r="Z196" i="3" s="1"/>
  <c r="Y124" i="3"/>
  <c r="Z124" i="3" s="1"/>
  <c r="AA120" i="3"/>
  <c r="AB120" i="3" s="1"/>
  <c r="AA198" i="3"/>
  <c r="AB198" i="3" s="1"/>
  <c r="AA196" i="3"/>
  <c r="AB196" i="3" s="1"/>
  <c r="AA194" i="3"/>
  <c r="AB194" i="3" s="1"/>
  <c r="AA192" i="3"/>
  <c r="AB192" i="3" s="1"/>
  <c r="AA190" i="3"/>
  <c r="AB190" i="3" s="1"/>
  <c r="AA188" i="3"/>
  <c r="AB188" i="3" s="1"/>
  <c r="AA186" i="3"/>
  <c r="AB186" i="3" s="1"/>
  <c r="AA184" i="3"/>
  <c r="AB184" i="3" s="1"/>
  <c r="AA182" i="3"/>
  <c r="AB182" i="3" s="1"/>
  <c r="AA129" i="3"/>
  <c r="AB129" i="3" s="1"/>
  <c r="AA116" i="3"/>
  <c r="AB116" i="3" s="1"/>
  <c r="AA112" i="3"/>
  <c r="AB112" i="3" s="1"/>
  <c r="AA108" i="3"/>
  <c r="AB108" i="3" s="1"/>
  <c r="AA104" i="3"/>
  <c r="AB104" i="3" s="1"/>
  <c r="AA100" i="3"/>
  <c r="AB100" i="3" s="1"/>
  <c r="AA96" i="3"/>
  <c r="AB96" i="3" s="1"/>
  <c r="AA92" i="3"/>
  <c r="AB92" i="3" s="1"/>
  <c r="Y120" i="3"/>
  <c r="Z120" i="3" s="1"/>
  <c r="Y129" i="3"/>
  <c r="Z129" i="3" s="1"/>
  <c r="Y116" i="3"/>
  <c r="Z116" i="3" s="1"/>
  <c r="Y112" i="3"/>
  <c r="Z112" i="3" s="1"/>
  <c r="Y108" i="3"/>
  <c r="Z108" i="3" s="1"/>
  <c r="Y104" i="3"/>
  <c r="Z104" i="3" s="1"/>
  <c r="Y100" i="3"/>
  <c r="Z100" i="3" s="1"/>
  <c r="Y96" i="3"/>
  <c r="Z96" i="3" s="1"/>
  <c r="W120" i="3"/>
  <c r="X120" i="3" s="1"/>
  <c r="W198" i="3"/>
  <c r="X198" i="3" s="1"/>
  <c r="W196" i="3"/>
  <c r="X196" i="3" s="1"/>
  <c r="W194" i="3"/>
  <c r="X194" i="3" s="1"/>
  <c r="W192" i="3"/>
  <c r="X192" i="3" s="1"/>
  <c r="W190" i="3"/>
  <c r="X190" i="3" s="1"/>
  <c r="W188" i="3"/>
  <c r="X188" i="3" s="1"/>
  <c r="W186" i="3"/>
  <c r="X186" i="3" s="1"/>
  <c r="W184" i="3"/>
  <c r="X184" i="3" s="1"/>
  <c r="W182" i="3"/>
  <c r="X182" i="3" s="1"/>
  <c r="W180" i="3"/>
  <c r="X180" i="3" s="1"/>
  <c r="W178" i="3"/>
  <c r="X178" i="3" s="1"/>
  <c r="W176" i="3"/>
  <c r="X176" i="3" s="1"/>
  <c r="W129" i="3"/>
  <c r="X129" i="3" s="1"/>
  <c r="W125" i="3"/>
  <c r="W116" i="3"/>
  <c r="X116" i="3" s="1"/>
  <c r="W112" i="3"/>
  <c r="X112" i="3" s="1"/>
  <c r="W108" i="3"/>
  <c r="X108" i="3" s="1"/>
  <c r="W104" i="3"/>
  <c r="X104" i="3" s="1"/>
  <c r="W100" i="3"/>
  <c r="X100" i="3" s="1"/>
  <c r="W96" i="3"/>
  <c r="X96" i="3" s="1"/>
  <c r="AA123" i="3"/>
  <c r="AB123" i="3" s="1"/>
  <c r="Y118" i="3"/>
  <c r="Z118" i="3" s="1"/>
  <c r="Y114" i="3"/>
  <c r="Z114" i="3" s="1"/>
  <c r="Y110" i="3"/>
  <c r="Z110" i="3" s="1"/>
  <c r="Y106" i="3"/>
  <c r="Z106" i="3" s="1"/>
  <c r="W15" i="3"/>
  <c r="X15" i="3" s="1"/>
  <c r="Y40" i="3"/>
  <c r="Z40" i="3" s="1"/>
  <c r="Y44" i="3"/>
  <c r="Z44" i="3" s="1"/>
  <c r="Y48" i="3"/>
  <c r="Z48" i="3" s="1"/>
  <c r="Y52" i="3"/>
  <c r="Z52" i="3" s="1"/>
  <c r="AA61" i="3"/>
  <c r="AB61" i="3" s="1"/>
  <c r="AA74" i="3"/>
  <c r="AB74" i="3" s="1"/>
  <c r="W77" i="3"/>
  <c r="X77" i="3" s="1"/>
  <c r="W88" i="3"/>
  <c r="X88" i="3" s="1"/>
  <c r="W99" i="3"/>
  <c r="X99" i="3" s="1"/>
  <c r="W106" i="3"/>
  <c r="X106" i="3" s="1"/>
  <c r="Y109" i="3"/>
  <c r="Z109" i="3" s="1"/>
  <c r="W114" i="3"/>
  <c r="X114" i="3" s="1"/>
  <c r="Y117" i="3"/>
  <c r="Z117" i="3" s="1"/>
  <c r="AA127" i="3"/>
  <c r="AB127" i="3" s="1"/>
  <c r="AA139" i="3"/>
  <c r="AB139" i="3" s="1"/>
  <c r="Y139" i="3"/>
  <c r="Z139" i="3" s="1"/>
  <c r="W145" i="3"/>
  <c r="X145" i="3" s="1"/>
  <c r="AA158" i="3"/>
  <c r="AB158" i="3" s="1"/>
  <c r="AA171" i="3"/>
  <c r="AB171" i="3" s="1"/>
  <c r="W177" i="3"/>
  <c r="X177" i="3" s="1"/>
  <c r="Y190" i="3"/>
  <c r="Z190" i="3" s="1"/>
  <c r="AA289" i="3"/>
  <c r="AB289" i="3" s="1"/>
  <c r="Y289" i="3"/>
  <c r="Z289" i="3" s="1"/>
  <c r="W289" i="3"/>
  <c r="X289" i="3" s="1"/>
  <c r="AA320" i="3"/>
  <c r="AB320" i="3" s="1"/>
  <c r="Y11" i="3"/>
  <c r="Z11" i="3" s="1"/>
  <c r="AA16" i="3"/>
  <c r="AB16" i="3" s="1"/>
  <c r="Y56" i="3"/>
  <c r="Z56" i="3" s="1"/>
  <c r="S59" i="3"/>
  <c r="T59" i="3" s="1"/>
  <c r="U59" i="3" s="1"/>
  <c r="S63" i="3"/>
  <c r="T63" i="3" s="1"/>
  <c r="U63" i="3" s="1"/>
  <c r="S71" i="3"/>
  <c r="T71" i="3" s="1"/>
  <c r="U71" i="3" s="1"/>
  <c r="Y75" i="3"/>
  <c r="Z75" i="3" s="1"/>
  <c r="Y80" i="3"/>
  <c r="Z80" i="3" s="1"/>
  <c r="W83" i="3"/>
  <c r="X83" i="3" s="1"/>
  <c r="Y85" i="3"/>
  <c r="Z85" i="3" s="1"/>
  <c r="W85" i="3"/>
  <c r="X85" i="3" s="1"/>
  <c r="AA122" i="3"/>
  <c r="AB122" i="3" s="1"/>
  <c r="AA124" i="3"/>
  <c r="AB124" i="3" s="1"/>
  <c r="AA133" i="3"/>
  <c r="AB133" i="3" s="1"/>
  <c r="Y133" i="3"/>
  <c r="Z133" i="3" s="1"/>
  <c r="W139" i="3"/>
  <c r="X139" i="3" s="1"/>
  <c r="AA152" i="3"/>
  <c r="AB152" i="3" s="1"/>
  <c r="AA165" i="3"/>
  <c r="AB165" i="3" s="1"/>
  <c r="Y165" i="3"/>
  <c r="Z165" i="3" s="1"/>
  <c r="W171" i="3"/>
  <c r="X171" i="3" s="1"/>
  <c r="Y184" i="3"/>
  <c r="Z184" i="3" s="1"/>
  <c r="AA197" i="3"/>
  <c r="AB197" i="3" s="1"/>
  <c r="W6" i="3"/>
  <c r="X6" i="3" s="1"/>
  <c r="S22" i="3"/>
  <c r="T22" i="3" s="1"/>
  <c r="U22" i="3" s="1"/>
  <c r="S26" i="3"/>
  <c r="T26" i="3" s="1"/>
  <c r="U26" i="3" s="1"/>
  <c r="S30" i="3"/>
  <c r="T30" i="3" s="1"/>
  <c r="U30" i="3" s="1"/>
  <c r="S34" i="3"/>
  <c r="T34" i="3" s="1"/>
  <c r="U34" i="3" s="1"/>
  <c r="W39" i="3"/>
  <c r="X39" i="3" s="1"/>
  <c r="W43" i="3"/>
  <c r="X43" i="3" s="1"/>
  <c r="W47" i="3"/>
  <c r="X47" i="3" s="1"/>
  <c r="W51" i="3"/>
  <c r="X51" i="3" s="1"/>
  <c r="S67" i="3"/>
  <c r="T67" i="3" s="1"/>
  <c r="U67" i="3" s="1"/>
  <c r="S77" i="3"/>
  <c r="T77" i="3" s="1"/>
  <c r="U77" i="3" s="1"/>
  <c r="T85" i="3"/>
  <c r="U85" i="3" s="1"/>
  <c r="W94" i="3"/>
  <c r="X94" i="3" s="1"/>
  <c r="Y99" i="3"/>
  <c r="Z99" i="3" s="1"/>
  <c r="AA102" i="3"/>
  <c r="AB102" i="3" s="1"/>
  <c r="W107" i="3"/>
  <c r="X107" i="3" s="1"/>
  <c r="W115" i="3"/>
  <c r="X115" i="3" s="1"/>
  <c r="W133" i="3"/>
  <c r="X133" i="3" s="1"/>
  <c r="AA146" i="3"/>
  <c r="AB146" i="3" s="1"/>
  <c r="AA159" i="3"/>
  <c r="AB159" i="3" s="1"/>
  <c r="Y159" i="3"/>
  <c r="Z159" i="3" s="1"/>
  <c r="W165" i="3"/>
  <c r="X165" i="3" s="1"/>
  <c r="AA178" i="3"/>
  <c r="AB178" i="3" s="1"/>
  <c r="AA191" i="3"/>
  <c r="AB191" i="3" s="1"/>
  <c r="W197" i="3"/>
  <c r="X197" i="3" s="1"/>
  <c r="AA212" i="3"/>
  <c r="AB212" i="3" s="1"/>
  <c r="Y212" i="3"/>
  <c r="Z212" i="3" s="1"/>
  <c r="W212" i="3"/>
  <c r="X212" i="3" s="1"/>
  <c r="AA321" i="3"/>
  <c r="AB321" i="3" s="1"/>
  <c r="AA352" i="3"/>
  <c r="AB352" i="3" s="1"/>
  <c r="W10" i="3"/>
  <c r="X10" i="3" s="1"/>
  <c r="W14" i="3"/>
  <c r="X14" i="3" s="1"/>
  <c r="W55" i="3"/>
  <c r="X55" i="3" s="1"/>
  <c r="AA75" i="3"/>
  <c r="AB75" i="3" s="1"/>
  <c r="Y83" i="3"/>
  <c r="Z83" i="3" s="1"/>
  <c r="T87" i="3"/>
  <c r="U87" i="3" s="1"/>
  <c r="AA88" i="3"/>
  <c r="AB88" i="3" s="1"/>
  <c r="W90" i="3"/>
  <c r="X90" i="3" s="1"/>
  <c r="W92" i="3"/>
  <c r="X92" i="3" s="1"/>
  <c r="Y94" i="3"/>
  <c r="Z94" i="3" s="1"/>
  <c r="AA97" i="3"/>
  <c r="AB97" i="3" s="1"/>
  <c r="W97" i="3"/>
  <c r="X97" i="3" s="1"/>
  <c r="AA110" i="3"/>
  <c r="AB110" i="3" s="1"/>
  <c r="AA118" i="3"/>
  <c r="AB118" i="3" s="1"/>
  <c r="AA130" i="3"/>
  <c r="AB130" i="3" s="1"/>
  <c r="W130" i="3"/>
  <c r="X130" i="3" s="1"/>
  <c r="AA140" i="3"/>
  <c r="AB140" i="3" s="1"/>
  <c r="Y140" i="3"/>
  <c r="Z140" i="3" s="1"/>
  <c r="W140" i="3"/>
  <c r="X140" i="3" s="1"/>
  <c r="AA153" i="3"/>
  <c r="AB153" i="3" s="1"/>
  <c r="Y153" i="3"/>
  <c r="Z153" i="3" s="1"/>
  <c r="W159" i="3"/>
  <c r="X159" i="3" s="1"/>
  <c r="AA172" i="3"/>
  <c r="AB172" i="3" s="1"/>
  <c r="AA185" i="3"/>
  <c r="AB185" i="3" s="1"/>
  <c r="W191" i="3"/>
  <c r="X191" i="3" s="1"/>
  <c r="AA205" i="3"/>
  <c r="AB205" i="3" s="1"/>
  <c r="Y205" i="3"/>
  <c r="Z205" i="3" s="1"/>
  <c r="W205" i="3"/>
  <c r="X205" i="3" s="1"/>
  <c r="AA195" i="3"/>
  <c r="AB195" i="3" s="1"/>
  <c r="Y39" i="3"/>
  <c r="Z39" i="3" s="1"/>
  <c r="Y43" i="3"/>
  <c r="Z43" i="3" s="1"/>
  <c r="Y47" i="3"/>
  <c r="Z47" i="3" s="1"/>
  <c r="Y51" i="3"/>
  <c r="Z51" i="3" s="1"/>
  <c r="W59" i="3"/>
  <c r="X59" i="3" s="1"/>
  <c r="W63" i="3"/>
  <c r="X63" i="3" s="1"/>
  <c r="AA70" i="3"/>
  <c r="AB70" i="3" s="1"/>
  <c r="AA82" i="3"/>
  <c r="AB82" i="3" s="1"/>
  <c r="Y82" i="3"/>
  <c r="Z82" i="3" s="1"/>
  <c r="Y90" i="3"/>
  <c r="Z90" i="3" s="1"/>
  <c r="Y92" i="3"/>
  <c r="Z92" i="3" s="1"/>
  <c r="AA99" i="3"/>
  <c r="AB99" i="3" s="1"/>
  <c r="Y107" i="3"/>
  <c r="Z107" i="3" s="1"/>
  <c r="Y115" i="3"/>
  <c r="Z115" i="3" s="1"/>
  <c r="AA125" i="3"/>
  <c r="AB125" i="3" s="1"/>
  <c r="S130" i="3"/>
  <c r="T130" i="3" s="1"/>
  <c r="U130" i="3" s="1"/>
  <c r="AA134" i="3"/>
  <c r="AB134" i="3" s="1"/>
  <c r="Y134" i="3"/>
  <c r="Z134" i="3" s="1"/>
  <c r="W134" i="3"/>
  <c r="X134" i="3" s="1"/>
  <c r="AA147" i="3"/>
  <c r="AB147" i="3" s="1"/>
  <c r="Y147" i="3"/>
  <c r="Z147" i="3" s="1"/>
  <c r="W153" i="3"/>
  <c r="X153" i="3" s="1"/>
  <c r="AA166" i="3"/>
  <c r="AB166" i="3" s="1"/>
  <c r="AA179" i="3"/>
  <c r="AB179" i="3" s="1"/>
  <c r="W185" i="3"/>
  <c r="X185" i="3" s="1"/>
  <c r="Y198" i="3"/>
  <c r="Z198" i="3" s="1"/>
  <c r="AA244" i="3"/>
  <c r="AB244" i="3" s="1"/>
  <c r="Y244" i="3"/>
  <c r="Z244" i="3" s="1"/>
  <c r="W244" i="3"/>
  <c r="X244" i="3" s="1"/>
  <c r="AA353" i="3"/>
  <c r="AB353" i="3" s="1"/>
  <c r="Y10" i="3"/>
  <c r="Z10" i="3" s="1"/>
  <c r="Y14" i="3"/>
  <c r="Z14" i="3" s="1"/>
  <c r="W18" i="3"/>
  <c r="X18" i="3" s="1"/>
  <c r="W22" i="3"/>
  <c r="X22" i="3" s="1"/>
  <c r="W26" i="3"/>
  <c r="X26" i="3" s="1"/>
  <c r="W30" i="3"/>
  <c r="X30" i="3" s="1"/>
  <c r="W34" i="3"/>
  <c r="X34" i="3" s="1"/>
  <c r="Y55" i="3"/>
  <c r="Z55" i="3" s="1"/>
  <c r="S62" i="3"/>
  <c r="T62" i="3" s="1"/>
  <c r="U62" i="3" s="1"/>
  <c r="W67" i="3"/>
  <c r="X67" i="3" s="1"/>
  <c r="Y71" i="3"/>
  <c r="Z71" i="3" s="1"/>
  <c r="W73" i="3"/>
  <c r="X73" i="3" s="1"/>
  <c r="W74" i="3"/>
  <c r="X74" i="3" s="1"/>
  <c r="W80" i="3"/>
  <c r="X80" i="3" s="1"/>
  <c r="W95" i="3"/>
  <c r="X95" i="3" s="1"/>
  <c r="T97" i="3"/>
  <c r="U97" i="3" s="1"/>
  <c r="X125" i="3"/>
  <c r="W127" i="3"/>
  <c r="X127" i="3" s="1"/>
  <c r="Y130" i="3"/>
  <c r="Z130" i="3" s="1"/>
  <c r="AA141" i="3"/>
  <c r="AB141" i="3" s="1"/>
  <c r="Y141" i="3"/>
  <c r="Z141" i="3" s="1"/>
  <c r="W147" i="3"/>
  <c r="X147" i="3" s="1"/>
  <c r="AA160" i="3"/>
  <c r="AB160" i="3" s="1"/>
  <c r="AA173" i="3"/>
  <c r="AB173" i="3" s="1"/>
  <c r="W179" i="3"/>
  <c r="X179" i="3" s="1"/>
  <c r="Y192" i="3"/>
  <c r="Z192" i="3" s="1"/>
  <c r="AA237" i="3"/>
  <c r="AB237" i="3" s="1"/>
  <c r="Y237" i="3"/>
  <c r="Z237" i="3" s="1"/>
  <c r="W237" i="3"/>
  <c r="X237" i="3" s="1"/>
  <c r="S17" i="3"/>
  <c r="T17" i="3" s="1"/>
  <c r="U17" i="3" s="1"/>
  <c r="S21" i="3"/>
  <c r="T21" i="3" s="1"/>
  <c r="U21" i="3" s="1"/>
  <c r="S25" i="3"/>
  <c r="T25" i="3" s="1"/>
  <c r="U25" i="3" s="1"/>
  <c r="S29" i="3"/>
  <c r="T29" i="3" s="1"/>
  <c r="U29" i="3" s="1"/>
  <c r="S33" i="3"/>
  <c r="T33" i="3" s="1"/>
  <c r="U33" i="3" s="1"/>
  <c r="Y63" i="3"/>
  <c r="Z63" i="3" s="1"/>
  <c r="S66" i="3"/>
  <c r="T66" i="3" s="1"/>
  <c r="U66" i="3" s="1"/>
  <c r="S70" i="3"/>
  <c r="T70" i="3" s="1"/>
  <c r="U70" i="3" s="1"/>
  <c r="AA76" i="3"/>
  <c r="AB76" i="3" s="1"/>
  <c r="Y77" i="3"/>
  <c r="Z77" i="3" s="1"/>
  <c r="U79" i="3"/>
  <c r="S82" i="3"/>
  <c r="T82" i="3" s="1"/>
  <c r="U82" i="3" s="1"/>
  <c r="AA85" i="3"/>
  <c r="AB85" i="3" s="1"/>
  <c r="Y89" i="3"/>
  <c r="Z89" i="3" s="1"/>
  <c r="W89" i="3"/>
  <c r="X89" i="3" s="1"/>
  <c r="W91" i="3"/>
  <c r="X91" i="3" s="1"/>
  <c r="Y97" i="3"/>
  <c r="Z97" i="3" s="1"/>
  <c r="AA105" i="3"/>
  <c r="AB105" i="3" s="1"/>
  <c r="W105" i="3"/>
  <c r="X105" i="3" s="1"/>
  <c r="AA107" i="3"/>
  <c r="AB107" i="3" s="1"/>
  <c r="AA113" i="3"/>
  <c r="AB113" i="3" s="1"/>
  <c r="W113" i="3"/>
  <c r="X113" i="3" s="1"/>
  <c r="AA115" i="3"/>
  <c r="AB115" i="3" s="1"/>
  <c r="AA135" i="3"/>
  <c r="AB135" i="3" s="1"/>
  <c r="Y135" i="3"/>
  <c r="Z135" i="3" s="1"/>
  <c r="W141" i="3"/>
  <c r="X141" i="3" s="1"/>
  <c r="AA154" i="3"/>
  <c r="AB154" i="3" s="1"/>
  <c r="AA167" i="3"/>
  <c r="AB167" i="3" s="1"/>
  <c r="W173" i="3"/>
  <c r="X173" i="3" s="1"/>
  <c r="Y186" i="3"/>
  <c r="Z186" i="3" s="1"/>
  <c r="AA276" i="3"/>
  <c r="AB276" i="3" s="1"/>
  <c r="Y276" i="3"/>
  <c r="Z276" i="3" s="1"/>
  <c r="W276" i="3"/>
  <c r="X276" i="3" s="1"/>
  <c r="W13" i="3"/>
  <c r="X13" i="3" s="1"/>
  <c r="Y67" i="3"/>
  <c r="Z67" i="3" s="1"/>
  <c r="AA71" i="3"/>
  <c r="AB71" i="3" s="1"/>
  <c r="Y74" i="3"/>
  <c r="Z74" i="3" s="1"/>
  <c r="AA77" i="3"/>
  <c r="AB77" i="3" s="1"/>
  <c r="T89" i="3"/>
  <c r="U89" i="3" s="1"/>
  <c r="W93" i="3"/>
  <c r="X93" i="3" s="1"/>
  <c r="T95" i="3"/>
  <c r="U95" i="3" s="1"/>
  <c r="W102" i="3"/>
  <c r="X102" i="3" s="1"/>
  <c r="S105" i="3"/>
  <c r="T105" i="3" s="1"/>
  <c r="U105" i="3" s="1"/>
  <c r="S113" i="3"/>
  <c r="T113" i="3" s="1"/>
  <c r="U113" i="3" s="1"/>
  <c r="AA121" i="3"/>
  <c r="AB121" i="3" s="1"/>
  <c r="Y121" i="3"/>
  <c r="Z121" i="3" s="1"/>
  <c r="W128" i="3"/>
  <c r="X128" i="3" s="1"/>
  <c r="W135" i="3"/>
  <c r="X135" i="3" s="1"/>
  <c r="AA148" i="3"/>
  <c r="AB148" i="3" s="1"/>
  <c r="AA161" i="3"/>
  <c r="AB161" i="3" s="1"/>
  <c r="Y161" i="3"/>
  <c r="Z161" i="3" s="1"/>
  <c r="W167" i="3"/>
  <c r="X167" i="3" s="1"/>
  <c r="AA180" i="3"/>
  <c r="AB180" i="3" s="1"/>
  <c r="AA193" i="3"/>
  <c r="AB193" i="3" s="1"/>
  <c r="AA269" i="3"/>
  <c r="AB269" i="3" s="1"/>
  <c r="Y269" i="3"/>
  <c r="Z269" i="3" s="1"/>
  <c r="W269" i="3"/>
  <c r="X269" i="3" s="1"/>
  <c r="Y38" i="3"/>
  <c r="Z38" i="3" s="1"/>
  <c r="Y42" i="3"/>
  <c r="Z42" i="3" s="1"/>
  <c r="Y46" i="3"/>
  <c r="Z46" i="3" s="1"/>
  <c r="Y50" i="3"/>
  <c r="Z50" i="3" s="1"/>
  <c r="AA59" i="3"/>
  <c r="AB59" i="3" s="1"/>
  <c r="W62" i="3"/>
  <c r="X62" i="3" s="1"/>
  <c r="AA63" i="3"/>
  <c r="AB63" i="3" s="1"/>
  <c r="AA80" i="3"/>
  <c r="AB80" i="3" s="1"/>
  <c r="Y84" i="3"/>
  <c r="Z84" i="3" s="1"/>
  <c r="Y87" i="3"/>
  <c r="Z87" i="3" s="1"/>
  <c r="Y102" i="3"/>
  <c r="Z102" i="3" s="1"/>
  <c r="Y105" i="3"/>
  <c r="Z105" i="3" s="1"/>
  <c r="W110" i="3"/>
  <c r="X110" i="3" s="1"/>
  <c r="Y113" i="3"/>
  <c r="Z113" i="3" s="1"/>
  <c r="W118" i="3"/>
  <c r="X118" i="3" s="1"/>
  <c r="AA131" i="3"/>
  <c r="AB131" i="3" s="1"/>
  <c r="AA142" i="3"/>
  <c r="AB142" i="3" s="1"/>
  <c r="Y142" i="3"/>
  <c r="Z142" i="3" s="1"/>
  <c r="W142" i="3"/>
  <c r="X142" i="3" s="1"/>
  <c r="AA155" i="3"/>
  <c r="AB155" i="3" s="1"/>
  <c r="Y155" i="3"/>
  <c r="Z155" i="3" s="1"/>
  <c r="W161" i="3"/>
  <c r="X161" i="3" s="1"/>
  <c r="AA174" i="3"/>
  <c r="AB174" i="3" s="1"/>
  <c r="AA187" i="3"/>
  <c r="AB187" i="3" s="1"/>
  <c r="W193" i="3"/>
  <c r="X193" i="3" s="1"/>
  <c r="AA308" i="3"/>
  <c r="AB308" i="3" s="1"/>
  <c r="Y58" i="3"/>
  <c r="Z58" i="3" s="1"/>
  <c r="W70" i="3"/>
  <c r="X70" i="3" s="1"/>
  <c r="W82" i="3"/>
  <c r="X82" i="3" s="1"/>
  <c r="AA86" i="3"/>
  <c r="AB86" i="3" s="1"/>
  <c r="Y86" i="3"/>
  <c r="Z86" i="3" s="1"/>
  <c r="T93" i="3"/>
  <c r="U93" i="3" s="1"/>
  <c r="Y95" i="3"/>
  <c r="Z95" i="3" s="1"/>
  <c r="AA98" i="3"/>
  <c r="AB98" i="3" s="1"/>
  <c r="W123" i="3"/>
  <c r="X123" i="3" s="1"/>
  <c r="Y128" i="3"/>
  <c r="Z128" i="3" s="1"/>
  <c r="AA136" i="3"/>
  <c r="AB136" i="3" s="1"/>
  <c r="Y136" i="3"/>
  <c r="Z136" i="3" s="1"/>
  <c r="W136" i="3"/>
  <c r="X136" i="3" s="1"/>
  <c r="AA149" i="3"/>
  <c r="AB149" i="3" s="1"/>
  <c r="Y149" i="3"/>
  <c r="Z149" i="3" s="1"/>
  <c r="W155" i="3"/>
  <c r="X155" i="3" s="1"/>
  <c r="AA168" i="3"/>
  <c r="AB168" i="3" s="1"/>
  <c r="AA181" i="3"/>
  <c r="AB181" i="3" s="1"/>
  <c r="W187" i="3"/>
  <c r="X187" i="3" s="1"/>
  <c r="AA301" i="3"/>
  <c r="AB301" i="3" s="1"/>
  <c r="Y301" i="3"/>
  <c r="Z301" i="3" s="1"/>
  <c r="W301" i="3"/>
  <c r="X301" i="3" s="1"/>
  <c r="W4" i="3"/>
  <c r="AA5" i="3"/>
  <c r="AB5" i="3" s="1"/>
  <c r="W8" i="3"/>
  <c r="X8" i="3" s="1"/>
  <c r="AA9" i="3"/>
  <c r="AB9" i="3" s="1"/>
  <c r="AA38" i="3"/>
  <c r="AB38" i="3" s="1"/>
  <c r="W41" i="3"/>
  <c r="X41" i="3" s="1"/>
  <c r="AA42" i="3"/>
  <c r="AB42" i="3" s="1"/>
  <c r="W45" i="3"/>
  <c r="X45" i="3" s="1"/>
  <c r="AA46" i="3"/>
  <c r="AB46" i="3" s="1"/>
  <c r="W49" i="3"/>
  <c r="X49" i="3" s="1"/>
  <c r="AA50" i="3"/>
  <c r="AB50" i="3" s="1"/>
  <c r="W53" i="3"/>
  <c r="X53" i="3" s="1"/>
  <c r="Y62" i="3"/>
  <c r="Z62" i="3" s="1"/>
  <c r="AA72" i="3"/>
  <c r="AB72" i="3" s="1"/>
  <c r="W76" i="3"/>
  <c r="X76" i="3" s="1"/>
  <c r="AA78" i="3"/>
  <c r="AB78" i="3" s="1"/>
  <c r="W79" i="3"/>
  <c r="X79" i="3" s="1"/>
  <c r="AA87" i="3"/>
  <c r="AB87" i="3" s="1"/>
  <c r="Y91" i="3"/>
  <c r="Z91" i="3" s="1"/>
  <c r="Y93" i="3"/>
  <c r="Z93" i="3" s="1"/>
  <c r="W103" i="3"/>
  <c r="X103" i="3" s="1"/>
  <c r="W111" i="3"/>
  <c r="X111" i="3" s="1"/>
  <c r="W119" i="3"/>
  <c r="X119" i="3" s="1"/>
  <c r="W121" i="3"/>
  <c r="X121" i="3" s="1"/>
  <c r="AA143" i="3"/>
  <c r="AB143" i="3" s="1"/>
  <c r="Y143" i="3"/>
  <c r="Z143" i="3" s="1"/>
  <c r="W149" i="3"/>
  <c r="X149" i="3" s="1"/>
  <c r="AA162" i="3"/>
  <c r="AB162" i="3" s="1"/>
  <c r="AA175" i="3"/>
  <c r="AB175" i="3" s="1"/>
  <c r="W181" i="3"/>
  <c r="X181" i="3" s="1"/>
  <c r="Y194" i="3"/>
  <c r="Z194" i="3" s="1"/>
  <c r="AA224" i="3"/>
  <c r="AB224" i="3" s="1"/>
  <c r="Y224" i="3"/>
  <c r="Z224" i="3" s="1"/>
  <c r="W224" i="3"/>
  <c r="X224" i="3" s="1"/>
  <c r="AA340" i="3"/>
  <c r="AB340" i="3" s="1"/>
  <c r="AA199" i="3"/>
  <c r="AB199" i="3" s="1"/>
  <c r="Y199" i="3"/>
  <c r="Z199" i="3" s="1"/>
  <c r="W199" i="3"/>
  <c r="X199" i="3" s="1"/>
  <c r="AA218" i="3"/>
  <c r="AB218" i="3" s="1"/>
  <c r="Y218" i="3"/>
  <c r="Z218" i="3" s="1"/>
  <c r="W218" i="3"/>
  <c r="X218" i="3" s="1"/>
  <c r="AA231" i="3"/>
  <c r="AB231" i="3" s="1"/>
  <c r="Y231" i="3"/>
  <c r="Z231" i="3" s="1"/>
  <c r="W231" i="3"/>
  <c r="X231" i="3" s="1"/>
  <c r="AA250" i="3"/>
  <c r="AB250" i="3" s="1"/>
  <c r="Y250" i="3"/>
  <c r="Z250" i="3" s="1"/>
  <c r="W250" i="3"/>
  <c r="X250" i="3" s="1"/>
  <c r="AA263" i="3"/>
  <c r="AB263" i="3" s="1"/>
  <c r="Y263" i="3"/>
  <c r="Z263" i="3" s="1"/>
  <c r="W263" i="3"/>
  <c r="X263" i="3" s="1"/>
  <c r="AA282" i="3"/>
  <c r="AB282" i="3" s="1"/>
  <c r="Y282" i="3"/>
  <c r="Z282" i="3" s="1"/>
  <c r="W282" i="3"/>
  <c r="X282" i="3" s="1"/>
  <c r="AA295" i="3"/>
  <c r="AB295" i="3" s="1"/>
  <c r="Y295" i="3"/>
  <c r="Z295" i="3" s="1"/>
  <c r="W295" i="3"/>
  <c r="X295" i="3" s="1"/>
  <c r="AA314" i="3"/>
  <c r="AB314" i="3" s="1"/>
  <c r="AA327" i="3"/>
  <c r="AB327" i="3" s="1"/>
  <c r="AA346" i="3"/>
  <c r="AB346" i="3" s="1"/>
  <c r="AA359" i="3"/>
  <c r="AB359" i="3" s="1"/>
  <c r="AA206" i="3"/>
  <c r="AB206" i="3" s="1"/>
  <c r="Y206" i="3"/>
  <c r="Z206" i="3" s="1"/>
  <c r="W206" i="3"/>
  <c r="X206" i="3" s="1"/>
  <c r="AA219" i="3"/>
  <c r="AB219" i="3" s="1"/>
  <c r="Y219" i="3"/>
  <c r="Z219" i="3" s="1"/>
  <c r="W219" i="3"/>
  <c r="X219" i="3" s="1"/>
  <c r="AA238" i="3"/>
  <c r="AB238" i="3" s="1"/>
  <c r="Y238" i="3"/>
  <c r="Z238" i="3" s="1"/>
  <c r="W238" i="3"/>
  <c r="X238" i="3" s="1"/>
  <c r="AA251" i="3"/>
  <c r="AB251" i="3" s="1"/>
  <c r="Y251" i="3"/>
  <c r="Z251" i="3" s="1"/>
  <c r="W251" i="3"/>
  <c r="X251" i="3" s="1"/>
  <c r="AA270" i="3"/>
  <c r="AB270" i="3" s="1"/>
  <c r="Y270" i="3"/>
  <c r="Z270" i="3" s="1"/>
  <c r="W270" i="3"/>
  <c r="X270" i="3" s="1"/>
  <c r="AA283" i="3"/>
  <c r="AB283" i="3" s="1"/>
  <c r="Y283" i="3"/>
  <c r="Z283" i="3" s="1"/>
  <c r="W283" i="3"/>
  <c r="X283" i="3" s="1"/>
  <c r="AA302" i="3"/>
  <c r="AB302" i="3" s="1"/>
  <c r="Y302" i="3"/>
  <c r="Z302" i="3" s="1"/>
  <c r="W302" i="3"/>
  <c r="X302" i="3" s="1"/>
  <c r="AA315" i="3"/>
  <c r="AB315" i="3" s="1"/>
  <c r="Y315" i="3"/>
  <c r="Z315" i="3" s="1"/>
  <c r="W315" i="3"/>
  <c r="X315" i="3" s="1"/>
  <c r="AA334" i="3"/>
  <c r="AB334" i="3" s="1"/>
  <c r="AA347" i="3"/>
  <c r="AB347" i="3" s="1"/>
  <c r="AA366" i="3"/>
  <c r="AB366" i="3" s="1"/>
  <c r="W122" i="3"/>
  <c r="X122" i="3" s="1"/>
  <c r="Y127" i="3"/>
  <c r="Z127" i="3" s="1"/>
  <c r="Y131" i="3"/>
  <c r="Z131" i="3" s="1"/>
  <c r="Y167" i="3"/>
  <c r="Z167" i="3" s="1"/>
  <c r="Y169" i="3"/>
  <c r="Z169" i="3" s="1"/>
  <c r="Y171" i="3"/>
  <c r="Z171" i="3" s="1"/>
  <c r="Y173" i="3"/>
  <c r="Z173" i="3" s="1"/>
  <c r="Y175" i="3"/>
  <c r="Z175" i="3" s="1"/>
  <c r="Y177" i="3"/>
  <c r="Z177" i="3" s="1"/>
  <c r="Y179" i="3"/>
  <c r="Z179" i="3" s="1"/>
  <c r="Y181" i="3"/>
  <c r="Z181" i="3" s="1"/>
  <c r="Y183" i="3"/>
  <c r="Z183" i="3" s="1"/>
  <c r="Y185" i="3"/>
  <c r="Z185" i="3" s="1"/>
  <c r="Y187" i="3"/>
  <c r="Z187" i="3" s="1"/>
  <c r="Y189" i="3"/>
  <c r="Z189" i="3" s="1"/>
  <c r="Y191" i="3"/>
  <c r="Z191" i="3" s="1"/>
  <c r="Y193" i="3"/>
  <c r="Z193" i="3" s="1"/>
  <c r="Y195" i="3"/>
  <c r="Z195" i="3" s="1"/>
  <c r="Y197" i="3"/>
  <c r="Z197" i="3" s="1"/>
  <c r="AA200" i="3"/>
  <c r="AB200" i="3" s="1"/>
  <c r="Y200" i="3"/>
  <c r="Z200" i="3" s="1"/>
  <c r="W200" i="3"/>
  <c r="X200" i="3" s="1"/>
  <c r="AA213" i="3"/>
  <c r="AB213" i="3" s="1"/>
  <c r="Y213" i="3"/>
  <c r="Z213" i="3" s="1"/>
  <c r="W213" i="3"/>
  <c r="X213" i="3" s="1"/>
  <c r="AA232" i="3"/>
  <c r="AB232" i="3" s="1"/>
  <c r="Y232" i="3"/>
  <c r="Z232" i="3" s="1"/>
  <c r="W232" i="3"/>
  <c r="X232" i="3" s="1"/>
  <c r="AA245" i="3"/>
  <c r="AB245" i="3" s="1"/>
  <c r="Y245" i="3"/>
  <c r="Z245" i="3" s="1"/>
  <c r="W245" i="3"/>
  <c r="X245" i="3" s="1"/>
  <c r="AA264" i="3"/>
  <c r="AB264" i="3" s="1"/>
  <c r="Y264" i="3"/>
  <c r="Z264" i="3" s="1"/>
  <c r="W264" i="3"/>
  <c r="X264" i="3" s="1"/>
  <c r="AA277" i="3"/>
  <c r="AB277" i="3" s="1"/>
  <c r="Y277" i="3"/>
  <c r="Z277" i="3" s="1"/>
  <c r="W277" i="3"/>
  <c r="X277" i="3" s="1"/>
  <c r="AA296" i="3"/>
  <c r="AB296" i="3" s="1"/>
  <c r="Y296" i="3"/>
  <c r="Z296" i="3" s="1"/>
  <c r="W296" i="3"/>
  <c r="X296" i="3" s="1"/>
  <c r="AA309" i="3"/>
  <c r="AB309" i="3" s="1"/>
  <c r="Y309" i="3"/>
  <c r="Z309" i="3" s="1"/>
  <c r="W309" i="3"/>
  <c r="X309" i="3" s="1"/>
  <c r="AA328" i="3"/>
  <c r="AB328" i="3" s="1"/>
  <c r="AA341" i="3"/>
  <c r="AB341" i="3" s="1"/>
  <c r="AA360" i="3"/>
  <c r="AB360" i="3" s="1"/>
  <c r="S121" i="3"/>
  <c r="T121" i="3" s="1"/>
  <c r="U121" i="3" s="1"/>
  <c r="AA207" i="3"/>
  <c r="AB207" i="3" s="1"/>
  <c r="Y207" i="3"/>
  <c r="Z207" i="3" s="1"/>
  <c r="W207" i="3"/>
  <c r="X207" i="3" s="1"/>
  <c r="AA226" i="3"/>
  <c r="AB226" i="3" s="1"/>
  <c r="Y226" i="3"/>
  <c r="Z226" i="3" s="1"/>
  <c r="W226" i="3"/>
  <c r="X226" i="3" s="1"/>
  <c r="AA239" i="3"/>
  <c r="AB239" i="3" s="1"/>
  <c r="Y239" i="3"/>
  <c r="Z239" i="3" s="1"/>
  <c r="W239" i="3"/>
  <c r="X239" i="3" s="1"/>
  <c r="AA258" i="3"/>
  <c r="AB258" i="3" s="1"/>
  <c r="Y258" i="3"/>
  <c r="Z258" i="3" s="1"/>
  <c r="W258" i="3"/>
  <c r="X258" i="3" s="1"/>
  <c r="AA271" i="3"/>
  <c r="AB271" i="3" s="1"/>
  <c r="Y271" i="3"/>
  <c r="Z271" i="3" s="1"/>
  <c r="W271" i="3"/>
  <c r="X271" i="3" s="1"/>
  <c r="AA290" i="3"/>
  <c r="AB290" i="3" s="1"/>
  <c r="Y290" i="3"/>
  <c r="Z290" i="3" s="1"/>
  <c r="W290" i="3"/>
  <c r="X290" i="3" s="1"/>
  <c r="AA303" i="3"/>
  <c r="AB303" i="3" s="1"/>
  <c r="Y303" i="3"/>
  <c r="Z303" i="3" s="1"/>
  <c r="W303" i="3"/>
  <c r="X303" i="3" s="1"/>
  <c r="AA322" i="3"/>
  <c r="AB322" i="3" s="1"/>
  <c r="AA335" i="3"/>
  <c r="AB335" i="3" s="1"/>
  <c r="AA354" i="3"/>
  <c r="AB354" i="3" s="1"/>
  <c r="AA367" i="3"/>
  <c r="AB367" i="3" s="1"/>
  <c r="S88" i="3"/>
  <c r="T88" i="3" s="1"/>
  <c r="U88" i="3" s="1"/>
  <c r="AA201" i="3"/>
  <c r="AB201" i="3" s="1"/>
  <c r="Y201" i="3"/>
  <c r="Z201" i="3" s="1"/>
  <c r="W201" i="3"/>
  <c r="X201" i="3" s="1"/>
  <c r="AA220" i="3"/>
  <c r="AB220" i="3" s="1"/>
  <c r="Y220" i="3"/>
  <c r="Z220" i="3" s="1"/>
  <c r="W220" i="3"/>
  <c r="X220" i="3" s="1"/>
  <c r="AA233" i="3"/>
  <c r="AB233" i="3" s="1"/>
  <c r="Y233" i="3"/>
  <c r="Z233" i="3" s="1"/>
  <c r="W233" i="3"/>
  <c r="X233" i="3" s="1"/>
  <c r="AA252" i="3"/>
  <c r="AB252" i="3" s="1"/>
  <c r="Y252" i="3"/>
  <c r="Z252" i="3" s="1"/>
  <c r="W252" i="3"/>
  <c r="X252" i="3" s="1"/>
  <c r="AA265" i="3"/>
  <c r="AB265" i="3" s="1"/>
  <c r="Y265" i="3"/>
  <c r="Z265" i="3" s="1"/>
  <c r="W265" i="3"/>
  <c r="X265" i="3" s="1"/>
  <c r="AA284" i="3"/>
  <c r="AB284" i="3" s="1"/>
  <c r="Y284" i="3"/>
  <c r="Z284" i="3" s="1"/>
  <c r="W284" i="3"/>
  <c r="X284" i="3" s="1"/>
  <c r="AA297" i="3"/>
  <c r="AB297" i="3" s="1"/>
  <c r="Y297" i="3"/>
  <c r="Z297" i="3" s="1"/>
  <c r="W297" i="3"/>
  <c r="X297" i="3" s="1"/>
  <c r="AA316" i="3"/>
  <c r="AB316" i="3" s="1"/>
  <c r="AA329" i="3"/>
  <c r="AB329" i="3" s="1"/>
  <c r="AA348" i="3"/>
  <c r="AB348" i="3" s="1"/>
  <c r="AA361" i="3"/>
  <c r="AB361" i="3" s="1"/>
  <c r="AA214" i="3"/>
  <c r="AB214" i="3" s="1"/>
  <c r="Y214" i="3"/>
  <c r="Z214" i="3" s="1"/>
  <c r="W214" i="3"/>
  <c r="X214" i="3" s="1"/>
  <c r="AA227" i="3"/>
  <c r="AB227" i="3" s="1"/>
  <c r="Y227" i="3"/>
  <c r="Z227" i="3" s="1"/>
  <c r="W227" i="3"/>
  <c r="X227" i="3" s="1"/>
  <c r="AA246" i="3"/>
  <c r="AB246" i="3" s="1"/>
  <c r="Y246" i="3"/>
  <c r="Z246" i="3" s="1"/>
  <c r="W246" i="3"/>
  <c r="X246" i="3" s="1"/>
  <c r="AA259" i="3"/>
  <c r="AB259" i="3" s="1"/>
  <c r="Y259" i="3"/>
  <c r="Z259" i="3" s="1"/>
  <c r="W259" i="3"/>
  <c r="X259" i="3" s="1"/>
  <c r="AA278" i="3"/>
  <c r="AB278" i="3" s="1"/>
  <c r="Y278" i="3"/>
  <c r="Z278" i="3" s="1"/>
  <c r="W278" i="3"/>
  <c r="X278" i="3" s="1"/>
  <c r="AA291" i="3"/>
  <c r="AB291" i="3" s="1"/>
  <c r="Y291" i="3"/>
  <c r="Z291" i="3" s="1"/>
  <c r="W291" i="3"/>
  <c r="X291" i="3" s="1"/>
  <c r="AA310" i="3"/>
  <c r="AB310" i="3" s="1"/>
  <c r="AA323" i="3"/>
  <c r="AB323" i="3" s="1"/>
  <c r="AA342" i="3"/>
  <c r="AB342" i="3" s="1"/>
  <c r="AA355" i="3"/>
  <c r="AB355" i="3" s="1"/>
  <c r="AA208" i="3"/>
  <c r="AB208" i="3" s="1"/>
  <c r="Y208" i="3"/>
  <c r="Z208" i="3" s="1"/>
  <c r="W208" i="3"/>
  <c r="X208" i="3" s="1"/>
  <c r="AA221" i="3"/>
  <c r="AB221" i="3" s="1"/>
  <c r="Y221" i="3"/>
  <c r="Z221" i="3" s="1"/>
  <c r="W221" i="3"/>
  <c r="X221" i="3" s="1"/>
  <c r="AA240" i="3"/>
  <c r="AB240" i="3" s="1"/>
  <c r="Y240" i="3"/>
  <c r="Z240" i="3" s="1"/>
  <c r="W240" i="3"/>
  <c r="X240" i="3" s="1"/>
  <c r="AA253" i="3"/>
  <c r="AB253" i="3" s="1"/>
  <c r="Y253" i="3"/>
  <c r="Z253" i="3" s="1"/>
  <c r="W253" i="3"/>
  <c r="X253" i="3" s="1"/>
  <c r="AA272" i="3"/>
  <c r="AB272" i="3" s="1"/>
  <c r="Y272" i="3"/>
  <c r="Z272" i="3" s="1"/>
  <c r="W272" i="3"/>
  <c r="X272" i="3" s="1"/>
  <c r="AA285" i="3"/>
  <c r="AB285" i="3" s="1"/>
  <c r="Y285" i="3"/>
  <c r="Z285" i="3" s="1"/>
  <c r="W285" i="3"/>
  <c r="X285" i="3" s="1"/>
  <c r="AA304" i="3"/>
  <c r="AB304" i="3" s="1"/>
  <c r="Y304" i="3"/>
  <c r="Z304" i="3" s="1"/>
  <c r="W304" i="3"/>
  <c r="X304" i="3" s="1"/>
  <c r="AA317" i="3"/>
  <c r="AB317" i="3" s="1"/>
  <c r="Y317" i="3"/>
  <c r="Z317" i="3" s="1"/>
  <c r="W317" i="3"/>
  <c r="X317" i="3" s="1"/>
  <c r="AA336" i="3"/>
  <c r="AB336" i="3" s="1"/>
  <c r="AA349" i="3"/>
  <c r="AB349" i="3" s="1"/>
  <c r="AA368" i="3"/>
  <c r="AB368" i="3" s="1"/>
  <c r="AA202" i="3"/>
  <c r="AB202" i="3" s="1"/>
  <c r="Y202" i="3"/>
  <c r="Z202" i="3" s="1"/>
  <c r="W202" i="3"/>
  <c r="X202" i="3" s="1"/>
  <c r="AA215" i="3"/>
  <c r="AB215" i="3" s="1"/>
  <c r="Y215" i="3"/>
  <c r="Z215" i="3" s="1"/>
  <c r="W215" i="3"/>
  <c r="X215" i="3" s="1"/>
  <c r="AA234" i="3"/>
  <c r="AB234" i="3" s="1"/>
  <c r="Y234" i="3"/>
  <c r="Z234" i="3" s="1"/>
  <c r="W234" i="3"/>
  <c r="X234" i="3" s="1"/>
  <c r="AA247" i="3"/>
  <c r="AB247" i="3" s="1"/>
  <c r="Y247" i="3"/>
  <c r="Z247" i="3" s="1"/>
  <c r="W247" i="3"/>
  <c r="X247" i="3" s="1"/>
  <c r="AA266" i="3"/>
  <c r="AB266" i="3" s="1"/>
  <c r="Y266" i="3"/>
  <c r="Z266" i="3" s="1"/>
  <c r="W266" i="3"/>
  <c r="X266" i="3" s="1"/>
  <c r="AA279" i="3"/>
  <c r="AB279" i="3" s="1"/>
  <c r="Y279" i="3"/>
  <c r="Z279" i="3" s="1"/>
  <c r="W279" i="3"/>
  <c r="X279" i="3" s="1"/>
  <c r="AA298" i="3"/>
  <c r="AB298" i="3" s="1"/>
  <c r="Y298" i="3"/>
  <c r="Z298" i="3" s="1"/>
  <c r="W298" i="3"/>
  <c r="X298" i="3" s="1"/>
  <c r="AA311" i="3"/>
  <c r="AB311" i="3" s="1"/>
  <c r="Y311" i="3"/>
  <c r="Z311" i="3" s="1"/>
  <c r="W311" i="3"/>
  <c r="X311" i="3" s="1"/>
  <c r="AA330" i="3"/>
  <c r="AB330" i="3" s="1"/>
  <c r="AA343" i="3"/>
  <c r="AB343" i="3" s="1"/>
  <c r="AA362" i="3"/>
  <c r="AB362" i="3" s="1"/>
  <c r="W146" i="3"/>
  <c r="X146" i="3" s="1"/>
  <c r="W148" i="3"/>
  <c r="X148" i="3" s="1"/>
  <c r="W150" i="3"/>
  <c r="X150" i="3" s="1"/>
  <c r="W152" i="3"/>
  <c r="X152" i="3" s="1"/>
  <c r="W154" i="3"/>
  <c r="X154" i="3" s="1"/>
  <c r="W156" i="3"/>
  <c r="X156" i="3" s="1"/>
  <c r="W158" i="3"/>
  <c r="X158" i="3" s="1"/>
  <c r="W160" i="3"/>
  <c r="X160" i="3" s="1"/>
  <c r="W162" i="3"/>
  <c r="X162" i="3" s="1"/>
  <c r="W164" i="3"/>
  <c r="X164" i="3" s="1"/>
  <c r="W166" i="3"/>
  <c r="X166" i="3" s="1"/>
  <c r="W168" i="3"/>
  <c r="X168" i="3" s="1"/>
  <c r="W170" i="3"/>
  <c r="X170" i="3" s="1"/>
  <c r="W172" i="3"/>
  <c r="X172" i="3" s="1"/>
  <c r="W174" i="3"/>
  <c r="X174" i="3" s="1"/>
  <c r="AA209" i="3"/>
  <c r="AB209" i="3" s="1"/>
  <c r="Y209" i="3"/>
  <c r="Z209" i="3" s="1"/>
  <c r="W209" i="3"/>
  <c r="X209" i="3" s="1"/>
  <c r="AA228" i="3"/>
  <c r="AB228" i="3" s="1"/>
  <c r="Y228" i="3"/>
  <c r="Z228" i="3" s="1"/>
  <c r="W228" i="3"/>
  <c r="X228" i="3" s="1"/>
  <c r="AA241" i="3"/>
  <c r="AB241" i="3" s="1"/>
  <c r="Y241" i="3"/>
  <c r="Z241" i="3" s="1"/>
  <c r="W241" i="3"/>
  <c r="X241" i="3" s="1"/>
  <c r="AA260" i="3"/>
  <c r="AB260" i="3" s="1"/>
  <c r="Y260" i="3"/>
  <c r="Z260" i="3" s="1"/>
  <c r="W260" i="3"/>
  <c r="X260" i="3" s="1"/>
  <c r="AA273" i="3"/>
  <c r="AB273" i="3" s="1"/>
  <c r="Y273" i="3"/>
  <c r="Z273" i="3" s="1"/>
  <c r="W273" i="3"/>
  <c r="X273" i="3" s="1"/>
  <c r="AA292" i="3"/>
  <c r="AB292" i="3" s="1"/>
  <c r="Y292" i="3"/>
  <c r="Z292" i="3" s="1"/>
  <c r="W292" i="3"/>
  <c r="X292" i="3" s="1"/>
  <c r="AA305" i="3"/>
  <c r="AB305" i="3" s="1"/>
  <c r="Y305" i="3"/>
  <c r="Z305" i="3" s="1"/>
  <c r="W305" i="3"/>
  <c r="X305" i="3" s="1"/>
  <c r="AA324" i="3"/>
  <c r="AB324" i="3" s="1"/>
  <c r="AA337" i="3"/>
  <c r="AB337" i="3" s="1"/>
  <c r="AA356" i="3"/>
  <c r="AB356" i="3" s="1"/>
  <c r="S99" i="3"/>
  <c r="T99" i="3" s="1"/>
  <c r="U99" i="3" s="1"/>
  <c r="S103" i="3"/>
  <c r="T103" i="3" s="1"/>
  <c r="U103" i="3" s="1"/>
  <c r="S107" i="3"/>
  <c r="T107" i="3" s="1"/>
  <c r="U107" i="3" s="1"/>
  <c r="S111" i="3"/>
  <c r="T111" i="3" s="1"/>
  <c r="U111" i="3" s="1"/>
  <c r="S115" i="3"/>
  <c r="T115" i="3" s="1"/>
  <c r="U115" i="3" s="1"/>
  <c r="S119" i="3"/>
  <c r="T119" i="3" s="1"/>
  <c r="U119" i="3" s="1"/>
  <c r="S128" i="3"/>
  <c r="T128" i="3" s="1"/>
  <c r="U128" i="3" s="1"/>
  <c r="AA203" i="3"/>
  <c r="AB203" i="3" s="1"/>
  <c r="Y203" i="3"/>
  <c r="Z203" i="3" s="1"/>
  <c r="W203" i="3"/>
  <c r="X203" i="3" s="1"/>
  <c r="AA222" i="3"/>
  <c r="AB222" i="3" s="1"/>
  <c r="Y222" i="3"/>
  <c r="Z222" i="3" s="1"/>
  <c r="W222" i="3"/>
  <c r="X222" i="3" s="1"/>
  <c r="AA235" i="3"/>
  <c r="AB235" i="3" s="1"/>
  <c r="Y235" i="3"/>
  <c r="Z235" i="3" s="1"/>
  <c r="W235" i="3"/>
  <c r="X235" i="3" s="1"/>
  <c r="AA254" i="3"/>
  <c r="AB254" i="3" s="1"/>
  <c r="Y254" i="3"/>
  <c r="Z254" i="3" s="1"/>
  <c r="W254" i="3"/>
  <c r="X254" i="3" s="1"/>
  <c r="AA267" i="3"/>
  <c r="AB267" i="3" s="1"/>
  <c r="Y267" i="3"/>
  <c r="Z267" i="3" s="1"/>
  <c r="W267" i="3"/>
  <c r="X267" i="3" s="1"/>
  <c r="AA286" i="3"/>
  <c r="AB286" i="3" s="1"/>
  <c r="Y286" i="3"/>
  <c r="Z286" i="3" s="1"/>
  <c r="W286" i="3"/>
  <c r="X286" i="3" s="1"/>
  <c r="AA299" i="3"/>
  <c r="AB299" i="3" s="1"/>
  <c r="Y299" i="3"/>
  <c r="Z299" i="3" s="1"/>
  <c r="W299" i="3"/>
  <c r="X299" i="3" s="1"/>
  <c r="AA318" i="3"/>
  <c r="AB318" i="3" s="1"/>
  <c r="AA331" i="3"/>
  <c r="AB331" i="3" s="1"/>
  <c r="AA350" i="3"/>
  <c r="AB350" i="3" s="1"/>
  <c r="AA363" i="3"/>
  <c r="AB363" i="3" s="1"/>
  <c r="Y125" i="3"/>
  <c r="Z125" i="3" s="1"/>
  <c r="Y146" i="3"/>
  <c r="Z146" i="3" s="1"/>
  <c r="Y148" i="3"/>
  <c r="Z148" i="3" s="1"/>
  <c r="Y150" i="3"/>
  <c r="Z150" i="3" s="1"/>
  <c r="Y152" i="3"/>
  <c r="Z152" i="3" s="1"/>
  <c r="Y154" i="3"/>
  <c r="Z154" i="3" s="1"/>
  <c r="Y156" i="3"/>
  <c r="Z156" i="3" s="1"/>
  <c r="Y158" i="3"/>
  <c r="Z158" i="3" s="1"/>
  <c r="Y160" i="3"/>
  <c r="Z160" i="3" s="1"/>
  <c r="Y162" i="3"/>
  <c r="Z162" i="3" s="1"/>
  <c r="Y164" i="3"/>
  <c r="Z164" i="3" s="1"/>
  <c r="Y166" i="3"/>
  <c r="Z166" i="3" s="1"/>
  <c r="Y168" i="3"/>
  <c r="Z168" i="3" s="1"/>
  <c r="Y170" i="3"/>
  <c r="Z170" i="3" s="1"/>
  <c r="Y172" i="3"/>
  <c r="Z172" i="3" s="1"/>
  <c r="Y174" i="3"/>
  <c r="Z174" i="3" s="1"/>
  <c r="Y176" i="3"/>
  <c r="Z176" i="3" s="1"/>
  <c r="Y178" i="3"/>
  <c r="Z178" i="3" s="1"/>
  <c r="Y180" i="3"/>
  <c r="Z180" i="3" s="1"/>
  <c r="AA216" i="3"/>
  <c r="AB216" i="3" s="1"/>
  <c r="Y216" i="3"/>
  <c r="Z216" i="3" s="1"/>
  <c r="W216" i="3"/>
  <c r="X216" i="3" s="1"/>
  <c r="AA229" i="3"/>
  <c r="AB229" i="3" s="1"/>
  <c r="Y229" i="3"/>
  <c r="Z229" i="3" s="1"/>
  <c r="W229" i="3"/>
  <c r="X229" i="3" s="1"/>
  <c r="AA248" i="3"/>
  <c r="AB248" i="3" s="1"/>
  <c r="Y248" i="3"/>
  <c r="Z248" i="3" s="1"/>
  <c r="W248" i="3"/>
  <c r="X248" i="3" s="1"/>
  <c r="AA261" i="3"/>
  <c r="AB261" i="3" s="1"/>
  <c r="Y261" i="3"/>
  <c r="Z261" i="3" s="1"/>
  <c r="W261" i="3"/>
  <c r="X261" i="3" s="1"/>
  <c r="AA280" i="3"/>
  <c r="AB280" i="3" s="1"/>
  <c r="Y280" i="3"/>
  <c r="Z280" i="3" s="1"/>
  <c r="W280" i="3"/>
  <c r="X280" i="3" s="1"/>
  <c r="AA293" i="3"/>
  <c r="AB293" i="3" s="1"/>
  <c r="Y293" i="3"/>
  <c r="Z293" i="3" s="1"/>
  <c r="W293" i="3"/>
  <c r="X293" i="3" s="1"/>
  <c r="AA312" i="3"/>
  <c r="AB312" i="3" s="1"/>
  <c r="AA325" i="3"/>
  <c r="AB325" i="3" s="1"/>
  <c r="AA344" i="3"/>
  <c r="AB344" i="3" s="1"/>
  <c r="AA357" i="3"/>
  <c r="AB357" i="3" s="1"/>
  <c r="AA210" i="3"/>
  <c r="AB210" i="3" s="1"/>
  <c r="Y210" i="3"/>
  <c r="Z210" i="3" s="1"/>
  <c r="W210" i="3"/>
  <c r="X210" i="3" s="1"/>
  <c r="AA223" i="3"/>
  <c r="AB223" i="3" s="1"/>
  <c r="Y223" i="3"/>
  <c r="Z223" i="3" s="1"/>
  <c r="W223" i="3"/>
  <c r="X223" i="3" s="1"/>
  <c r="AA242" i="3"/>
  <c r="AB242" i="3" s="1"/>
  <c r="Y242" i="3"/>
  <c r="Z242" i="3" s="1"/>
  <c r="W242" i="3"/>
  <c r="X242" i="3" s="1"/>
  <c r="AA255" i="3"/>
  <c r="AB255" i="3" s="1"/>
  <c r="Y255" i="3"/>
  <c r="Z255" i="3" s="1"/>
  <c r="W255" i="3"/>
  <c r="X255" i="3" s="1"/>
  <c r="AA274" i="3"/>
  <c r="AB274" i="3" s="1"/>
  <c r="Y274" i="3"/>
  <c r="Z274" i="3" s="1"/>
  <c r="W274" i="3"/>
  <c r="X274" i="3" s="1"/>
  <c r="AA287" i="3"/>
  <c r="AB287" i="3" s="1"/>
  <c r="Y287" i="3"/>
  <c r="Z287" i="3" s="1"/>
  <c r="W287" i="3"/>
  <c r="X287" i="3" s="1"/>
  <c r="AA306" i="3"/>
  <c r="AB306" i="3" s="1"/>
  <c r="AA319" i="3"/>
  <c r="AB319" i="3" s="1"/>
  <c r="AA338" i="3"/>
  <c r="AB338" i="3" s="1"/>
  <c r="AA351" i="3"/>
  <c r="AB351" i="3" s="1"/>
  <c r="AA204" i="3"/>
  <c r="AB204" i="3" s="1"/>
  <c r="Y204" i="3"/>
  <c r="Z204" i="3" s="1"/>
  <c r="W204" i="3"/>
  <c r="X204" i="3" s="1"/>
  <c r="AA217" i="3"/>
  <c r="AB217" i="3" s="1"/>
  <c r="Y217" i="3"/>
  <c r="Z217" i="3" s="1"/>
  <c r="W217" i="3"/>
  <c r="X217" i="3" s="1"/>
  <c r="AA236" i="3"/>
  <c r="AB236" i="3" s="1"/>
  <c r="Y236" i="3"/>
  <c r="Z236" i="3" s="1"/>
  <c r="W236" i="3"/>
  <c r="X236" i="3" s="1"/>
  <c r="AA249" i="3"/>
  <c r="AB249" i="3" s="1"/>
  <c r="Y249" i="3"/>
  <c r="Z249" i="3" s="1"/>
  <c r="W249" i="3"/>
  <c r="X249" i="3" s="1"/>
  <c r="AA268" i="3"/>
  <c r="AB268" i="3" s="1"/>
  <c r="Y268" i="3"/>
  <c r="Z268" i="3" s="1"/>
  <c r="W268" i="3"/>
  <c r="X268" i="3" s="1"/>
  <c r="AA281" i="3"/>
  <c r="AB281" i="3" s="1"/>
  <c r="Y281" i="3"/>
  <c r="Z281" i="3" s="1"/>
  <c r="W281" i="3"/>
  <c r="X281" i="3" s="1"/>
  <c r="AA300" i="3"/>
  <c r="AB300" i="3" s="1"/>
  <c r="Y300" i="3"/>
  <c r="Z300" i="3" s="1"/>
  <c r="W300" i="3"/>
  <c r="X300" i="3" s="1"/>
  <c r="AA313" i="3"/>
  <c r="AB313" i="3" s="1"/>
  <c r="Y313" i="3"/>
  <c r="Z313" i="3" s="1"/>
  <c r="W313" i="3"/>
  <c r="X313" i="3" s="1"/>
  <c r="AA332" i="3"/>
  <c r="AB332" i="3" s="1"/>
  <c r="AA345" i="3"/>
  <c r="AB345" i="3" s="1"/>
  <c r="AA364" i="3"/>
  <c r="AB364" i="3" s="1"/>
  <c r="AA211" i="3"/>
  <c r="AB211" i="3" s="1"/>
  <c r="Y211" i="3"/>
  <c r="Z211" i="3" s="1"/>
  <c r="W211" i="3"/>
  <c r="X211" i="3" s="1"/>
  <c r="AA230" i="3"/>
  <c r="AB230" i="3" s="1"/>
  <c r="Y230" i="3"/>
  <c r="Z230" i="3" s="1"/>
  <c r="W230" i="3"/>
  <c r="X230" i="3" s="1"/>
  <c r="AA243" i="3"/>
  <c r="AB243" i="3" s="1"/>
  <c r="Y243" i="3"/>
  <c r="Z243" i="3" s="1"/>
  <c r="W243" i="3"/>
  <c r="X243" i="3" s="1"/>
  <c r="AA262" i="3"/>
  <c r="AB262" i="3" s="1"/>
  <c r="Y262" i="3"/>
  <c r="Z262" i="3" s="1"/>
  <c r="W262" i="3"/>
  <c r="X262" i="3" s="1"/>
  <c r="AA275" i="3"/>
  <c r="AB275" i="3" s="1"/>
  <c r="Y275" i="3"/>
  <c r="Z275" i="3" s="1"/>
  <c r="W275" i="3"/>
  <c r="X275" i="3" s="1"/>
  <c r="AA294" i="3"/>
  <c r="AB294" i="3" s="1"/>
  <c r="Y294" i="3"/>
  <c r="Z294" i="3" s="1"/>
  <c r="W294" i="3"/>
  <c r="X294" i="3" s="1"/>
  <c r="AA307" i="3"/>
  <c r="AB307" i="3" s="1"/>
  <c r="Y307" i="3"/>
  <c r="Z307" i="3" s="1"/>
  <c r="W307" i="3"/>
  <c r="X307" i="3" s="1"/>
  <c r="AA326" i="3"/>
  <c r="AB326" i="3" s="1"/>
  <c r="AA339" i="3"/>
  <c r="AB339" i="3" s="1"/>
  <c r="AA358" i="3"/>
  <c r="AB358" i="3" s="1"/>
  <c r="W306" i="3"/>
  <c r="X306" i="3" s="1"/>
  <c r="W308" i="3"/>
  <c r="X308" i="3" s="1"/>
  <c r="W310" i="3"/>
  <c r="X310" i="3" s="1"/>
  <c r="W312" i="3"/>
  <c r="X312" i="3" s="1"/>
  <c r="W314" i="3"/>
  <c r="X314" i="3" s="1"/>
  <c r="W316" i="3"/>
  <c r="X316" i="3" s="1"/>
  <c r="W318" i="3"/>
  <c r="X318" i="3" s="1"/>
  <c r="W320" i="3"/>
  <c r="X320" i="3" s="1"/>
  <c r="W322" i="3"/>
  <c r="X322" i="3" s="1"/>
  <c r="W324" i="3"/>
  <c r="X324" i="3" s="1"/>
  <c r="W326" i="3"/>
  <c r="X326" i="3" s="1"/>
  <c r="W328" i="3"/>
  <c r="X328" i="3" s="1"/>
  <c r="W330" i="3"/>
  <c r="X330" i="3" s="1"/>
  <c r="W332" i="3"/>
  <c r="X332" i="3" s="1"/>
  <c r="W334" i="3"/>
  <c r="X334" i="3" s="1"/>
  <c r="W336" i="3"/>
  <c r="X336" i="3" s="1"/>
  <c r="W338" i="3"/>
  <c r="X338" i="3" s="1"/>
  <c r="W340" i="3"/>
  <c r="X340" i="3" s="1"/>
  <c r="W342" i="3"/>
  <c r="X342" i="3" s="1"/>
  <c r="W344" i="3"/>
  <c r="X344" i="3" s="1"/>
  <c r="W346" i="3"/>
  <c r="X346" i="3" s="1"/>
  <c r="W348" i="3"/>
  <c r="X348" i="3" s="1"/>
  <c r="W350" i="3"/>
  <c r="X350" i="3" s="1"/>
  <c r="W352" i="3"/>
  <c r="X352" i="3" s="1"/>
  <c r="W354" i="3"/>
  <c r="X354" i="3" s="1"/>
  <c r="W356" i="3"/>
  <c r="X356" i="3" s="1"/>
  <c r="W358" i="3"/>
  <c r="X358" i="3" s="1"/>
  <c r="W360" i="3"/>
  <c r="X360" i="3" s="1"/>
  <c r="W362" i="3"/>
  <c r="X362" i="3" s="1"/>
  <c r="W364" i="3"/>
  <c r="X364" i="3" s="1"/>
  <c r="W366" i="3"/>
  <c r="X366" i="3" s="1"/>
  <c r="W368" i="3"/>
  <c r="X368" i="3" s="1"/>
  <c r="Y306" i="3"/>
  <c r="Z306" i="3" s="1"/>
  <c r="Y308" i="3"/>
  <c r="Z308" i="3" s="1"/>
  <c r="Y310" i="3"/>
  <c r="Z310" i="3" s="1"/>
  <c r="Y312" i="3"/>
  <c r="Z312" i="3" s="1"/>
  <c r="Y314" i="3"/>
  <c r="Z314" i="3" s="1"/>
  <c r="Y316" i="3"/>
  <c r="Z316" i="3" s="1"/>
  <c r="Y318" i="3"/>
  <c r="Z318" i="3" s="1"/>
  <c r="Y320" i="3"/>
  <c r="Z320" i="3" s="1"/>
  <c r="Y322" i="3"/>
  <c r="Z322" i="3" s="1"/>
  <c r="Y324" i="3"/>
  <c r="Z324" i="3" s="1"/>
  <c r="Y326" i="3"/>
  <c r="Z326" i="3" s="1"/>
  <c r="Y328" i="3"/>
  <c r="Z328" i="3" s="1"/>
  <c r="Y330" i="3"/>
  <c r="Z330" i="3" s="1"/>
  <c r="Y332" i="3"/>
  <c r="Z332" i="3" s="1"/>
  <c r="Y334" i="3"/>
  <c r="Z334" i="3" s="1"/>
  <c r="Y336" i="3"/>
  <c r="Z336" i="3" s="1"/>
  <c r="Y338" i="3"/>
  <c r="Z338" i="3" s="1"/>
  <c r="Y340" i="3"/>
  <c r="Z340" i="3" s="1"/>
  <c r="Y342" i="3"/>
  <c r="Z342" i="3" s="1"/>
  <c r="Y344" i="3"/>
  <c r="Z344" i="3" s="1"/>
  <c r="Y346" i="3"/>
  <c r="Z346" i="3" s="1"/>
  <c r="Y348" i="3"/>
  <c r="Z348" i="3" s="1"/>
  <c r="Y350" i="3"/>
  <c r="Z350" i="3" s="1"/>
  <c r="Y352" i="3"/>
  <c r="Z352" i="3" s="1"/>
  <c r="Y354" i="3"/>
  <c r="Z354" i="3" s="1"/>
  <c r="Y356" i="3"/>
  <c r="Z356" i="3" s="1"/>
  <c r="Y358" i="3"/>
  <c r="Z358" i="3" s="1"/>
  <c r="Y360" i="3"/>
  <c r="Z360" i="3" s="1"/>
  <c r="Y362" i="3"/>
  <c r="Z362" i="3" s="1"/>
  <c r="Y364" i="3"/>
  <c r="Z364" i="3" s="1"/>
  <c r="Y366" i="3"/>
  <c r="Z366" i="3" s="1"/>
  <c r="Y368" i="3"/>
  <c r="Z368" i="3" s="1"/>
  <c r="W319" i="3"/>
  <c r="X319" i="3" s="1"/>
  <c r="W321" i="3"/>
  <c r="X321" i="3" s="1"/>
  <c r="W323" i="3"/>
  <c r="X323" i="3" s="1"/>
  <c r="W325" i="3"/>
  <c r="X325" i="3" s="1"/>
  <c r="W327" i="3"/>
  <c r="X327" i="3" s="1"/>
  <c r="W329" i="3"/>
  <c r="X329" i="3" s="1"/>
  <c r="W331" i="3"/>
  <c r="X331" i="3" s="1"/>
  <c r="W333" i="3"/>
  <c r="X333" i="3" s="1"/>
  <c r="W335" i="3"/>
  <c r="X335" i="3" s="1"/>
  <c r="W337" i="3"/>
  <c r="X337" i="3" s="1"/>
  <c r="W339" i="3"/>
  <c r="X339" i="3" s="1"/>
  <c r="W341" i="3"/>
  <c r="X341" i="3" s="1"/>
  <c r="W343" i="3"/>
  <c r="X343" i="3" s="1"/>
  <c r="W345" i="3"/>
  <c r="X345" i="3" s="1"/>
  <c r="W347" i="3"/>
  <c r="X347" i="3" s="1"/>
  <c r="W349" i="3"/>
  <c r="X349" i="3" s="1"/>
  <c r="W351" i="3"/>
  <c r="X351" i="3" s="1"/>
  <c r="W353" i="3"/>
  <c r="X353" i="3" s="1"/>
  <c r="W355" i="3"/>
  <c r="X355" i="3" s="1"/>
  <c r="W357" i="3"/>
  <c r="X357" i="3" s="1"/>
  <c r="W359" i="3"/>
  <c r="X359" i="3" s="1"/>
  <c r="W361" i="3"/>
  <c r="X361" i="3" s="1"/>
  <c r="W363" i="3"/>
  <c r="X363" i="3" s="1"/>
  <c r="W365" i="3"/>
  <c r="X365" i="3" s="1"/>
  <c r="W367" i="3"/>
  <c r="X367" i="3" s="1"/>
  <c r="Y319" i="3"/>
  <c r="Z319" i="3" s="1"/>
  <c r="Y321" i="3"/>
  <c r="Z321" i="3" s="1"/>
  <c r="Y323" i="3"/>
  <c r="Z323" i="3" s="1"/>
  <c r="Y325" i="3"/>
  <c r="Z325" i="3" s="1"/>
  <c r="Y327" i="3"/>
  <c r="Z327" i="3" s="1"/>
  <c r="Y329" i="3"/>
  <c r="Z329" i="3" s="1"/>
  <c r="Y331" i="3"/>
  <c r="Z331" i="3" s="1"/>
  <c r="Y333" i="3"/>
  <c r="Z333" i="3" s="1"/>
  <c r="Y335" i="3"/>
  <c r="Z335" i="3" s="1"/>
  <c r="Y337" i="3"/>
  <c r="Z337" i="3" s="1"/>
  <c r="Y339" i="3"/>
  <c r="Z339" i="3" s="1"/>
  <c r="Y341" i="3"/>
  <c r="Z341" i="3" s="1"/>
  <c r="Y343" i="3"/>
  <c r="Z343" i="3" s="1"/>
  <c r="Y345" i="3"/>
  <c r="Z345" i="3" s="1"/>
  <c r="Y347" i="3"/>
  <c r="Z347" i="3" s="1"/>
  <c r="Y349" i="3"/>
  <c r="Z349" i="3" s="1"/>
  <c r="Y351" i="3"/>
  <c r="Z351" i="3" s="1"/>
  <c r="Y353" i="3"/>
  <c r="Z353" i="3" s="1"/>
  <c r="Y355" i="3"/>
  <c r="Z355" i="3" s="1"/>
  <c r="Y357" i="3"/>
  <c r="Z357" i="3" s="1"/>
  <c r="Y359" i="3"/>
  <c r="Z359" i="3" s="1"/>
  <c r="Y361" i="3"/>
  <c r="Z361" i="3" s="1"/>
  <c r="Y363" i="3"/>
  <c r="Z363" i="3" s="1"/>
  <c r="Y365" i="3"/>
  <c r="Z365" i="3" s="1"/>
  <c r="Y367" i="3"/>
  <c r="Z367" i="3" s="1"/>
  <c r="T10" i="3" l="1"/>
  <c r="S15" i="3"/>
  <c r="T15" i="3" s="1"/>
  <c r="U15" i="3" s="1"/>
  <c r="S124" i="3"/>
  <c r="T124" i="3" s="1"/>
  <c r="U124" i="3" s="1"/>
  <c r="W3" i="3"/>
  <c r="X4" i="3"/>
  <c r="X3" i="3" s="1"/>
  <c r="S64" i="3"/>
  <c r="S2" i="3" s="1"/>
  <c r="T64" i="3" l="1"/>
  <c r="U64" i="3" s="1"/>
  <c r="U10" i="3"/>
  <c r="U2" i="3" s="1"/>
  <c r="T2" i="3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DELL</author>
  </authors>
  <commentList>
    <comment ref="O12" authorId="0" shapeId="1025" xr:uid="{767208EC-10D9-42D1-A0E0-7113AB4E23F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7</xdr:row>
                <xdr:rowOff>0</xdr:rowOff>
              </from>
              <to>
                <xdr:col>25</xdr:col>
                <xdr:colOff>66675</xdr:colOff>
                <xdr:row>8</xdr:row>
                <xdr:rowOff>28575</xdr:rowOff>
              </to>
            </anchor>
          </commentPr>
        </mc:Fallback>
      </mc:AlternateContent>
    </comment>
    <comment ref="X15" authorId="0" shapeId="1026" xr:uid="{DDD714F3-97DA-431E-A0B7-807CA18F3589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k đóng hàng quay về tính cước 70%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466725</xdr:colOff>
                <xdr:row>7</xdr:row>
                <xdr:rowOff>0</xdr:rowOff>
              </from>
              <to>
                <xdr:col>30</xdr:col>
                <xdr:colOff>66675</xdr:colOff>
                <xdr:row>8</xdr:row>
                <xdr:rowOff>28575</xdr:rowOff>
              </to>
            </anchor>
          </commentPr>
        </mc:Fallback>
      </mc:AlternateContent>
    </comment>
    <comment ref="O17" authorId="0" shapeId="1027" xr:uid="{218EA331-DF1E-428C-A3D4-C0E90E88089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7</xdr:row>
                <xdr:rowOff>114300</xdr:rowOff>
              </from>
              <to>
                <xdr:col>25</xdr:col>
                <xdr:colOff>66675</xdr:colOff>
                <xdr:row>8</xdr:row>
                <xdr:rowOff>142875</xdr:rowOff>
              </to>
            </anchor>
          </commentPr>
        </mc:Fallback>
      </mc:AlternateContent>
    </comment>
    <comment ref="X24" authorId="0" shapeId="1028" xr:uid="{B13122DA-CBE5-4E5C-9072-0AC38130A34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đông á xin hỗ trợ giảm, vì khách hàng mới đang cạnh trạnhgiá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466725</xdr:colOff>
                <xdr:row>7</xdr:row>
                <xdr:rowOff>0</xdr:rowOff>
              </from>
              <to>
                <xdr:col>30</xdr:col>
                <xdr:colOff>76200</xdr:colOff>
                <xdr:row>8</xdr:row>
                <xdr:rowOff>28575</xdr:rowOff>
              </to>
            </anchor>
          </commentPr>
        </mc:Fallback>
      </mc:AlternateContent>
    </comment>
    <comment ref="X25" authorId="0" shapeId="1029" xr:uid="{6E36CA5A-1423-4E2F-9F0A-7F158FD28CEF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k đóng hàng quay về tính cước 70%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466725</xdr:colOff>
                <xdr:row>7</xdr:row>
                <xdr:rowOff>114300</xdr:rowOff>
              </from>
              <to>
                <xdr:col>30</xdr:col>
                <xdr:colOff>66675</xdr:colOff>
                <xdr:row>8</xdr:row>
                <xdr:rowOff>142875</xdr:rowOff>
              </to>
            </anchor>
          </commentPr>
        </mc:Fallback>
      </mc:AlternateContent>
    </comment>
    <comment ref="X27" authorId="0" shapeId="1030" xr:uid="{3FFD6FB3-DBBC-431E-BCA8-2BA03154FD14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k đóng hàng quay về tính cước 70%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466725</xdr:colOff>
                <xdr:row>8</xdr:row>
                <xdr:rowOff>114300</xdr:rowOff>
              </from>
              <to>
                <xdr:col>30</xdr:col>
                <xdr:colOff>66675</xdr:colOff>
                <xdr:row>12</xdr:row>
                <xdr:rowOff>38100</xdr:rowOff>
              </to>
            </anchor>
          </commentPr>
        </mc:Fallback>
      </mc:AlternateContent>
    </comment>
    <comment ref="O29" authorId="0" shapeId="1031" xr:uid="{27D9775C-B2F1-4210-AF41-2034EAA1C17E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7</xdr:row>
                <xdr:rowOff>0</xdr:rowOff>
              </from>
              <to>
                <xdr:col>23</xdr:col>
                <xdr:colOff>1019175</xdr:colOff>
                <xdr:row>8</xdr:row>
                <xdr:rowOff>28575</xdr:rowOff>
              </to>
            </anchor>
          </commentPr>
        </mc:Fallback>
      </mc:AlternateContent>
    </comment>
    <comment ref="O32" authorId="0" shapeId="1032" xr:uid="{4E6D936C-9D29-4486-84D0-F9536118FCF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8</xdr:row>
                <xdr:rowOff>114300</xdr:rowOff>
              </from>
              <to>
                <xdr:col>25</xdr:col>
                <xdr:colOff>66675</xdr:colOff>
                <xdr:row>12</xdr:row>
                <xdr:rowOff>38100</xdr:rowOff>
              </to>
            </anchor>
          </commentPr>
        </mc:Fallback>
      </mc:AlternateContent>
    </comment>
    <comment ref="X33" authorId="0" shapeId="1033" xr:uid="{95269CF4-2D46-4B9B-98C1-4488D88ADFF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k đóng hàng quay về tính cước 70%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466725</xdr:colOff>
                <xdr:row>9</xdr:row>
                <xdr:rowOff>114300</xdr:rowOff>
              </from>
              <to>
                <xdr:col>30</xdr:col>
                <xdr:colOff>66675</xdr:colOff>
                <xdr:row>13</xdr:row>
                <xdr:rowOff>38100</xdr:rowOff>
              </to>
            </anchor>
          </commentPr>
        </mc:Fallback>
      </mc:AlternateContent>
    </comment>
    <comment ref="R38" authorId="0" shapeId="1034" xr:uid="{4777CC74-F989-4212-A3CF-06D36D4CB3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đóng 2 kho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209550</xdr:colOff>
                <xdr:row>7</xdr:row>
                <xdr:rowOff>0</xdr:rowOff>
              </from>
              <to>
                <xdr:col>26</xdr:col>
                <xdr:colOff>371475</xdr:colOff>
                <xdr:row>8</xdr:row>
                <xdr:rowOff>28575</xdr:rowOff>
              </to>
            </anchor>
          </commentPr>
        </mc:Fallback>
      </mc:AlternateContent>
    </comment>
    <comment ref="S43" authorId="0" shapeId="1035" xr:uid="{609A0D47-5B02-4A98-97E4-6D7E17A671A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1009650</xdr:colOff>
                <xdr:row>7</xdr:row>
                <xdr:rowOff>0</xdr:rowOff>
              </from>
              <to>
                <xdr:col>27</xdr:col>
                <xdr:colOff>581025</xdr:colOff>
                <xdr:row>8</xdr:row>
                <xdr:rowOff>28575</xdr:rowOff>
              </to>
            </anchor>
          </commentPr>
        </mc:Fallback>
      </mc:AlternateContent>
    </comment>
    <comment ref="M45" authorId="0" shapeId="1036" xr:uid="{028612EE-8390-405F-93A9-D46EB2BE6B30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cân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314325</xdr:colOff>
                <xdr:row>7</xdr:row>
                <xdr:rowOff>0</xdr:rowOff>
              </from>
              <to>
                <xdr:col>23</xdr:col>
                <xdr:colOff>409575</xdr:colOff>
                <xdr:row>8</xdr:row>
                <xdr:rowOff>28575</xdr:rowOff>
              </to>
            </anchor>
          </commentPr>
        </mc:Fallback>
      </mc:AlternateContent>
    </comment>
    <comment ref="O47" authorId="0" shapeId="1037" xr:uid="{52E8D228-A99D-4271-8132-3E1D1D9E8CE4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7</xdr:row>
                <xdr:rowOff>114300</xdr:rowOff>
              </from>
              <to>
                <xdr:col>23</xdr:col>
                <xdr:colOff>1019175</xdr:colOff>
                <xdr:row>8</xdr:row>
                <xdr:rowOff>142875</xdr:rowOff>
              </to>
            </anchor>
          </commentPr>
        </mc:Fallback>
      </mc:AlternateContent>
    </comment>
    <comment ref="O49" authorId="0" shapeId="1038" xr:uid="{03A4E047-C422-4AD2-9E74-83402FE72D4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9</xdr:row>
                <xdr:rowOff>114300</xdr:rowOff>
              </from>
              <to>
                <xdr:col>25</xdr:col>
                <xdr:colOff>66675</xdr:colOff>
                <xdr:row>13</xdr:row>
                <xdr:rowOff>38100</xdr:rowOff>
              </to>
            </anchor>
          </commentPr>
        </mc:Fallback>
      </mc:AlternateContent>
    </comment>
    <comment ref="S51" authorId="0" shapeId="1039" xr:uid="{62E0CE99-4754-4314-AE97-90ADBC84620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1009650</xdr:colOff>
                <xdr:row>7</xdr:row>
                <xdr:rowOff>114300</xdr:rowOff>
              </from>
              <to>
                <xdr:col>27</xdr:col>
                <xdr:colOff>581025</xdr:colOff>
                <xdr:row>8</xdr:row>
                <xdr:rowOff>142875</xdr:rowOff>
              </to>
            </anchor>
          </commentPr>
        </mc:Fallback>
      </mc:AlternateContent>
    </comment>
    <comment ref="O54" authorId="0" shapeId="1040" xr:uid="{E2BAD871-9F71-44B3-8EA0-40BE9B3156B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10</xdr:row>
                <xdr:rowOff>123825</xdr:rowOff>
              </from>
              <to>
                <xdr:col>25</xdr:col>
                <xdr:colOff>66675</xdr:colOff>
                <xdr:row>14</xdr:row>
                <xdr:rowOff>47625</xdr:rowOff>
              </to>
            </anchor>
          </commentPr>
        </mc:Fallback>
      </mc:AlternateContent>
    </comment>
    <comment ref="O56" authorId="0" shapeId="1041" xr:uid="{3A318389-BC32-4992-80FF-E0BA033E57D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11</xdr:row>
                <xdr:rowOff>123825</xdr:rowOff>
              </from>
              <to>
                <xdr:col>25</xdr:col>
                <xdr:colOff>66675</xdr:colOff>
                <xdr:row>15</xdr:row>
                <xdr:rowOff>38100</xdr:rowOff>
              </to>
            </anchor>
          </commentPr>
        </mc:Fallback>
      </mc:AlternateContent>
    </comment>
    <comment ref="O60" authorId="0" shapeId="1042" xr:uid="{8F2CF5B0-31B1-4DE5-85B5-DC8FF860AC0C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8</xdr:row>
                <xdr:rowOff>114300</xdr:rowOff>
              </from>
              <to>
                <xdr:col>23</xdr:col>
                <xdr:colOff>1019175</xdr:colOff>
                <xdr:row>12</xdr:row>
                <xdr:rowOff>38100</xdr:rowOff>
              </to>
            </anchor>
          </commentPr>
        </mc:Fallback>
      </mc:AlternateContent>
    </comment>
    <comment ref="O64" authorId="0" shapeId="1043" xr:uid="{174DAA45-20BC-48D9-861F-04B67E1935E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An Sương 4 lượt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7</xdr:row>
                <xdr:rowOff>0</xdr:rowOff>
              </from>
              <to>
                <xdr:col>25</xdr:col>
                <xdr:colOff>66675</xdr:colOff>
                <xdr:row>8</xdr:row>
                <xdr:rowOff>28575</xdr:rowOff>
              </to>
            </anchor>
          </commentPr>
        </mc:Fallback>
      </mc:AlternateContent>
    </comment>
    <comment ref="M70" authorId="0" shapeId="1044" xr:uid="{72BAE354-4ECF-4FAB-98C8-D990D4DFF0BE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cân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314325</xdr:colOff>
                <xdr:row>7</xdr:row>
                <xdr:rowOff>114300</xdr:rowOff>
              </from>
              <to>
                <xdr:col>23</xdr:col>
                <xdr:colOff>409575</xdr:colOff>
                <xdr:row>8</xdr:row>
                <xdr:rowOff>142875</xdr:rowOff>
              </to>
            </anchor>
          </commentPr>
        </mc:Fallback>
      </mc:AlternateContent>
    </comment>
    <comment ref="O71" authorId="0" shapeId="1045" xr:uid="{57EC050E-FAC6-46AD-820B-D268A89D5E9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7</xdr:row>
                <xdr:rowOff>0</xdr:rowOff>
              </from>
              <to>
                <xdr:col>25</xdr:col>
                <xdr:colOff>66675</xdr:colOff>
                <xdr:row>8</xdr:row>
                <xdr:rowOff>28575</xdr:rowOff>
              </to>
            </anchor>
          </commentPr>
        </mc:Fallback>
      </mc:AlternateContent>
    </comment>
    <comment ref="S72" authorId="0" shapeId="1046" xr:uid="{D795B857-F82C-4CCE-8958-1A9993421FA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1009650</xdr:colOff>
                <xdr:row>8</xdr:row>
                <xdr:rowOff>114300</xdr:rowOff>
              </from>
              <to>
                <xdr:col>27</xdr:col>
                <xdr:colOff>581025</xdr:colOff>
                <xdr:row>12</xdr:row>
                <xdr:rowOff>38100</xdr:rowOff>
              </to>
            </anchor>
          </commentPr>
        </mc:Fallback>
      </mc:AlternateContent>
    </comment>
    <comment ref="O73" authorId="0" shapeId="1047" xr:uid="{F4F7AD07-CA5E-4DDE-BCEE-F589BF2CC76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12</xdr:row>
                <xdr:rowOff>123825</xdr:rowOff>
              </from>
              <to>
                <xdr:col>25</xdr:col>
                <xdr:colOff>66675</xdr:colOff>
                <xdr:row>16</xdr:row>
                <xdr:rowOff>38100</xdr:rowOff>
              </to>
            </anchor>
          </commentPr>
        </mc:Fallback>
      </mc:AlternateContent>
    </comment>
    <comment ref="S75" authorId="0" shapeId="1048" xr:uid="{325CE2BC-6EDF-4C09-A99A-2BA507ACA4D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1009650</xdr:colOff>
                <xdr:row>9</xdr:row>
                <xdr:rowOff>114300</xdr:rowOff>
              </from>
              <to>
                <xdr:col>27</xdr:col>
                <xdr:colOff>581025</xdr:colOff>
                <xdr:row>13</xdr:row>
                <xdr:rowOff>38100</xdr:rowOff>
              </to>
            </anchor>
          </commentPr>
        </mc:Fallback>
      </mc:AlternateContent>
    </comment>
    <comment ref="X75" authorId="0" shapeId="1049" xr:uid="{0CFBE8B6-7FBA-49D4-8FEE-75D31F449CD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cước 3 kho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152400</xdr:colOff>
                <xdr:row>72</xdr:row>
                <xdr:rowOff>114300</xdr:rowOff>
              </from>
              <to>
                <xdr:col>30</xdr:col>
                <xdr:colOff>342900</xdr:colOff>
                <xdr:row>76</xdr:row>
                <xdr:rowOff>28575</xdr:rowOff>
              </to>
            </anchor>
          </commentPr>
        </mc:Fallback>
      </mc:AlternateContent>
    </comment>
    <comment ref="O79" authorId="0" shapeId="1050" xr:uid="{70B2E336-29BD-4BD4-9C94-0FD03B8AF03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9</xdr:row>
                <xdr:rowOff>114300</xdr:rowOff>
              </from>
              <to>
                <xdr:col>23</xdr:col>
                <xdr:colOff>1019175</xdr:colOff>
                <xdr:row>13</xdr:row>
                <xdr:rowOff>38100</xdr:rowOff>
              </to>
            </anchor>
          </commentPr>
        </mc:Fallback>
      </mc:AlternateContent>
    </comment>
    <comment ref="O81" authorId="0" shapeId="1051" xr:uid="{D15F248A-154C-4C77-8BD0-CEC1746BDAE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13</xdr:row>
                <xdr:rowOff>123825</xdr:rowOff>
              </from>
              <to>
                <xdr:col>25</xdr:col>
                <xdr:colOff>66675</xdr:colOff>
                <xdr:row>17</xdr:row>
                <xdr:rowOff>38100</xdr:rowOff>
              </to>
            </anchor>
          </commentPr>
        </mc:Fallback>
      </mc:AlternateContent>
    </comment>
    <comment ref="O82" authorId="0" shapeId="1052" xr:uid="{2DDE4F24-987E-4A69-A168-AB5AB96D5C1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14</xdr:row>
                <xdr:rowOff>123825</xdr:rowOff>
              </from>
              <to>
                <xdr:col>25</xdr:col>
                <xdr:colOff>66675</xdr:colOff>
                <xdr:row>18</xdr:row>
                <xdr:rowOff>38100</xdr:rowOff>
              </to>
            </anchor>
          </commentPr>
        </mc:Fallback>
      </mc:AlternateContent>
    </comment>
    <comment ref="O86" authorId="0" shapeId="1053" xr:uid="{9E251244-C8B2-46EF-8FCA-7A429F86A59D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10</xdr:row>
                <xdr:rowOff>123825</xdr:rowOff>
              </from>
              <to>
                <xdr:col>23</xdr:col>
                <xdr:colOff>1019175</xdr:colOff>
                <xdr:row>14</xdr:row>
                <xdr:rowOff>47625</xdr:rowOff>
              </to>
            </anchor>
          </commentPr>
        </mc:Fallback>
      </mc:AlternateContent>
    </comment>
    <comment ref="O89" authorId="0" shapeId="1054" xr:uid="{D7A11689-609D-4C22-AC64-2BE477BB127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15</xdr:row>
                <xdr:rowOff>123825</xdr:rowOff>
              </from>
              <to>
                <xdr:col>25</xdr:col>
                <xdr:colOff>66675</xdr:colOff>
                <xdr:row>19</xdr:row>
                <xdr:rowOff>38100</xdr:rowOff>
              </to>
            </anchor>
          </commentPr>
        </mc:Fallback>
      </mc:AlternateContent>
    </comment>
    <comment ref="O97" authorId="0" shapeId="1055" xr:uid="{5035FA2D-B782-4814-A10A-EF2F5ECB29C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16</xdr:row>
                <xdr:rowOff>123825</xdr:rowOff>
              </from>
              <to>
                <xdr:col>25</xdr:col>
                <xdr:colOff>66675</xdr:colOff>
                <xdr:row>20</xdr:row>
                <xdr:rowOff>38100</xdr:rowOff>
              </to>
            </anchor>
          </commentPr>
        </mc:Fallback>
      </mc:AlternateContent>
    </comment>
    <comment ref="O102" authorId="0" shapeId="1056" xr:uid="{D4AFBBD4-8C89-4FA5-A63B-FC736F6A58C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17</xdr:row>
                <xdr:rowOff>123825</xdr:rowOff>
              </from>
              <to>
                <xdr:col>25</xdr:col>
                <xdr:colOff>66675</xdr:colOff>
                <xdr:row>21</xdr:row>
                <xdr:rowOff>38100</xdr:rowOff>
              </to>
            </anchor>
          </commentPr>
        </mc:Fallback>
      </mc:AlternateContent>
    </comment>
    <comment ref="O103" authorId="0" shapeId="1057" xr:uid="{7FD1D23C-53D1-47F9-BCE7-C9D22ACCC55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18</xdr:row>
                <xdr:rowOff>123825</xdr:rowOff>
              </from>
              <to>
                <xdr:col>25</xdr:col>
                <xdr:colOff>66675</xdr:colOff>
                <xdr:row>22</xdr:row>
                <xdr:rowOff>38100</xdr:rowOff>
              </to>
            </anchor>
          </commentPr>
        </mc:Fallback>
      </mc:AlternateContent>
    </comment>
    <comment ref="O105" authorId="0" shapeId="1058" xr:uid="{A0BC2A27-404E-4C11-A0E2-7FA8A678CF6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19</xdr:row>
                <xdr:rowOff>123825</xdr:rowOff>
              </from>
              <to>
                <xdr:col>25</xdr:col>
                <xdr:colOff>66675</xdr:colOff>
                <xdr:row>23</xdr:row>
                <xdr:rowOff>38100</xdr:rowOff>
              </to>
            </anchor>
          </commentPr>
        </mc:Fallback>
      </mc:AlternateContent>
    </comment>
    <comment ref="O106" authorId="0" shapeId="1059" xr:uid="{27A4BEA5-2FAA-4CD6-85F9-262A37F3E22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20</xdr:row>
                <xdr:rowOff>123825</xdr:rowOff>
              </from>
              <to>
                <xdr:col>25</xdr:col>
                <xdr:colOff>66675</xdr:colOff>
                <xdr:row>24</xdr:row>
                <xdr:rowOff>38100</xdr:rowOff>
              </to>
            </anchor>
          </commentPr>
        </mc:Fallback>
      </mc:AlternateContent>
    </comment>
    <comment ref="O112" authorId="0" shapeId="1060" xr:uid="{688BD3A1-3097-4109-A30D-9E1296EFD8E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21</xdr:row>
                <xdr:rowOff>123825</xdr:rowOff>
              </from>
              <to>
                <xdr:col>25</xdr:col>
                <xdr:colOff>66675</xdr:colOff>
                <xdr:row>25</xdr:row>
                <xdr:rowOff>38100</xdr:rowOff>
              </to>
            </anchor>
          </commentPr>
        </mc:Fallback>
      </mc:AlternateContent>
    </comment>
    <comment ref="M114" authorId="0" shapeId="1061" xr:uid="{F07E9A21-C102-4E4D-8C43-8EDB622A71F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cân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314325</xdr:colOff>
                <xdr:row>8</xdr:row>
                <xdr:rowOff>114300</xdr:rowOff>
              </from>
              <to>
                <xdr:col>23</xdr:col>
                <xdr:colOff>409575</xdr:colOff>
                <xdr:row>12</xdr:row>
                <xdr:rowOff>38100</xdr:rowOff>
              </to>
            </anchor>
          </commentPr>
        </mc:Fallback>
      </mc:AlternateContent>
    </comment>
    <comment ref="M115" authorId="0" shapeId="1062" xr:uid="{F54CD5DE-A58B-4EC1-9B62-6604BD2F0F35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cân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314325</xdr:colOff>
                <xdr:row>9</xdr:row>
                <xdr:rowOff>114300</xdr:rowOff>
              </from>
              <to>
                <xdr:col>23</xdr:col>
                <xdr:colOff>409575</xdr:colOff>
                <xdr:row>13</xdr:row>
                <xdr:rowOff>38100</xdr:rowOff>
              </to>
            </anchor>
          </commentPr>
        </mc:Fallback>
      </mc:AlternateContent>
    </comment>
    <comment ref="O119" authorId="0" shapeId="1063" xr:uid="{BF0203E9-1D0E-42A5-BB47-7E1B64E0A7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22</xdr:row>
                <xdr:rowOff>123825</xdr:rowOff>
              </from>
              <to>
                <xdr:col>25</xdr:col>
                <xdr:colOff>66675</xdr:colOff>
                <xdr:row>26</xdr:row>
                <xdr:rowOff>38100</xdr:rowOff>
              </to>
            </anchor>
          </commentPr>
        </mc:Fallback>
      </mc:AlternateContent>
    </comment>
    <comment ref="O129" authorId="0" shapeId="1064" xr:uid="{C59901C7-5A38-4F56-9CC3-6892377B8C75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11</xdr:row>
                <xdr:rowOff>123825</xdr:rowOff>
              </from>
              <to>
                <xdr:col>23</xdr:col>
                <xdr:colOff>1019175</xdr:colOff>
                <xdr:row>15</xdr:row>
                <xdr:rowOff>38100</xdr:rowOff>
              </to>
            </anchor>
          </commentPr>
        </mc:Fallback>
      </mc:AlternateContent>
    </comment>
    <comment ref="O130" authorId="0" shapeId="1065" xr:uid="{3D2AE9E4-9995-4F41-AD5C-C1ABD786206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23</xdr:row>
                <xdr:rowOff>123825</xdr:rowOff>
              </from>
              <to>
                <xdr:col>25</xdr:col>
                <xdr:colOff>66675</xdr:colOff>
                <xdr:row>27</xdr:row>
                <xdr:rowOff>38100</xdr:rowOff>
              </to>
            </anchor>
          </commentPr>
        </mc:Fallback>
      </mc:AlternateContent>
    </comment>
    <comment ref="O135" authorId="0" shapeId="1066" xr:uid="{C211BC1D-1669-433C-8D18-988E2C4C062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24</xdr:row>
                <xdr:rowOff>123825</xdr:rowOff>
              </from>
              <to>
                <xdr:col>25</xdr:col>
                <xdr:colOff>66675</xdr:colOff>
                <xdr:row>28</xdr:row>
                <xdr:rowOff>38100</xdr:rowOff>
              </to>
            </anchor>
          </commentPr>
        </mc:Fallback>
      </mc:AlternateContent>
    </comment>
    <comment ref="O162" authorId="0" shapeId="1067" xr:uid="{DCBBA5A7-0BC5-4983-B7C4-864880F8491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25</xdr:row>
                <xdr:rowOff>123825</xdr:rowOff>
              </from>
              <to>
                <xdr:col>25</xdr:col>
                <xdr:colOff>66675</xdr:colOff>
                <xdr:row>29</xdr:row>
                <xdr:rowOff>38100</xdr:rowOff>
              </to>
            </anchor>
          </commentPr>
        </mc:Fallback>
      </mc:AlternateContent>
    </comment>
    <comment ref="R163" authorId="0" shapeId="1068" xr:uid="{7DD4F731-35D8-4725-A64D-A09F62728CB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đóng 2 kho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209550</xdr:colOff>
                <xdr:row>8</xdr:row>
                <xdr:rowOff>114300</xdr:rowOff>
              </from>
              <to>
                <xdr:col>26</xdr:col>
                <xdr:colOff>371475</xdr:colOff>
                <xdr:row>12</xdr:row>
                <xdr:rowOff>38100</xdr:rowOff>
              </to>
            </anchor>
          </commentPr>
        </mc:Fallback>
      </mc:AlternateContent>
    </comment>
    <comment ref="O164" authorId="0" shapeId="1069" xr:uid="{A23A1C20-882B-4021-ABDC-F6782C2C76B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26</xdr:row>
                <xdr:rowOff>123825</xdr:rowOff>
              </from>
              <to>
                <xdr:col>25</xdr:col>
                <xdr:colOff>66675</xdr:colOff>
                <xdr:row>30</xdr:row>
                <xdr:rowOff>38100</xdr:rowOff>
              </to>
            </anchor>
          </commentPr>
        </mc:Fallback>
      </mc:AlternateContent>
    </comment>
    <comment ref="O170" authorId="0" shapeId="1070" xr:uid="{6ACAE8B7-4583-48C8-B9AC-9B635740D83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27</xdr:row>
                <xdr:rowOff>123825</xdr:rowOff>
              </from>
              <to>
                <xdr:col>25</xdr:col>
                <xdr:colOff>66675</xdr:colOff>
                <xdr:row>31</xdr:row>
                <xdr:rowOff>38100</xdr:rowOff>
              </to>
            </anchor>
          </commentPr>
        </mc:Fallback>
      </mc:AlternateContent>
    </comment>
    <comment ref="O181" authorId="0" shapeId="1071" xr:uid="{4E759C72-F2F8-4F01-82D1-BB615A4DD9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28</xdr:row>
                <xdr:rowOff>123825</xdr:rowOff>
              </from>
              <to>
                <xdr:col>25</xdr:col>
                <xdr:colOff>66675</xdr:colOff>
                <xdr:row>32</xdr:row>
                <xdr:rowOff>38100</xdr:rowOff>
              </to>
            </anchor>
          </commentPr>
        </mc:Fallback>
      </mc:AlternateContent>
    </comment>
    <comment ref="O195" authorId="0" shapeId="1072" xr:uid="{C2B7C81A-F48E-458E-8A9D-B3AF8391D10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12</xdr:row>
                <xdr:rowOff>123825</xdr:rowOff>
              </from>
              <to>
                <xdr:col>23</xdr:col>
                <xdr:colOff>1019175</xdr:colOff>
                <xdr:row>16</xdr:row>
                <xdr:rowOff>38100</xdr:rowOff>
              </to>
            </anchor>
          </commentPr>
        </mc:Fallback>
      </mc:AlternateContent>
    </comment>
    <comment ref="R200" authorId="0" shapeId="1073" xr:uid="{05173C4F-90DE-40B9-ABC2-C60E920969F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đóng 2 kho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209550</xdr:colOff>
                <xdr:row>9</xdr:row>
                <xdr:rowOff>114300</xdr:rowOff>
              </from>
              <to>
                <xdr:col>26</xdr:col>
                <xdr:colOff>371475</xdr:colOff>
                <xdr:row>13</xdr:row>
                <xdr:rowOff>38100</xdr:rowOff>
              </to>
            </anchor>
          </commentPr>
        </mc:Fallback>
      </mc:AlternateContent>
    </comment>
    <comment ref="O211" authorId="0" shapeId="1074" xr:uid="{CA8286F1-91BD-4582-AA05-509D93EDA57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29</xdr:row>
                <xdr:rowOff>123825</xdr:rowOff>
              </from>
              <to>
                <xdr:col>25</xdr:col>
                <xdr:colOff>66675</xdr:colOff>
                <xdr:row>33</xdr:row>
                <xdr:rowOff>38100</xdr:rowOff>
              </to>
            </anchor>
          </commentPr>
        </mc:Fallback>
      </mc:AlternateContent>
    </comment>
    <comment ref="M219" authorId="0" shapeId="1075" xr:uid="{35B7DA9F-E984-4908-B8BE-8073AB86215E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cân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314325</xdr:colOff>
                <xdr:row>7</xdr:row>
                <xdr:rowOff>0</xdr:rowOff>
              </from>
              <to>
                <xdr:col>23</xdr:col>
                <xdr:colOff>409575</xdr:colOff>
                <xdr:row>8</xdr:row>
                <xdr:rowOff>28575</xdr:rowOff>
              </to>
            </anchor>
          </commentPr>
        </mc:Fallback>
      </mc:AlternateContent>
    </comment>
    <comment ref="O220" authorId="0" shapeId="1076" xr:uid="{113F7F94-900F-426A-BBD0-1F919285C18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30</xdr:row>
                <xdr:rowOff>123825</xdr:rowOff>
              </from>
              <to>
                <xdr:col>25</xdr:col>
                <xdr:colOff>66675</xdr:colOff>
                <xdr:row>34</xdr:row>
                <xdr:rowOff>38100</xdr:rowOff>
              </to>
            </anchor>
          </commentPr>
        </mc:Fallback>
      </mc:AlternateContent>
    </comment>
    <comment ref="O221" authorId="0" shapeId="1077" xr:uid="{F6BC2E32-57C0-4322-BD2D-B0ADA1EFC9E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31</xdr:row>
                <xdr:rowOff>123825</xdr:rowOff>
              </from>
              <to>
                <xdr:col>25</xdr:col>
                <xdr:colOff>66675</xdr:colOff>
                <xdr:row>35</xdr:row>
                <xdr:rowOff>38100</xdr:rowOff>
              </to>
            </anchor>
          </commentPr>
        </mc:Fallback>
      </mc:AlternateContent>
    </comment>
    <comment ref="O223" authorId="0" shapeId="1078" xr:uid="{B45EA999-9E63-4CD9-85A8-12A53EE669D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13</xdr:row>
                <xdr:rowOff>123825</xdr:rowOff>
              </from>
              <to>
                <xdr:col>23</xdr:col>
                <xdr:colOff>1019175</xdr:colOff>
                <xdr:row>17</xdr:row>
                <xdr:rowOff>38100</xdr:rowOff>
              </to>
            </anchor>
          </commentPr>
        </mc:Fallback>
      </mc:AlternateContent>
    </comment>
    <comment ref="S227" authorId="0" shapeId="1079" xr:uid="{033D264E-5872-4BD9-A0A9-91F82FD96B8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1009650</xdr:colOff>
                <xdr:row>10</xdr:row>
                <xdr:rowOff>123825</xdr:rowOff>
              </from>
              <to>
                <xdr:col>27</xdr:col>
                <xdr:colOff>581025</xdr:colOff>
                <xdr:row>14</xdr:row>
                <xdr:rowOff>47625</xdr:rowOff>
              </to>
            </anchor>
          </commentPr>
        </mc:Fallback>
      </mc:AlternateContent>
    </comment>
    <comment ref="O230" authorId="0" shapeId="1080" xr:uid="{3BDF2C16-4E78-41F6-A1FB-5DF7FF80912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14</xdr:row>
                <xdr:rowOff>123825</xdr:rowOff>
              </from>
              <to>
                <xdr:col>23</xdr:col>
                <xdr:colOff>1019175</xdr:colOff>
                <xdr:row>18</xdr:row>
                <xdr:rowOff>38100</xdr:rowOff>
              </to>
            </anchor>
          </commentPr>
        </mc:Fallback>
      </mc:AlternateContent>
    </comment>
    <comment ref="O231" authorId="0" shapeId="1081" xr:uid="{02DB7775-A003-4548-AE9A-8CD039A334D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32</xdr:row>
                <xdr:rowOff>123825</xdr:rowOff>
              </from>
              <to>
                <xdr:col>25</xdr:col>
                <xdr:colOff>66675</xdr:colOff>
                <xdr:row>36</xdr:row>
                <xdr:rowOff>38100</xdr:rowOff>
              </to>
            </anchor>
          </commentPr>
        </mc:Fallback>
      </mc:AlternateContent>
    </comment>
    <comment ref="O242" authorId="0" shapeId="1082" xr:uid="{588BEB78-8166-4B07-AEC9-F79E071851A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33</xdr:row>
                <xdr:rowOff>123825</xdr:rowOff>
              </from>
              <to>
                <xdr:col>25</xdr:col>
                <xdr:colOff>66675</xdr:colOff>
                <xdr:row>37</xdr:row>
                <xdr:rowOff>38100</xdr:rowOff>
              </to>
            </anchor>
          </commentPr>
        </mc:Fallback>
      </mc:AlternateContent>
    </comment>
    <comment ref="O247" authorId="0" shapeId="1083" xr:uid="{3596E39D-1C5E-40E0-A13D-03E1B9724DC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34</xdr:row>
                <xdr:rowOff>123825</xdr:rowOff>
              </from>
              <to>
                <xdr:col>25</xdr:col>
                <xdr:colOff>66675</xdr:colOff>
                <xdr:row>38</xdr:row>
                <xdr:rowOff>38100</xdr:rowOff>
              </to>
            </anchor>
          </commentPr>
        </mc:Fallback>
      </mc:AlternateContent>
    </comment>
    <comment ref="O250" authorId="0" shapeId="1084" xr:uid="{CA07CB22-959F-4DB3-8BDC-D2BC8686791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35</xdr:row>
                <xdr:rowOff>123825</xdr:rowOff>
              </from>
              <to>
                <xdr:col>25</xdr:col>
                <xdr:colOff>66675</xdr:colOff>
                <xdr:row>39</xdr:row>
                <xdr:rowOff>38100</xdr:rowOff>
              </to>
            </anchor>
          </commentPr>
        </mc:Fallback>
      </mc:AlternateContent>
    </comment>
    <comment ref="O253" authorId="0" shapeId="1085" xr:uid="{13EB0267-36B0-4A47-8B95-754707ED4D7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36</xdr:row>
                <xdr:rowOff>123825</xdr:rowOff>
              </from>
              <to>
                <xdr:col>25</xdr:col>
                <xdr:colOff>66675</xdr:colOff>
                <xdr:row>40</xdr:row>
                <xdr:rowOff>38100</xdr:rowOff>
              </to>
            </anchor>
          </commentPr>
        </mc:Fallback>
      </mc:AlternateContent>
    </comment>
    <comment ref="O255" authorId="0" shapeId="1086" xr:uid="{6583FC5F-CA9C-4F8F-8383-26C8FDA1E38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37</xdr:row>
                <xdr:rowOff>123825</xdr:rowOff>
              </from>
              <to>
                <xdr:col>25</xdr:col>
                <xdr:colOff>66675</xdr:colOff>
                <xdr:row>41</xdr:row>
                <xdr:rowOff>38100</xdr:rowOff>
              </to>
            </anchor>
          </commentPr>
        </mc:Fallback>
      </mc:AlternateContent>
    </comment>
    <comment ref="O256" authorId="0" shapeId="1087" xr:uid="{B95515BD-BC7E-4F4A-A9F0-06FF896A0DA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38</xdr:row>
                <xdr:rowOff>123825</xdr:rowOff>
              </from>
              <to>
                <xdr:col>25</xdr:col>
                <xdr:colOff>66675</xdr:colOff>
                <xdr:row>42</xdr:row>
                <xdr:rowOff>38100</xdr:rowOff>
              </to>
            </anchor>
          </commentPr>
        </mc:Fallback>
      </mc:AlternateContent>
    </comment>
    <comment ref="O258" authorId="0" shapeId="1088" xr:uid="{88616BF6-2AFB-40AC-8A8D-EB141184A31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39</xdr:row>
                <xdr:rowOff>123825</xdr:rowOff>
              </from>
              <to>
                <xdr:col>25</xdr:col>
                <xdr:colOff>66675</xdr:colOff>
                <xdr:row>43</xdr:row>
                <xdr:rowOff>38100</xdr:rowOff>
              </to>
            </anchor>
          </commentPr>
        </mc:Fallback>
      </mc:AlternateContent>
    </comment>
    <comment ref="O266" authorId="0" shapeId="1089" xr:uid="{1D021CEB-0B40-4202-90DD-2DF2DC9F1AC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40</xdr:row>
                <xdr:rowOff>123825</xdr:rowOff>
              </from>
              <to>
                <xdr:col>25</xdr:col>
                <xdr:colOff>66675</xdr:colOff>
                <xdr:row>44</xdr:row>
                <xdr:rowOff>38100</xdr:rowOff>
              </to>
            </anchor>
          </commentPr>
        </mc:Fallback>
      </mc:AlternateContent>
    </comment>
    <comment ref="O267" authorId="0" shapeId="1090" xr:uid="{08388A04-4152-487B-A586-AB141910270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41</xdr:row>
                <xdr:rowOff>123825</xdr:rowOff>
              </from>
              <to>
                <xdr:col>25</xdr:col>
                <xdr:colOff>66675</xdr:colOff>
                <xdr:row>45</xdr:row>
                <xdr:rowOff>38100</xdr:rowOff>
              </to>
            </anchor>
          </commentPr>
        </mc:Fallback>
      </mc:AlternateContent>
    </comment>
    <comment ref="O272" authorId="0" shapeId="1091" xr:uid="{2B0CA4E5-4BA8-4338-A71D-A8DE477463A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15</xdr:row>
                <xdr:rowOff>123825</xdr:rowOff>
              </from>
              <to>
                <xdr:col>23</xdr:col>
                <xdr:colOff>1019175</xdr:colOff>
                <xdr:row>19</xdr:row>
                <xdr:rowOff>38100</xdr:rowOff>
              </to>
            </anchor>
          </commentPr>
        </mc:Fallback>
      </mc:AlternateContent>
    </comment>
    <comment ref="O276" authorId="0" shapeId="1092" xr:uid="{FA6ECDF9-A588-48C7-9048-AE6C3577D65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42</xdr:row>
                <xdr:rowOff>123825</xdr:rowOff>
              </from>
              <to>
                <xdr:col>25</xdr:col>
                <xdr:colOff>66675</xdr:colOff>
                <xdr:row>46</xdr:row>
                <xdr:rowOff>38100</xdr:rowOff>
              </to>
            </anchor>
          </commentPr>
        </mc:Fallback>
      </mc:AlternateContent>
    </comment>
    <comment ref="O277" authorId="0" shapeId="1093" xr:uid="{0D250CE3-B949-4A4B-94C1-86E3CDB2A41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43</xdr:row>
                <xdr:rowOff>123825</xdr:rowOff>
              </from>
              <to>
                <xdr:col>25</xdr:col>
                <xdr:colOff>66675</xdr:colOff>
                <xdr:row>47</xdr:row>
                <xdr:rowOff>38100</xdr:rowOff>
              </to>
            </anchor>
          </commentPr>
        </mc:Fallback>
      </mc:AlternateContent>
    </comment>
    <comment ref="O278" authorId="0" shapeId="1094" xr:uid="{A7A16206-9A87-404D-87CC-70B80532525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16</xdr:row>
                <xdr:rowOff>123825</xdr:rowOff>
              </from>
              <to>
                <xdr:col>23</xdr:col>
                <xdr:colOff>1019175</xdr:colOff>
                <xdr:row>20</xdr:row>
                <xdr:rowOff>38100</xdr:rowOff>
              </to>
            </anchor>
          </commentPr>
        </mc:Fallback>
      </mc:AlternateContent>
    </comment>
    <comment ref="O287" authorId="0" shapeId="1095" xr:uid="{05EBC2E5-07E0-4685-A42C-6567B3A2BB3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44</xdr:row>
                <xdr:rowOff>123825</xdr:rowOff>
              </from>
              <to>
                <xdr:col>25</xdr:col>
                <xdr:colOff>66675</xdr:colOff>
                <xdr:row>48</xdr:row>
                <xdr:rowOff>38100</xdr:rowOff>
              </to>
            </anchor>
          </commentPr>
        </mc:Fallback>
      </mc:AlternateContent>
    </comment>
    <comment ref="O293" authorId="0" shapeId="1096" xr:uid="{50000E3B-65DE-41B3-8691-51285E7E2E8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45</xdr:row>
                <xdr:rowOff>123825</xdr:rowOff>
              </from>
              <to>
                <xdr:col>25</xdr:col>
                <xdr:colOff>66675</xdr:colOff>
                <xdr:row>49</xdr:row>
                <xdr:rowOff>38100</xdr:rowOff>
              </to>
            </anchor>
          </commentPr>
        </mc:Fallback>
      </mc:AlternateContent>
    </comment>
    <comment ref="O300" authorId="0" shapeId="1097" xr:uid="{50F2904A-9C9A-4091-AD0B-45C783844DD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46</xdr:row>
                <xdr:rowOff>123825</xdr:rowOff>
              </from>
              <to>
                <xdr:col>25</xdr:col>
                <xdr:colOff>66675</xdr:colOff>
                <xdr:row>50</xdr:row>
                <xdr:rowOff>38100</xdr:rowOff>
              </to>
            </anchor>
          </commentPr>
        </mc:Fallback>
      </mc:AlternateContent>
    </comment>
    <comment ref="O304" authorId="0" shapeId="1098" xr:uid="{1B517519-6AE8-40C0-B5DC-60B6E1EF07E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47</xdr:row>
                <xdr:rowOff>123825</xdr:rowOff>
              </from>
              <to>
                <xdr:col>25</xdr:col>
                <xdr:colOff>66675</xdr:colOff>
                <xdr:row>51</xdr:row>
                <xdr:rowOff>38100</xdr:rowOff>
              </to>
            </anchor>
          </commentPr>
        </mc:Fallback>
      </mc:AlternateContent>
    </comment>
    <comment ref="X307" authorId="0" shapeId="1099" xr:uid="{D71B785F-0758-4BC2-8528-3FD33EDBD8A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đông á xin hỗ trợ giảm, vì khách hàng mới đang cạnh trạnhgiá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228600</xdr:colOff>
                <xdr:row>20</xdr:row>
                <xdr:rowOff>123825</xdr:rowOff>
              </from>
              <to>
                <xdr:col>18</xdr:col>
                <xdr:colOff>9525</xdr:colOff>
                <xdr:row>24</xdr:row>
                <xdr:rowOff>38100</xdr:rowOff>
              </to>
            </anchor>
          </commentPr>
        </mc:Fallback>
      </mc:AlternateContent>
    </comment>
    <comment ref="O308" authorId="0" shapeId="1100" xr:uid="{7D06488A-E9A8-48BB-B83B-C07575FBBAA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17</xdr:row>
                <xdr:rowOff>123825</xdr:rowOff>
              </from>
              <to>
                <xdr:col>23</xdr:col>
                <xdr:colOff>1019175</xdr:colOff>
                <xdr:row>21</xdr:row>
                <xdr:rowOff>38100</xdr:rowOff>
              </to>
            </anchor>
          </commentPr>
        </mc:Fallback>
      </mc:AlternateContent>
    </comment>
    <comment ref="O309" authorId="0" shapeId="1101" xr:uid="{998A3020-68FB-4217-9693-67EDE52B0EE5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18</xdr:row>
                <xdr:rowOff>123825</xdr:rowOff>
              </from>
              <to>
                <xdr:col>23</xdr:col>
                <xdr:colOff>1019175</xdr:colOff>
                <xdr:row>22</xdr:row>
                <xdr:rowOff>38100</xdr:rowOff>
              </to>
            </anchor>
          </commentPr>
        </mc:Fallback>
      </mc:AlternateContent>
    </comment>
    <comment ref="X314" authorId="0" shapeId="1102" xr:uid="{1CE96905-C3A5-4D3A-82D8-61A505023F0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đông á xin hỗ trợ giảm, vì khách hàng mới đang cạnh trạnhgiá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228600</xdr:colOff>
                <xdr:row>22</xdr:row>
                <xdr:rowOff>123825</xdr:rowOff>
              </from>
              <to>
                <xdr:col>18</xdr:col>
                <xdr:colOff>9525</xdr:colOff>
                <xdr:row>26</xdr:row>
                <xdr:rowOff>38100</xdr:rowOff>
              </to>
            </anchor>
          </commentPr>
        </mc:Fallback>
      </mc:AlternateContent>
    </comment>
    <comment ref="X317" authorId="0" shapeId="1103" xr:uid="{90697E8D-B7E5-4A3C-BA8E-A9B43A8BF54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đông á xin hỗ trợ giảm, vì khách hàng mới đang cạnh trạnhgiá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228600</xdr:colOff>
                <xdr:row>23</xdr:row>
                <xdr:rowOff>123825</xdr:rowOff>
              </from>
              <to>
                <xdr:col>18</xdr:col>
                <xdr:colOff>9525</xdr:colOff>
                <xdr:row>27</xdr:row>
                <xdr:rowOff>38100</xdr:rowOff>
              </to>
            </anchor>
          </commentPr>
        </mc:Fallback>
      </mc:AlternateContent>
    </comment>
    <comment ref="O322" authorId="0" shapeId="1104" xr:uid="{4F15D9B6-9A41-4FEA-AF67-FDAC50C18F5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cầu đường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123825</xdr:colOff>
                <xdr:row>19</xdr:row>
                <xdr:rowOff>123825</xdr:rowOff>
              </from>
              <to>
                <xdr:col>23</xdr:col>
                <xdr:colOff>1019175</xdr:colOff>
                <xdr:row>23</xdr:row>
                <xdr:rowOff>38100</xdr:rowOff>
              </to>
            </anchor>
          </commentPr>
        </mc:Fallback>
      </mc:AlternateContent>
    </comment>
    <comment ref="O323" authorId="0" shapeId="1105" xr:uid="{ECBF855B-019C-4153-A27B-130D28098C0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cầu đường Bot Cai Lậy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809625</xdr:colOff>
                <xdr:row>48</xdr:row>
                <xdr:rowOff>123825</xdr:rowOff>
              </from>
              <to>
                <xdr:col>25</xdr:col>
                <xdr:colOff>66675</xdr:colOff>
                <xdr:row>52</xdr:row>
                <xdr:rowOff>38100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Z2" authorId="0" shapeId="2049" xr:uid="{00000000-0006-0000-0200-000001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KHÔNG TÍNH CONT TRẢ SAU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26</xdr:col>
                <xdr:colOff>161925</xdr:colOff>
                <xdr:row>0</xdr:row>
                <xdr:rowOff>76200</xdr:rowOff>
              </from>
              <to>
                <xdr:col>27</xdr:col>
                <xdr:colOff>666750</xdr:colOff>
                <xdr:row>2</xdr:row>
                <xdr:rowOff>190500</xdr:rowOff>
              </to>
            </anchor>
          </commentPr>
        </mc:Fallback>
      </mc:AlternateContent>
    </comment>
    <comment ref="AB2" authorId="0" shapeId="2050" xr:uid="{00000000-0006-0000-0200-000002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KHÔNG TÍNH CONT TRẢ SAU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161925</xdr:colOff>
                <xdr:row>0</xdr:row>
                <xdr:rowOff>76200</xdr:rowOff>
              </from>
              <to>
                <xdr:col>30</xdr:col>
                <xdr:colOff>438150</xdr:colOff>
                <xdr:row>2</xdr:row>
                <xdr:rowOff>190500</xdr:rowOff>
              </to>
            </anchor>
          </commentPr>
        </mc:Fallback>
      </mc:AlternateContent>
    </comment>
    <comment ref="P4" authorId="0" shapeId="2051" xr:uid="{00000000-0006-0000-0200-000003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2</xdr:row>
                <xdr:rowOff>266700</xdr:rowOff>
              </from>
              <to>
                <xdr:col>17</xdr:col>
                <xdr:colOff>647700</xdr:colOff>
                <xdr:row>4</xdr:row>
                <xdr:rowOff>247650</xdr:rowOff>
              </to>
            </anchor>
          </commentPr>
        </mc:Fallback>
      </mc:AlternateContent>
    </comment>
    <comment ref="Q10" authorId="0" shapeId="2052" xr:uid="{00000000-0006-0000-0200-000004000000}">
      <text>
        <r>
          <rPr>
            <b/>
            <sz val="9"/>
            <color rgb="FF000000"/>
            <rFont val="Times New Roman1"/>
            <family val="2"/>
            <charset val="2"/>
          </rPr>
          <t>2 kho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8</xdr:row>
                <xdr:rowOff>228600</xdr:rowOff>
              </from>
              <to>
                <xdr:col>19</xdr:col>
                <xdr:colOff>476250</xdr:colOff>
                <xdr:row>11</xdr:row>
                <xdr:rowOff>57150</xdr:rowOff>
              </to>
            </anchor>
          </commentPr>
        </mc:Fallback>
      </mc:AlternateContent>
    </comment>
    <comment ref="P13" authorId="0" shapeId="2053" xr:uid="{00000000-0006-0000-0200-000005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11</xdr:row>
                <xdr:rowOff>228600</xdr:rowOff>
              </from>
              <to>
                <xdr:col>17</xdr:col>
                <xdr:colOff>704850</xdr:colOff>
                <xdr:row>13</xdr:row>
                <xdr:rowOff>276225</xdr:rowOff>
              </to>
            </anchor>
          </commentPr>
        </mc:Fallback>
      </mc:AlternateContent>
    </comment>
    <comment ref="P15" authorId="0" shapeId="2054" xr:uid="{00000000-0006-0000-0200-000006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13</xdr:row>
                <xdr:rowOff>238125</xdr:rowOff>
              </from>
              <to>
                <xdr:col>17</xdr:col>
                <xdr:colOff>666750</xdr:colOff>
                <xdr:row>15</xdr:row>
                <xdr:rowOff>257175</xdr:rowOff>
              </to>
            </anchor>
          </commentPr>
        </mc:Fallback>
      </mc:AlternateContent>
    </comment>
    <comment ref="Q15" authorId="0" shapeId="2055" xr:uid="{00000000-0006-0000-0200-000007000000}">
      <text>
        <r>
          <rPr>
            <b/>
            <sz val="9"/>
            <color rgb="FF000000"/>
            <rFont val="Times New Roman1"/>
            <family val="2"/>
            <charset val="2"/>
          </rPr>
          <t>75% cước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13</xdr:row>
                <xdr:rowOff>238125</xdr:rowOff>
              </from>
              <to>
                <xdr:col>19</xdr:col>
                <xdr:colOff>561975</xdr:colOff>
                <xdr:row>16</xdr:row>
                <xdr:rowOff>19050</xdr:rowOff>
              </to>
            </anchor>
          </commentPr>
        </mc:Fallback>
      </mc:AlternateContent>
    </comment>
    <comment ref="P16" authorId="0" shapeId="2056" xr:uid="{00000000-0006-0000-0200-000008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14</xdr:row>
                <xdr:rowOff>228600</xdr:rowOff>
              </from>
              <to>
                <xdr:col>17</xdr:col>
                <xdr:colOff>666750</xdr:colOff>
                <xdr:row>16</xdr:row>
                <xdr:rowOff>238125</xdr:rowOff>
              </to>
            </anchor>
          </commentPr>
        </mc:Fallback>
      </mc:AlternateContent>
    </comment>
    <comment ref="Q16" authorId="0" shapeId="2057" xr:uid="{00000000-0006-0000-0200-000009000000}">
      <text>
        <r>
          <rPr>
            <b/>
            <sz val="9"/>
            <color rgb="FF000000"/>
            <rFont val="Times New Roman1"/>
            <family val="2"/>
            <charset val="2"/>
          </rPr>
          <t>75% cước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14</xdr:row>
                <xdr:rowOff>228600</xdr:rowOff>
              </from>
              <to>
                <xdr:col>19</xdr:col>
                <xdr:colOff>561975</xdr:colOff>
                <xdr:row>17</xdr:row>
                <xdr:rowOff>9525</xdr:rowOff>
              </to>
            </anchor>
          </commentPr>
        </mc:Fallback>
      </mc:AlternateContent>
    </comment>
    <comment ref="Q21" authorId="0" shapeId="2058" xr:uid="{00000000-0006-0000-0200-00000A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75%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19</xdr:row>
                <xdr:rowOff>238125</xdr:rowOff>
              </from>
              <to>
                <xdr:col>18</xdr:col>
                <xdr:colOff>533400</xdr:colOff>
                <xdr:row>21</xdr:row>
                <xdr:rowOff>314325</xdr:rowOff>
              </to>
            </anchor>
          </commentPr>
        </mc:Fallback>
      </mc:AlternateContent>
    </comment>
    <comment ref="P22" authorId="0" shapeId="2059" xr:uid="{00000000-0006-0000-0200-00000B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20</xdr:row>
                <xdr:rowOff>228600</xdr:rowOff>
              </from>
              <to>
                <xdr:col>18</xdr:col>
                <xdr:colOff>123825</xdr:colOff>
                <xdr:row>22</xdr:row>
                <xdr:rowOff>304800</xdr:rowOff>
              </to>
            </anchor>
          </commentPr>
        </mc:Fallback>
      </mc:AlternateContent>
    </comment>
    <comment ref="P23" authorId="0" shapeId="2060" xr:uid="{00000000-0006-0000-0200-00000C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21</xdr:row>
                <xdr:rowOff>228600</xdr:rowOff>
              </from>
              <to>
                <xdr:col>17</xdr:col>
                <xdr:colOff>666750</xdr:colOff>
                <xdr:row>23</xdr:row>
                <xdr:rowOff>247650</xdr:rowOff>
              </to>
            </anchor>
          </commentPr>
        </mc:Fallback>
      </mc:AlternateContent>
    </comment>
    <comment ref="P24" authorId="0" shapeId="2061" xr:uid="{00000000-0006-0000-0200-00000D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22</xdr:row>
                <xdr:rowOff>238125</xdr:rowOff>
              </from>
              <to>
                <xdr:col>17</xdr:col>
                <xdr:colOff>666750</xdr:colOff>
                <xdr:row>24</xdr:row>
                <xdr:rowOff>257175</xdr:rowOff>
              </to>
            </anchor>
          </commentPr>
        </mc:Fallback>
      </mc:AlternateContent>
    </comment>
    <comment ref="Q26" authorId="0" shapeId="2062" xr:uid="{00000000-0006-0000-0200-00000E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75%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24</xdr:row>
                <xdr:rowOff>238125</xdr:rowOff>
              </from>
              <to>
                <xdr:col>18</xdr:col>
                <xdr:colOff>533400</xdr:colOff>
                <xdr:row>26</xdr:row>
                <xdr:rowOff>314325</xdr:rowOff>
              </to>
            </anchor>
          </commentPr>
        </mc:Fallback>
      </mc:AlternateContent>
    </comment>
    <comment ref="Q33" authorId="0" shapeId="2063" xr:uid="{00000000-0006-0000-0200-00000F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75%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31</xdr:row>
                <xdr:rowOff>238125</xdr:rowOff>
              </from>
              <to>
                <xdr:col>18</xdr:col>
                <xdr:colOff>533400</xdr:colOff>
                <xdr:row>33</xdr:row>
                <xdr:rowOff>314325</xdr:rowOff>
              </to>
            </anchor>
          </commentPr>
        </mc:Fallback>
      </mc:AlternateContent>
    </comment>
    <comment ref="Q36" authorId="0" shapeId="2064" xr:uid="{00000000-0006-0000-0200-000010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gia ho tro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34</xdr:row>
                <xdr:rowOff>238125</xdr:rowOff>
              </from>
              <to>
                <xdr:col>18</xdr:col>
                <xdr:colOff>533400</xdr:colOff>
                <xdr:row>36</xdr:row>
                <xdr:rowOff>152400</xdr:rowOff>
              </to>
            </anchor>
          </commentPr>
        </mc:Fallback>
      </mc:AlternateContent>
    </comment>
    <comment ref="P37" authorId="0" shapeId="2065" xr:uid="{00000000-0006-0000-0200-000011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35</xdr:row>
                <xdr:rowOff>419100</xdr:rowOff>
              </from>
              <to>
                <xdr:col>17</xdr:col>
                <xdr:colOff>666750</xdr:colOff>
                <xdr:row>37</xdr:row>
                <xdr:rowOff>247650</xdr:rowOff>
              </to>
            </anchor>
          </commentPr>
        </mc:Fallback>
      </mc:AlternateContent>
    </comment>
    <comment ref="Q37" authorId="0" shapeId="2066" xr:uid="{00000000-0006-0000-0200-000012000000}">
      <text>
        <r>
          <rPr>
            <b/>
            <sz val="9"/>
            <color rgb="FF000000"/>
            <rFont val="Times New Roman1"/>
            <family val="2"/>
            <charset val="2"/>
          </rPr>
          <t>75% cước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35</xdr:row>
                <xdr:rowOff>419100</xdr:rowOff>
              </from>
              <to>
                <xdr:col>19</xdr:col>
                <xdr:colOff>561975</xdr:colOff>
                <xdr:row>38</xdr:row>
                <xdr:rowOff>19050</xdr:rowOff>
              </to>
            </anchor>
          </commentPr>
        </mc:Fallback>
      </mc:AlternateContent>
    </comment>
    <comment ref="F41" authorId="0" shapeId="2067" xr:uid="{00000000-0006-0000-0200-000013000000}">
      <text>
        <r>
          <rPr>
            <b/>
            <sz val="9"/>
            <color rgb="FF000000"/>
            <rFont val="Times New Roman1"/>
            <family val="2"/>
            <charset val="2"/>
          </rPr>
          <t>A Long Hồ chạy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39</xdr:row>
                <xdr:rowOff>238125</xdr:rowOff>
              </from>
              <to>
                <xdr:col>8</xdr:col>
                <xdr:colOff>533400</xdr:colOff>
                <xdr:row>42</xdr:row>
                <xdr:rowOff>19050</xdr:rowOff>
              </to>
            </anchor>
          </commentPr>
        </mc:Fallback>
      </mc:AlternateContent>
    </comment>
    <comment ref="Q48" authorId="0" shapeId="2068" xr:uid="{00000000-0006-0000-0200-000014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gia ho tro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46</xdr:row>
                <xdr:rowOff>228600</xdr:rowOff>
              </from>
              <to>
                <xdr:col>18</xdr:col>
                <xdr:colOff>533400</xdr:colOff>
                <xdr:row>49</xdr:row>
                <xdr:rowOff>0</xdr:rowOff>
              </to>
            </anchor>
          </commentPr>
        </mc:Fallback>
      </mc:AlternateContent>
    </comment>
    <comment ref="I51" authorId="0" shapeId="2069" xr:uid="{00000000-0006-0000-0200-000015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ZGLU3169932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161925</xdr:colOff>
                <xdr:row>49</xdr:row>
                <xdr:rowOff>228600</xdr:rowOff>
              </from>
              <to>
                <xdr:col>13</xdr:col>
                <xdr:colOff>609600</xdr:colOff>
                <xdr:row>52</xdr:row>
                <xdr:rowOff>0</xdr:rowOff>
              </to>
            </anchor>
          </commentPr>
        </mc:Fallback>
      </mc:AlternateContent>
    </comment>
    <comment ref="P51" authorId="0" shapeId="2070" xr:uid="{00000000-0006-0000-0200-000016000000}">
      <text>
        <r>
          <rPr>
            <b/>
            <sz val="9"/>
            <color rgb="FF000000"/>
            <rFont val="Times New Roman1"/>
            <family val="2"/>
            <charset val="2"/>
          </rPr>
          <t>phí cược cont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49</xdr:row>
                <xdr:rowOff>228600</xdr:rowOff>
              </from>
              <to>
                <xdr:col>17</xdr:col>
                <xdr:colOff>933450</xdr:colOff>
                <xdr:row>52</xdr:row>
                <xdr:rowOff>0</xdr:rowOff>
              </to>
            </anchor>
          </commentPr>
        </mc:Fallback>
      </mc:AlternateContent>
    </comment>
    <comment ref="P54" authorId="0" shapeId="2071" xr:uid="{00000000-0006-0000-0200-000017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52</xdr:row>
                <xdr:rowOff>228600</xdr:rowOff>
              </from>
              <to>
                <xdr:col>17</xdr:col>
                <xdr:colOff>933450</xdr:colOff>
                <xdr:row>54</xdr:row>
                <xdr:rowOff>304800</xdr:rowOff>
              </to>
            </anchor>
          </commentPr>
        </mc:Fallback>
      </mc:AlternateContent>
    </comment>
    <comment ref="Q54" authorId="0" shapeId="2072" xr:uid="{00000000-0006-0000-0200-000018000000}">
      <text>
        <r>
          <rPr>
            <b/>
            <sz val="9"/>
            <color rgb="FF000000"/>
            <rFont val="Times New Roman1"/>
            <family val="2"/>
            <charset val="2"/>
          </rPr>
          <t>2 kho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52</xdr:row>
                <xdr:rowOff>228600</xdr:rowOff>
              </from>
              <to>
                <xdr:col>19</xdr:col>
                <xdr:colOff>476250</xdr:colOff>
                <xdr:row>55</xdr:row>
                <xdr:rowOff>57150</xdr:rowOff>
              </to>
            </anchor>
          </commentPr>
        </mc:Fallback>
      </mc:AlternateContent>
    </comment>
    <comment ref="Q56" authorId="0" shapeId="2073" xr:uid="{00000000-0006-0000-0200-000019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75%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54</xdr:row>
                <xdr:rowOff>238125</xdr:rowOff>
              </from>
              <to>
                <xdr:col>18</xdr:col>
                <xdr:colOff>533400</xdr:colOff>
                <xdr:row>56</xdr:row>
                <xdr:rowOff>314325</xdr:rowOff>
              </to>
            </anchor>
          </commentPr>
        </mc:Fallback>
      </mc:AlternateContent>
    </comment>
    <comment ref="P59" authorId="0" shapeId="2074" xr:uid="{00000000-0006-0000-0200-00001A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57</xdr:row>
                <xdr:rowOff>238125</xdr:rowOff>
              </from>
              <to>
                <xdr:col>18</xdr:col>
                <xdr:colOff>123825</xdr:colOff>
                <xdr:row>59</xdr:row>
                <xdr:rowOff>314325</xdr:rowOff>
              </to>
            </anchor>
          </commentPr>
        </mc:Fallback>
      </mc:AlternateContent>
    </comment>
    <comment ref="Q59" authorId="0" shapeId="2075" xr:uid="{00000000-0006-0000-0200-00001B000000}">
      <text>
        <r>
          <rPr>
            <b/>
            <sz val="9"/>
            <color rgb="FF000000"/>
            <rFont val="Times New Roman1"/>
            <family val="2"/>
            <charset val="2"/>
          </rPr>
          <t>2 kho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57</xdr:row>
                <xdr:rowOff>238125</xdr:rowOff>
              </from>
              <to>
                <xdr:col>19</xdr:col>
                <xdr:colOff>476250</xdr:colOff>
                <xdr:row>60</xdr:row>
                <xdr:rowOff>66675</xdr:rowOff>
              </to>
            </anchor>
          </commentPr>
        </mc:Fallback>
      </mc:AlternateContent>
    </comment>
    <comment ref="P61" authorId="0" shapeId="2076" xr:uid="{00000000-0006-0000-0200-00001C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59</xdr:row>
                <xdr:rowOff>238125</xdr:rowOff>
              </from>
              <to>
                <xdr:col>18</xdr:col>
                <xdr:colOff>123825</xdr:colOff>
                <xdr:row>61</xdr:row>
                <xdr:rowOff>314325</xdr:rowOff>
              </to>
            </anchor>
          </commentPr>
        </mc:Fallback>
      </mc:AlternateContent>
    </comment>
    <comment ref="Q61" authorId="0" shapeId="2077" xr:uid="{00000000-0006-0000-0200-00001D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75%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59</xdr:row>
                <xdr:rowOff>238125</xdr:rowOff>
              </from>
              <to>
                <xdr:col>18</xdr:col>
                <xdr:colOff>533400</xdr:colOff>
                <xdr:row>61</xdr:row>
                <xdr:rowOff>314325</xdr:rowOff>
              </to>
            </anchor>
          </commentPr>
        </mc:Fallback>
      </mc:AlternateContent>
    </comment>
    <comment ref="Q64" authorId="0" shapeId="2078" xr:uid="{00000000-0006-0000-0200-00001E000000}">
      <text>
        <r>
          <rPr>
            <sz val="10"/>
            <color rgb="FF000000"/>
            <rFont val="Times New Roman1"/>
            <charset val="2"/>
          </rPr>
          <t>75% cước</t>
        </r>
        <r>
          <rPr>
            <sz val="10"/>
            <color rgb="FF000000"/>
            <rFont val="Times New Roman1"/>
            <charset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62</xdr:row>
                <xdr:rowOff>238125</xdr:rowOff>
              </from>
              <to>
                <xdr:col>19</xdr:col>
                <xdr:colOff>561975</xdr:colOff>
                <xdr:row>65</xdr:row>
                <xdr:rowOff>19050</xdr:rowOff>
              </to>
            </anchor>
          </commentPr>
        </mc:Fallback>
      </mc:AlternateContent>
    </comment>
    <comment ref="Q65" authorId="0" shapeId="2079" xr:uid="{00000000-0006-0000-0200-00001F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75%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63</xdr:row>
                <xdr:rowOff>238125</xdr:rowOff>
              </from>
              <to>
                <xdr:col>18</xdr:col>
                <xdr:colOff>533400</xdr:colOff>
                <xdr:row>66</xdr:row>
                <xdr:rowOff>9525</xdr:rowOff>
              </to>
            </anchor>
          </commentPr>
        </mc:Fallback>
      </mc:AlternateContent>
    </comment>
    <comment ref="Q66" authorId="0" shapeId="2080" xr:uid="{00000000-0006-0000-0200-000020000000}">
      <text>
        <r>
          <rPr>
            <b/>
            <sz val="9"/>
            <color rgb="FF000000"/>
            <rFont val="Times New Roman1"/>
            <family val="2"/>
            <charset val="2"/>
          </rPr>
          <t>giá hỗ trợ ko tăng 1/3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64</xdr:row>
                <xdr:rowOff>228600</xdr:rowOff>
              </from>
              <to>
                <xdr:col>19</xdr:col>
                <xdr:colOff>152400</xdr:colOff>
                <xdr:row>67</xdr:row>
                <xdr:rowOff>9525</xdr:rowOff>
              </to>
            </anchor>
          </commentPr>
        </mc:Fallback>
      </mc:AlternateContent>
    </comment>
    <comment ref="Q78" authorId="0" shapeId="2081" xr:uid="{00000000-0006-0000-0200-000021000000}">
      <text>
        <r>
          <rPr>
            <b/>
            <sz val="9"/>
            <color rgb="FF000000"/>
            <rFont val="Times New Roman1"/>
            <family val="2"/>
            <charset val="2"/>
          </rPr>
          <t>75% cước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76</xdr:row>
                <xdr:rowOff>228600</xdr:rowOff>
              </from>
              <to>
                <xdr:col>19</xdr:col>
                <xdr:colOff>352425</xdr:colOff>
                <xdr:row>79</xdr:row>
                <xdr:rowOff>9525</xdr:rowOff>
              </to>
            </anchor>
          </commentPr>
        </mc:Fallback>
      </mc:AlternateContent>
    </comment>
    <comment ref="P79" authorId="0" shapeId="2082" xr:uid="{00000000-0006-0000-0200-000022000000}">
      <text>
        <r>
          <rPr>
            <b/>
            <sz val="9"/>
            <color rgb="FF000000"/>
            <rFont val="Times New Roman1"/>
            <family val="2"/>
            <charset val="2"/>
          </rPr>
          <t>phí cầu đường ngoài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77</xdr:row>
                <xdr:rowOff>238125</xdr:rowOff>
              </from>
              <to>
                <xdr:col>17</xdr:col>
                <xdr:colOff>666750</xdr:colOff>
                <xdr:row>80</xdr:row>
                <xdr:rowOff>19050</xdr:rowOff>
              </to>
            </anchor>
          </commentPr>
        </mc:Fallback>
      </mc:AlternateContent>
    </comment>
    <comment ref="P80" authorId="0" shapeId="2083" xr:uid="{00000000-0006-0000-0200-000023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78</xdr:row>
                <xdr:rowOff>238125</xdr:rowOff>
              </from>
              <to>
                <xdr:col>17</xdr:col>
                <xdr:colOff>933450</xdr:colOff>
                <xdr:row>81</xdr:row>
                <xdr:rowOff>19050</xdr:rowOff>
              </to>
            </anchor>
          </commentPr>
        </mc:Fallback>
      </mc:AlternateContent>
    </comment>
    <comment ref="Q80" authorId="0" shapeId="2084" xr:uid="{00000000-0006-0000-0200-000024000000}">
      <text>
        <r>
          <rPr>
            <b/>
            <sz val="9"/>
            <color rgb="FF000000"/>
            <rFont val="Times New Roman1"/>
            <family val="2"/>
            <charset val="2"/>
          </rPr>
          <t>đóng 2 kho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78</xdr:row>
                <xdr:rowOff>238125</xdr:rowOff>
              </from>
              <to>
                <xdr:col>19</xdr:col>
                <xdr:colOff>466725</xdr:colOff>
                <xdr:row>81</xdr:row>
                <xdr:rowOff>19050</xdr:rowOff>
              </to>
            </anchor>
          </commentPr>
        </mc:Fallback>
      </mc:AlternateContent>
    </comment>
    <comment ref="P81" authorId="0" shapeId="2085" xr:uid="{00000000-0006-0000-0200-000025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79</xdr:row>
                <xdr:rowOff>228600</xdr:rowOff>
              </from>
              <to>
                <xdr:col>18</xdr:col>
                <xdr:colOff>123825</xdr:colOff>
                <xdr:row>81</xdr:row>
                <xdr:rowOff>304800</xdr:rowOff>
              </to>
            </anchor>
          </commentPr>
        </mc:Fallback>
      </mc:AlternateContent>
    </comment>
    <comment ref="P90" authorId="0" shapeId="2086" xr:uid="{00000000-0006-0000-0200-000026000000}">
      <text>
        <r>
          <rPr>
            <b/>
            <sz val="9"/>
            <color rgb="FF000000"/>
            <rFont val="Times New Roman1"/>
            <family val="2"/>
            <charset val="2"/>
          </rPr>
          <t>phí cầu đường ngoài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88</xdr:row>
                <xdr:rowOff>238125</xdr:rowOff>
              </from>
              <to>
                <xdr:col>17</xdr:col>
                <xdr:colOff>666750</xdr:colOff>
                <xdr:row>91</xdr:row>
                <xdr:rowOff>19050</xdr:rowOff>
              </to>
            </anchor>
          </commentPr>
        </mc:Fallback>
      </mc:AlternateContent>
    </comment>
    <comment ref="P94" authorId="0" shapeId="2087" xr:uid="{00000000-0006-0000-0200-000027000000}">
      <text>
        <r>
          <rPr>
            <b/>
            <sz val="9"/>
            <color rgb="FF000000"/>
            <rFont val="Times New Roman1"/>
            <family val="2"/>
            <charset val="2"/>
          </rPr>
          <t>bốc xếp đã báo ĐÁ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92</xdr:row>
                <xdr:rowOff>228600</xdr:rowOff>
              </from>
              <to>
                <xdr:col>16</xdr:col>
                <xdr:colOff>733425</xdr:colOff>
                <xdr:row>95</xdr:row>
                <xdr:rowOff>9525</xdr:rowOff>
              </to>
            </anchor>
          </commentPr>
        </mc:Fallback>
      </mc:AlternateContent>
    </comment>
    <comment ref="Q100" authorId="0" shapeId="2088" xr:uid="{00000000-0006-0000-0200-000028000000}">
      <text>
        <r>
          <rPr>
            <b/>
            <sz val="9"/>
            <color rgb="FF000000"/>
            <rFont val="Times New Roman1"/>
            <family val="2"/>
            <charset val="2"/>
          </rPr>
          <t>giá hỗ trợ ko tăng 1/3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98</xdr:row>
                <xdr:rowOff>228600</xdr:rowOff>
              </from>
              <to>
                <xdr:col>19</xdr:col>
                <xdr:colOff>161925</xdr:colOff>
                <xdr:row>101</xdr:row>
                <xdr:rowOff>9525</xdr:rowOff>
              </to>
            </anchor>
          </commentPr>
        </mc:Fallback>
      </mc:AlternateContent>
    </comment>
    <comment ref="P101" authorId="0" shapeId="2089" xr:uid="{00000000-0006-0000-0200-000029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99</xdr:row>
                <xdr:rowOff>238125</xdr:rowOff>
              </from>
              <to>
                <xdr:col>18</xdr:col>
                <xdr:colOff>123825</xdr:colOff>
                <xdr:row>102</xdr:row>
                <xdr:rowOff>9525</xdr:rowOff>
              </to>
            </anchor>
          </commentPr>
        </mc:Fallback>
      </mc:AlternateContent>
    </comment>
    <comment ref="Q109" authorId="0" shapeId="2090" xr:uid="{00000000-0006-0000-0200-00002A000000}">
      <text>
        <r>
          <rPr>
            <b/>
            <sz val="9"/>
            <color rgb="FF000000"/>
            <rFont val="Times New Roman1"/>
            <family val="2"/>
            <charset val="2"/>
          </rPr>
          <t>75% cước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107</xdr:row>
                <xdr:rowOff>228600</xdr:rowOff>
              </from>
              <to>
                <xdr:col>19</xdr:col>
                <xdr:colOff>352425</xdr:colOff>
                <xdr:row>110</xdr:row>
                <xdr:rowOff>0</xdr:rowOff>
              </to>
            </anchor>
          </commentPr>
        </mc:Fallback>
      </mc:AlternateContent>
    </comment>
    <comment ref="P110" authorId="0" shapeId="2091" xr:uid="{00000000-0006-0000-0200-00002B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108</xdr:row>
                <xdr:rowOff>238125</xdr:rowOff>
              </from>
              <to>
                <xdr:col>18</xdr:col>
                <xdr:colOff>123825</xdr:colOff>
                <xdr:row>110</xdr:row>
                <xdr:rowOff>314325</xdr:rowOff>
              </to>
            </anchor>
          </commentPr>
        </mc:Fallback>
      </mc:AlternateContent>
    </comment>
    <comment ref="P120" authorId="0" shapeId="2092" xr:uid="{00000000-0006-0000-0200-00002C000000}">
      <text>
        <r>
          <rPr>
            <b/>
            <sz val="9"/>
            <color rgb="FF000000"/>
            <rFont val="Times New Roman1"/>
            <family val="2"/>
            <charset val="2"/>
          </rPr>
          <t>bốc xếp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118</xdr:row>
                <xdr:rowOff>219075</xdr:rowOff>
              </from>
              <to>
                <xdr:col>16</xdr:col>
                <xdr:colOff>428625</xdr:colOff>
                <xdr:row>121</xdr:row>
                <xdr:rowOff>28575</xdr:rowOff>
              </to>
            </anchor>
          </commentPr>
        </mc:Fallback>
      </mc:AlternateContent>
    </comment>
    <comment ref="Q120" authorId="0" shapeId="2093" xr:uid="{00000000-0006-0000-0200-00002D000000}">
      <text>
        <r>
          <rPr>
            <b/>
            <sz val="9"/>
            <color rgb="FF000000"/>
            <rFont val="Times New Roman1"/>
            <family val="2"/>
            <charset val="2"/>
          </rPr>
          <t>2 kho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118</xdr:row>
                <xdr:rowOff>219075</xdr:rowOff>
              </from>
              <to>
                <xdr:col>19</xdr:col>
                <xdr:colOff>476250</xdr:colOff>
                <xdr:row>121</xdr:row>
                <xdr:rowOff>57150</xdr:rowOff>
              </to>
            </anchor>
          </commentPr>
        </mc:Fallback>
      </mc:AlternateContent>
    </comment>
    <comment ref="Q121" authorId="0" shapeId="2094" xr:uid="{00000000-0006-0000-0200-00002E000000}">
      <text>
        <r>
          <rPr>
            <b/>
            <sz val="9"/>
            <color rgb="FF000000"/>
            <rFont val="Times New Roman1"/>
            <family val="2"/>
            <charset val="2"/>
          </rPr>
          <t>chuyển kho + đóng 2 kho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119</xdr:row>
                <xdr:rowOff>219075</xdr:rowOff>
              </from>
              <to>
                <xdr:col>19</xdr:col>
                <xdr:colOff>152400</xdr:colOff>
                <xdr:row>122</xdr:row>
                <xdr:rowOff>0</xdr:rowOff>
              </to>
            </anchor>
          </commentPr>
        </mc:Fallback>
      </mc:AlternateContent>
    </comment>
    <comment ref="Q124" authorId="0" shapeId="2095" xr:uid="{00000000-0006-0000-0200-00002F000000}">
      <text>
        <r>
          <rPr>
            <b/>
            <sz val="9"/>
            <color rgb="FF000000"/>
            <rFont val="Times New Roman1"/>
            <family val="2"/>
            <charset val="2"/>
          </rPr>
          <t>75% cước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122</xdr:row>
                <xdr:rowOff>219075</xdr:rowOff>
              </from>
              <to>
                <xdr:col>19</xdr:col>
                <xdr:colOff>352425</xdr:colOff>
                <xdr:row>124</xdr:row>
                <xdr:rowOff>304800</xdr:rowOff>
              </to>
            </anchor>
          </commentPr>
        </mc:Fallback>
      </mc:AlternateContent>
    </comment>
    <comment ref="Q125" authorId="0" shapeId="2096" xr:uid="{00000000-0006-0000-0200-000030000000}">
      <text>
        <r>
          <rPr>
            <b/>
            <sz val="9"/>
            <color rgb="FF000000"/>
            <rFont val="Times New Roman1"/>
            <family val="2"/>
            <charset val="2"/>
          </rPr>
          <t>75% cước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161925</xdr:colOff>
                <xdr:row>123</xdr:row>
                <xdr:rowOff>219075</xdr:rowOff>
              </from>
              <to>
                <xdr:col>19</xdr:col>
                <xdr:colOff>352425</xdr:colOff>
                <xdr:row>125</xdr:row>
                <xdr:rowOff>304800</xdr:rowOff>
              </to>
            </anchor>
          </commentPr>
        </mc:Fallback>
      </mc:AlternateContent>
    </comment>
    <comment ref="I130" authorId="0" shapeId="2097" xr:uid="{00000000-0006-0000-0200-000031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HMMU2131571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161925</xdr:colOff>
                <xdr:row>128</xdr:row>
                <xdr:rowOff>219075</xdr:rowOff>
              </from>
              <to>
                <xdr:col>13</xdr:col>
                <xdr:colOff>609600</xdr:colOff>
                <xdr:row>131</xdr:row>
                <xdr:rowOff>19050</xdr:rowOff>
              </to>
            </anchor>
          </commentPr>
        </mc:Fallback>
      </mc:AlternateContent>
    </comment>
    <comment ref="P130" authorId="0" shapeId="2098" xr:uid="{00000000-0006-0000-0200-000032000000}">
      <text>
        <r>
          <rPr>
            <b/>
            <sz val="9"/>
            <color rgb="FF000000"/>
            <rFont val="Times New Roman1"/>
            <family val="2"/>
            <charset val="2"/>
          </rPr>
          <t>phí  vệ sinh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128</xdr:row>
                <xdr:rowOff>219075</xdr:rowOff>
              </from>
              <to>
                <xdr:col>18</xdr:col>
                <xdr:colOff>314325</xdr:colOff>
                <xdr:row>131</xdr:row>
                <xdr:rowOff>19050</xdr:rowOff>
              </to>
            </anchor>
          </commentPr>
        </mc:Fallback>
      </mc:AlternateContent>
    </comment>
    <comment ref="I131" authorId="0" shapeId="2099" xr:uid="{00000000-0006-0000-0200-000033000000}">
      <text>
        <r>
          <rPr>
            <sz val="10"/>
            <color rgb="FF000000"/>
            <rFont val="Times New Roman1"/>
            <charset val="2"/>
          </rPr>
          <t>USER:</t>
        </r>
        <r>
          <rPr>
            <sz val="10"/>
            <color rgb="FF000000"/>
            <rFont val="Times New Roman1"/>
            <charset val="2"/>
          </rPr>
          <t xml:space="preserve">
</t>
        </r>
        <r>
          <rPr>
            <sz val="9"/>
            <color rgb="FF000000"/>
            <rFont val="Times New Roman1"/>
            <family val="2"/>
            <charset val="2"/>
          </rPr>
          <t>HMMU2017445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161925</xdr:colOff>
                <xdr:row>129</xdr:row>
                <xdr:rowOff>219075</xdr:rowOff>
              </from>
              <to>
                <xdr:col>13</xdr:col>
                <xdr:colOff>609600</xdr:colOff>
                <xdr:row>132</xdr:row>
                <xdr:rowOff>19050</xdr:rowOff>
              </to>
            </anchor>
          </commentPr>
        </mc:Fallback>
      </mc:AlternateContent>
    </comment>
    <comment ref="P131" authorId="0" shapeId="2100" xr:uid="{00000000-0006-0000-0200-000034000000}">
      <text>
        <r>
          <rPr>
            <b/>
            <sz val="9"/>
            <color rgb="FF000000"/>
            <rFont val="Times New Roman1"/>
            <family val="2"/>
            <charset val="2"/>
          </rPr>
          <t>phí  vệ sinh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161925</xdr:colOff>
                <xdr:row>129</xdr:row>
                <xdr:rowOff>219075</xdr:rowOff>
              </from>
              <to>
                <xdr:col>18</xdr:col>
                <xdr:colOff>314325</xdr:colOff>
                <xdr:row>132</xdr:row>
                <xdr:rowOff>28575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<sst xmlns="http://purl.oclc.org/ooxml/spreadsheetml/main" count="5228" uniqueCount="1854">
  <si>
    <t>XE THẢO TUẤN</t>
  </si>
  <si>
    <t>Tên CTY XHĐ của nhà xe</t>
  </si>
  <si>
    <t>Địa chỉ</t>
  </si>
  <si>
    <t>MST</t>
  </si>
  <si>
    <t>BẢNG KÊ ĐỐI CHIẾU CƯỚC VC XE THÁNG 01-2023</t>
  </si>
  <si>
    <t>Kính gửi: Công Ty Cổ Phần Logistics Đông Á</t>
  </si>
  <si>
    <t>STT</t>
  </si>
  <si>
    <t>Ngày
đóng hàng</t>
  </si>
  <si>
    <t>Chủ hàng</t>
  </si>
  <si>
    <t>Số cont</t>
  </si>
  <si>
    <t>Số seal</t>
  </si>
  <si>
    <t>Cont 20</t>
  </si>
  <si>
    <t>Cont 40</t>
  </si>
  <si>
    <t>Địa điểm nhận hàng</t>
  </si>
  <si>
    <t>Nơi lấy rỗng</t>
  </si>
  <si>
    <t>Cảng
hạ hàng</t>
  </si>
  <si>
    <t>Phí nâng</t>
  </si>
  <si>
    <t>Phí hạ</t>
  </si>
  <si>
    <t>Chi phí (có HĐ - VAT hiện hành)</t>
  </si>
  <si>
    <t>Chi phí (không HĐ)</t>
  </si>
  <si>
    <t>%
kết hợp</t>
  </si>
  <si>
    <t>Cước
VC 10%</t>
  </si>
  <si>
    <t>Tổng
Cước VC (theo thuế hiện hành</t>
  </si>
  <si>
    <t>Ghi chú</t>
  </si>
  <si>
    <t>HĐ xuất cho ĐA (phí cân ở cảng, hạ ngoài)</t>
  </si>
  <si>
    <t>HĐ xuất cho KH</t>
  </si>
  <si>
    <t>Phí vé cầu đường, cao tốc, trạm thu phí... (giá có VAT nhưng ko có HĐ),</t>
  </si>
  <si>
    <t>Bốc xếp</t>
  </si>
  <si>
    <t>Phí hạ xa (HP, SP, …)</t>
  </si>
  <si>
    <t>2 kho, chuyển kho</t>
  </si>
  <si>
    <t>Neo xe/Cân</t>
  </si>
  <si>
    <t>CP phát sinh khác (máy phát, chống ẩm, bạt, vé cổng, vé bãi, phụ kho lót bạt, cò công an,...)</t>
  </si>
  <si>
    <t>Chênh lệch hạ vỏ</t>
  </si>
  <si>
    <t>1</t>
  </si>
  <si>
    <t>Nông Sản AT</t>
  </si>
  <si>
    <t>TCLU3655777</t>
  </si>
  <si>
    <t>627621</t>
  </si>
  <si>
    <t>Hòa Lợi, Bến Cát, Bình Dương</t>
  </si>
  <si>
    <t>Bến Nghé</t>
  </si>
  <si>
    <t>Lotus</t>
  </si>
  <si>
    <t>2</t>
  </si>
  <si>
    <t>A Văn Đỉnh</t>
  </si>
  <si>
    <t>GLDU5690872</t>
  </si>
  <si>
    <t>627630</t>
  </si>
  <si>
    <t>Xã Bình Minh,H.Trảng Bom, Đồng Nai</t>
  </si>
  <si>
    <t>Vinalink</t>
  </si>
  <si>
    <t>3</t>
  </si>
  <si>
    <t>Đông á</t>
  </si>
  <si>
    <t>TCNU4536656</t>
  </si>
  <si>
    <t>328669</t>
  </si>
  <si>
    <t>Xã Tân Hiệp, Hóc Môn, TP HCM</t>
  </si>
  <si>
    <t>Vict</t>
  </si>
  <si>
    <t>75%</t>
  </si>
  <si>
    <t>4</t>
  </si>
  <si>
    <t>A Cẩn VQ</t>
  </si>
  <si>
    <t>TCKU3809345</t>
  </si>
  <si>
    <t>328750</t>
  </si>
  <si>
    <t>Huyện Cái Bè, Tiền Giang</t>
  </si>
  <si>
    <t>5</t>
  </si>
  <si>
    <t>DRAU2209102</t>
  </si>
  <si>
    <t>030123</t>
  </si>
  <si>
    <t>CY</t>
  </si>
  <si>
    <t>6</t>
  </si>
  <si>
    <t>Kaiser</t>
  </si>
  <si>
    <t>TCLU1761569</t>
  </si>
  <si>
    <t>328696</t>
  </si>
  <si>
    <t>KCN Ông Kèo, H. Nhơn Trạch, Đồng Nai</t>
  </si>
  <si>
    <t>7</t>
  </si>
  <si>
    <t>KS Bắc Cạn</t>
  </si>
  <si>
    <t>DRYU2924222</t>
  </si>
  <si>
    <t>Bàu Cạn, Long Thành, Đồng Nai</t>
  </si>
  <si>
    <t>HTN</t>
  </si>
  <si>
    <t>8</t>
  </si>
  <si>
    <t>Vĩnh Nam Anh</t>
  </si>
  <si>
    <t>SEGU5593490</t>
  </si>
  <si>
    <t>328699</t>
  </si>
  <si>
    <t>Hà Duy Phiên, Bình Mỹ, Củ Chi</t>
  </si>
  <si>
    <t>9</t>
  </si>
  <si>
    <t>Lee &amp; Man</t>
  </si>
  <si>
    <t>HACU4221745</t>
  </si>
  <si>
    <t>328665</t>
  </si>
  <si>
    <t>Thị Trấn Mái Dầm, Châu Thành, Hậu Giang</t>
  </si>
  <si>
    <t>Green Phú Thuận</t>
  </si>
  <si>
    <t>10</t>
  </si>
  <si>
    <t>Westlake</t>
  </si>
  <si>
    <t>TCLU3921938</t>
  </si>
  <si>
    <t>328663</t>
  </si>
  <si>
    <t>Đường 16A, KCN Biên hòa II, P.An Bình, TP.Biên Hòa, Tỉnh Đồng nai</t>
  </si>
  <si>
    <t>11</t>
  </si>
  <si>
    <t>DRYU2889986</t>
  </si>
  <si>
    <t>328697</t>
  </si>
  <si>
    <t>12</t>
  </si>
  <si>
    <t>Đông Dương Vỏ lon</t>
  </si>
  <si>
    <t>DRYU9054485</t>
  </si>
  <si>
    <t>328668</t>
  </si>
  <si>
    <t>KCN Phú Mỹ 3, Phường Phước Hòa, Tx. Phú Mỹ, Bà Rịa Vũng Tàu</t>
  </si>
  <si>
    <t>13</t>
  </si>
  <si>
    <t>Tân Thuận Phong</t>
  </si>
  <si>
    <t>DRYU2046678</t>
  </si>
  <si>
    <t>328760</t>
  </si>
  <si>
    <t>Số 31, Đường 3A, KCN Biên Hòa 2, Đồng Nai</t>
  </si>
  <si>
    <t>14</t>
  </si>
  <si>
    <t>Apollo Silicone</t>
  </si>
  <si>
    <t>DRYU9016802</t>
  </si>
  <si>
    <t>328695</t>
  </si>
  <si>
    <t>KCN Vĩnh Lộc , P.Bình Hưng Hòa B, Bình Tân , TP.HCM</t>
  </si>
  <si>
    <t>15</t>
  </si>
  <si>
    <t>Chị Lê - DV</t>
  </si>
  <si>
    <t>TCNU8568543</t>
  </si>
  <si>
    <t>341663</t>
  </si>
  <si>
    <t>KCN Tân Bình, Tân Phú, TP HCM</t>
  </si>
  <si>
    <t>16</t>
  </si>
  <si>
    <t>ITL</t>
  </si>
  <si>
    <t>DRYU3092908</t>
  </si>
  <si>
    <t>328662</t>
  </si>
  <si>
    <t>Cụm CN Phú Thạnh, Xã Vĩnh Thanh, Huyện Nhơn Trạch, Đồng Nai</t>
  </si>
  <si>
    <t>17</t>
  </si>
  <si>
    <t>DRYU2851698</t>
  </si>
  <si>
    <t>18</t>
  </si>
  <si>
    <t>Chuangxing VN</t>
  </si>
  <si>
    <t>DRYU9336180</t>
  </si>
  <si>
    <t>328694</t>
  </si>
  <si>
    <t>Tân Nhựt, Bình Chánh, TP HCM</t>
  </si>
  <si>
    <t>19</t>
  </si>
  <si>
    <t>GLDU5335970</t>
  </si>
  <si>
    <t>20</t>
  </si>
  <si>
    <t>CJFIV</t>
  </si>
  <si>
    <t>DRYU2129772</t>
  </si>
  <si>
    <t>280234</t>
  </si>
  <si>
    <t>KCN Mỹ Xuân B1, Tân Thành, Bà Rịa-Vũng Tàu</t>
  </si>
  <si>
    <t>21</t>
  </si>
  <si>
    <t>Thăng Long</t>
  </si>
  <si>
    <t>GAOU6423382</t>
  </si>
  <si>
    <t>284038</t>
  </si>
  <si>
    <t>Lô G1, Đường số 4, KCN Thịnh Phát, Tỉnh lộ 830, ấp 3, xã Lương Bình, Huyện Bến Lức, Tỉnh Long An</t>
  </si>
  <si>
    <t>22</t>
  </si>
  <si>
    <t>IPXU2100930</t>
  </si>
  <si>
    <t>328691</t>
  </si>
  <si>
    <t>Kim Sơn, Châu Thành, Tiền Giang</t>
  </si>
  <si>
    <t>GLS</t>
  </si>
  <si>
    <t>23</t>
  </si>
  <si>
    <t>IPXU3931542</t>
  </si>
  <si>
    <t>341618</t>
  </si>
  <si>
    <t>24</t>
  </si>
  <si>
    <t>SEKU5573204</t>
  </si>
  <si>
    <t>328759</t>
  </si>
  <si>
    <t>25</t>
  </si>
  <si>
    <t>TCLU3584143</t>
  </si>
  <si>
    <t>26</t>
  </si>
  <si>
    <t>SX Hàng Hóa VN</t>
  </si>
  <si>
    <t>RFCU5012397</t>
  </si>
  <si>
    <t>328664</t>
  </si>
  <si>
    <t>Tân Phước Khánh, Tân Uyên, Bình Dương</t>
  </si>
  <si>
    <t>27</t>
  </si>
  <si>
    <t>DRYU9980249</t>
  </si>
  <si>
    <t>284131</t>
  </si>
  <si>
    <t>28</t>
  </si>
  <si>
    <t>Mực In Thăng Long</t>
  </si>
  <si>
    <t>TCNU9888433</t>
  </si>
  <si>
    <t>328693</t>
  </si>
  <si>
    <t>29</t>
  </si>
  <si>
    <t>DACU1708000</t>
  </si>
  <si>
    <t>040123</t>
  </si>
  <si>
    <t>30</t>
  </si>
  <si>
    <t>INFOMA</t>
  </si>
  <si>
    <t>GAOU6457720</t>
  </si>
  <si>
    <t>328659 / 627716</t>
  </si>
  <si>
    <t>KCN Vsip I, Thuận An, Bình Dương + KCN Tân Phú Trung, Củ Chi, Tp.HCM</t>
  </si>
  <si>
    <t>31</t>
  </si>
  <si>
    <t>King Green</t>
  </si>
  <si>
    <t>TCKU2947761</t>
  </si>
  <si>
    <t>627711</t>
  </si>
  <si>
    <t>32</t>
  </si>
  <si>
    <t>Cty Kim Loại CSGT VN</t>
  </si>
  <si>
    <t>328666</t>
  </si>
  <si>
    <t>KCN Hố Nai 3, Biên Hoà, Đồng Nai</t>
  </si>
  <si>
    <t>33</t>
  </si>
  <si>
    <t>TCNU4595263</t>
  </si>
  <si>
    <t>18289562</t>
  </si>
  <si>
    <t>34</t>
  </si>
  <si>
    <t>TCNU6258940</t>
  </si>
  <si>
    <t>328739</t>
  </si>
  <si>
    <t>35</t>
  </si>
  <si>
    <t>C&amp;M</t>
  </si>
  <si>
    <t>DRYU9021795</t>
  </si>
  <si>
    <t>627644</t>
  </si>
  <si>
    <t>36</t>
  </si>
  <si>
    <t>TCNU4328478</t>
  </si>
  <si>
    <t>280315</t>
  </si>
  <si>
    <t>37</t>
  </si>
  <si>
    <t>Toàn Thịnh Phát</t>
  </si>
  <si>
    <t>DRYU3086443</t>
  </si>
  <si>
    <t>328657</t>
  </si>
  <si>
    <t>93/13 Nguyễn Thị Tú, Bình Hưng Hòa, Bình Tân, TP.HCM</t>
  </si>
  <si>
    <t>38</t>
  </si>
  <si>
    <t>DRYU9020680</t>
  </si>
  <si>
    <t>328733</t>
  </si>
  <si>
    <t>39</t>
  </si>
  <si>
    <t>TCNU4469368</t>
  </si>
  <si>
    <t>328724</t>
  </si>
  <si>
    <t>40</t>
  </si>
  <si>
    <t>PNP</t>
  </si>
  <si>
    <t>CAIU3546168</t>
  </si>
  <si>
    <t>328684</t>
  </si>
  <si>
    <t>KCN Đức Hòa 1 - Hạnh Phúc, Đức Hòa Đông, Đức Hòa, Long An</t>
  </si>
  <si>
    <t>90%</t>
  </si>
  <si>
    <t>41</t>
  </si>
  <si>
    <t>GAOU6132432</t>
  </si>
  <si>
    <t>341769</t>
  </si>
  <si>
    <t>42</t>
  </si>
  <si>
    <t>DRYU9648682</t>
  </si>
  <si>
    <t>328656</t>
  </si>
  <si>
    <t>43</t>
  </si>
  <si>
    <t>INKU6647022</t>
  </si>
  <si>
    <t>621432</t>
  </si>
  <si>
    <t>44</t>
  </si>
  <si>
    <t>45</t>
  </si>
  <si>
    <t>Hùng Linh Vina</t>
  </si>
  <si>
    <t>328667</t>
  </si>
  <si>
    <t>46</t>
  </si>
  <si>
    <t>GAOU6458603</t>
  </si>
  <si>
    <t>284100</t>
  </si>
  <si>
    <t>47</t>
  </si>
  <si>
    <t>DRYU2891788</t>
  </si>
  <si>
    <t>280243</t>
  </si>
  <si>
    <t>Lê Hồng Phong, Phường Tân Phước, Tân Bình, Dĩ An, Bình Dương</t>
  </si>
  <si>
    <t>48</t>
  </si>
  <si>
    <t>BEAU4398420</t>
  </si>
  <si>
    <t>328660</t>
  </si>
  <si>
    <t>49</t>
  </si>
  <si>
    <t>TCKU2835587</t>
  </si>
  <si>
    <t>328682</t>
  </si>
  <si>
    <t>50</t>
  </si>
  <si>
    <t>TOPASIA</t>
  </si>
  <si>
    <t>DRYU2440608</t>
  </si>
  <si>
    <t>328661</t>
  </si>
  <si>
    <t>Xã Tóc Tiên, Phú Mỹ, Bà Rịa - Vũng Tàu</t>
  </si>
  <si>
    <t>51</t>
  </si>
  <si>
    <t>Công ty Bell</t>
  </si>
  <si>
    <t>DRYU2888613</t>
  </si>
  <si>
    <t>328686</t>
  </si>
  <si>
    <t>52</t>
  </si>
  <si>
    <t>TCNU7195553</t>
  </si>
  <si>
    <t>328689</t>
  </si>
  <si>
    <t>53</t>
  </si>
  <si>
    <t>Anchor Fasteners</t>
  </si>
  <si>
    <t>TCKU1464500</t>
  </si>
  <si>
    <t>328653</t>
  </si>
  <si>
    <t>KCN Mỹ Xuân A2,Lô V.3,H.Tân Thành,Bà Rịa,Vũng Tàu</t>
  </si>
  <si>
    <t>54</t>
  </si>
  <si>
    <t>328698</t>
  </si>
  <si>
    <t>55</t>
  </si>
  <si>
    <t>KTG ELECTRIC</t>
  </si>
  <si>
    <t>INKU6645101</t>
  </si>
  <si>
    <t>328681</t>
  </si>
  <si>
    <t>KCN Tam Phước, Long Thành, Đồng Nai</t>
  </si>
  <si>
    <t>Green Linh Trung</t>
  </si>
  <si>
    <t>56</t>
  </si>
  <si>
    <t>Vũ Gia</t>
  </si>
  <si>
    <t>CAIU8246409</t>
  </si>
  <si>
    <t>328787</t>
  </si>
  <si>
    <t>Ngã 4 Gò Mây, Bình Tân, HCM</t>
  </si>
  <si>
    <t>Tân Thuận</t>
  </si>
  <si>
    <t>57</t>
  </si>
  <si>
    <t>Giấy Sài Gòn</t>
  </si>
  <si>
    <t>DRYU9054464</t>
  </si>
  <si>
    <t>328778</t>
  </si>
  <si>
    <t>KCN Mỹ Xuân A, H.Tân Thành, Bà Rịa - Vũng Tàu.</t>
  </si>
  <si>
    <t>58</t>
  </si>
  <si>
    <t>DACU1708021</t>
  </si>
  <si>
    <t>050122</t>
  </si>
  <si>
    <t>59</t>
  </si>
  <si>
    <t>Hương Sen</t>
  </si>
  <si>
    <t>HACU4222947</t>
  </si>
  <si>
    <t>284166</t>
  </si>
  <si>
    <t>KCN Tây Bắc Củ Chi, Huyện Củ Chi, TP HCM</t>
  </si>
  <si>
    <t>60</t>
  </si>
  <si>
    <t>Kuang Tai VN</t>
  </si>
  <si>
    <t>DRYU2874841</t>
  </si>
  <si>
    <t>341645</t>
  </si>
  <si>
    <t>KCN Nhơn Trạch 3, Nhơn Trạch, Đồng Nai</t>
  </si>
  <si>
    <t>61</t>
  </si>
  <si>
    <t>GAOU6457314</t>
  </si>
  <si>
    <t>17762680</t>
  </si>
  <si>
    <t>62</t>
  </si>
  <si>
    <t>TCKU2408944</t>
  </si>
  <si>
    <t>328725</t>
  </si>
  <si>
    <t>63</t>
  </si>
  <si>
    <t>Aloha</t>
  </si>
  <si>
    <t>DRYU9026781</t>
  </si>
  <si>
    <t>328776</t>
  </si>
  <si>
    <t>Bến Lức, Long An</t>
  </si>
  <si>
    <t>64</t>
  </si>
  <si>
    <t>Phúc Hoàng</t>
  </si>
  <si>
    <t>INKU6304980</t>
  </si>
  <si>
    <t>328775</t>
  </si>
  <si>
    <t>Phạm Công Khiêm, TP Tây Ninh, Tây Ninh</t>
  </si>
  <si>
    <t>65</t>
  </si>
  <si>
    <t>GAOU6130390</t>
  </si>
  <si>
    <t>328791</t>
  </si>
  <si>
    <t>66</t>
  </si>
  <si>
    <t>DRYU3094644</t>
  </si>
  <si>
    <t>328797/328979</t>
  </si>
  <si>
    <t>Long Hà, Phước Long, Bình Phước</t>
  </si>
  <si>
    <t>67</t>
  </si>
  <si>
    <t>Việt Tín Phát - Vũ nguyên</t>
  </si>
  <si>
    <t>TCKU3808159</t>
  </si>
  <si>
    <t>328779</t>
  </si>
  <si>
    <t>Nguyệt Hóa, Càng Long, Trà Vinh + KCN Mỹ Xuân A, H.Tân Thành, Bà Rịa - Vũng Tàu</t>
  </si>
  <si>
    <t>68</t>
  </si>
  <si>
    <t>GAOU2127649</t>
  </si>
  <si>
    <t>641907</t>
  </si>
  <si>
    <t>Cảng SPITC, TP. HCM</t>
  </si>
  <si>
    <t>69</t>
  </si>
  <si>
    <t>Triển Vũ</t>
  </si>
  <si>
    <t>GMDU2180769</t>
  </si>
  <si>
    <t>558326</t>
  </si>
  <si>
    <t>KCN Nhơn Trạch 5, Nhơn Trạch, Đồng Nai</t>
  </si>
  <si>
    <t>SP-ITC</t>
  </si>
  <si>
    <t>70</t>
  </si>
  <si>
    <t>GMDU2184297</t>
  </si>
  <si>
    <t>558309</t>
  </si>
  <si>
    <t>71</t>
  </si>
  <si>
    <t>HACU4210041</t>
  </si>
  <si>
    <t>627797</t>
  </si>
  <si>
    <t>72</t>
  </si>
  <si>
    <t>ORIENTAL FREIGHT SERVICES</t>
  </si>
  <si>
    <t>GMDU2150743</t>
  </si>
  <si>
    <t>544492</t>
  </si>
  <si>
    <t>KCN Trảng Bàng, An Tinh, Tây Ninh</t>
  </si>
  <si>
    <t>73</t>
  </si>
  <si>
    <t>HACU4215871</t>
  </si>
  <si>
    <t>545129</t>
  </si>
  <si>
    <t>74</t>
  </si>
  <si>
    <t>GAOU6457340</t>
  </si>
  <si>
    <t>328777</t>
  </si>
  <si>
    <t>75</t>
  </si>
  <si>
    <t>DRAU2209078</t>
  </si>
  <si>
    <t>76</t>
  </si>
  <si>
    <t>Nhựa Tín Kim</t>
  </si>
  <si>
    <t>SEGU2546751</t>
  </si>
  <si>
    <t>328780</t>
  </si>
  <si>
    <t>KCN Đồng An 2, P.Hòa Phú, Thủ Dầu Một, Bình Dương</t>
  </si>
  <si>
    <t>77</t>
  </si>
  <si>
    <t>TRHU1996857</t>
  </si>
  <si>
    <t>328772</t>
  </si>
  <si>
    <t>78</t>
  </si>
  <si>
    <t>DRYU9672436</t>
  </si>
  <si>
    <t>328786</t>
  </si>
  <si>
    <t>79</t>
  </si>
  <si>
    <t>Thịnh Bắc - Vĩnh Phúc</t>
  </si>
  <si>
    <t>TGCU5288820</t>
  </si>
  <si>
    <t>627696</t>
  </si>
  <si>
    <t>Xã Đức Hòa Đông, H.Đức Hòa, Long An</t>
  </si>
  <si>
    <t>80</t>
  </si>
  <si>
    <t>Chị Hoa - Dây cáp điện</t>
  </si>
  <si>
    <t>GAOU6147772</t>
  </si>
  <si>
    <t>341753</t>
  </si>
  <si>
    <t>TP Trà Vinh</t>
  </si>
  <si>
    <t>81</t>
  </si>
  <si>
    <t>DRYU9038680</t>
  </si>
  <si>
    <t>328648</t>
  </si>
  <si>
    <t>Phú Quới, Long Hồ, Vĩnh Long</t>
  </si>
  <si>
    <t>82</t>
  </si>
  <si>
    <t>SEGU2546284</t>
  </si>
  <si>
    <t>328723</t>
  </si>
  <si>
    <t>83</t>
  </si>
  <si>
    <t>GK</t>
  </si>
  <si>
    <t>TCKU3055203</t>
  </si>
  <si>
    <t>328644</t>
  </si>
  <si>
    <t>KCN Gò Dầu, Long Thành, Đồng Nai</t>
  </si>
  <si>
    <t>84</t>
  </si>
  <si>
    <t>SCC</t>
  </si>
  <si>
    <t>SCCU2014025</t>
  </si>
  <si>
    <t>060122</t>
  </si>
  <si>
    <t>85</t>
  </si>
  <si>
    <t>MBS</t>
  </si>
  <si>
    <t>DRYU2890267</t>
  </si>
  <si>
    <t>0089287</t>
  </si>
  <si>
    <t>KCN Việt Nam Singapore, Bình Dương</t>
  </si>
  <si>
    <t>Dầu Thực Vật</t>
  </si>
  <si>
    <t>Hiệp Phước</t>
  </si>
  <si>
    <t>86</t>
  </si>
  <si>
    <t>DRYU3091199</t>
  </si>
  <si>
    <t>0089289</t>
  </si>
  <si>
    <t>87</t>
  </si>
  <si>
    <t>EMCU3771117</t>
  </si>
  <si>
    <t>0089332</t>
  </si>
  <si>
    <t>88</t>
  </si>
  <si>
    <t>EMCU3750449</t>
  </si>
  <si>
    <t>0089340</t>
  </si>
  <si>
    <t>89</t>
  </si>
  <si>
    <t>MCCU3084818</t>
  </si>
  <si>
    <t>00749</t>
  </si>
  <si>
    <t>90</t>
  </si>
  <si>
    <t>Hỏa Xa SG</t>
  </si>
  <si>
    <t>FWRU0226231</t>
  </si>
  <si>
    <t>0089387</t>
  </si>
  <si>
    <t>Bình Chiểu, Thủ Đức, HCM</t>
  </si>
  <si>
    <t>91</t>
  </si>
  <si>
    <t>Megahome</t>
  </si>
  <si>
    <t>MOTU0514370</t>
  </si>
  <si>
    <t>0089385</t>
  </si>
  <si>
    <t>KCN Hải Sơn, Đức Hòa, Long An</t>
  </si>
  <si>
    <t>92</t>
  </si>
  <si>
    <t>Vina Aroma</t>
  </si>
  <si>
    <t>GESU5527489</t>
  </si>
  <si>
    <t>328766</t>
  </si>
  <si>
    <t>Đường Số 11, P.Linh Xuân,Thủ Đức, TP. HCM</t>
  </si>
  <si>
    <t>93</t>
  </si>
  <si>
    <t>PI Logistic</t>
  </si>
  <si>
    <t>KDCU5182108</t>
  </si>
  <si>
    <t>328764</t>
  </si>
  <si>
    <t>KCN Biên Hòa 2, TP. Biên Hòa, Đồng Nai</t>
  </si>
  <si>
    <t>94</t>
  </si>
  <si>
    <t>MCCU3084063</t>
  </si>
  <si>
    <t>00792</t>
  </si>
  <si>
    <t>95</t>
  </si>
  <si>
    <t>MCCU3084084</t>
  </si>
  <si>
    <t>00748</t>
  </si>
  <si>
    <t>96</t>
  </si>
  <si>
    <t>DRYU3086736</t>
  </si>
  <si>
    <t>328782</t>
  </si>
  <si>
    <t>97</t>
  </si>
  <si>
    <t>MCCU3084654</t>
  </si>
  <si>
    <t>00745</t>
  </si>
  <si>
    <t>98</t>
  </si>
  <si>
    <t>SEGU3880927</t>
  </si>
  <si>
    <t>328650</t>
  </si>
  <si>
    <t>Mỹ Tho, Tiền Giang</t>
  </si>
  <si>
    <t>99</t>
  </si>
  <si>
    <t>DRAU2019381</t>
  </si>
  <si>
    <t>060123</t>
  </si>
  <si>
    <t>100</t>
  </si>
  <si>
    <t>Anova Feed</t>
  </si>
  <si>
    <t>KDCU5183742</t>
  </si>
  <si>
    <t>328788</t>
  </si>
  <si>
    <t>Cụm CN Long Định, Long Cang, Cần Đước, Long An</t>
  </si>
  <si>
    <t>101</t>
  </si>
  <si>
    <t>DRYU9094868</t>
  </si>
  <si>
    <t>328783</t>
  </si>
  <si>
    <t>102</t>
  </si>
  <si>
    <t>GLDU3093836</t>
  </si>
  <si>
    <t>0089282</t>
  </si>
  <si>
    <t>Phước Tín, Phước Long, Bình Phước</t>
  </si>
  <si>
    <t>103</t>
  </si>
  <si>
    <t>DRYU9649586</t>
  </si>
  <si>
    <t>328643</t>
  </si>
  <si>
    <t>104</t>
  </si>
  <si>
    <t>MCCU3084079</t>
  </si>
  <si>
    <t>00796</t>
  </si>
  <si>
    <t>105</t>
  </si>
  <si>
    <t>Phú Thái</t>
  </si>
  <si>
    <t>GLDU5415335</t>
  </si>
  <si>
    <t>627647</t>
  </si>
  <si>
    <t>106</t>
  </si>
  <si>
    <t>TCLU3657018</t>
  </si>
  <si>
    <t>113997</t>
  </si>
  <si>
    <t>107</t>
  </si>
  <si>
    <t>TCLU3656876</t>
  </si>
  <si>
    <t>341745</t>
  </si>
  <si>
    <t>108</t>
  </si>
  <si>
    <t>SCCU2004004</t>
  </si>
  <si>
    <t>070123</t>
  </si>
  <si>
    <t>109</t>
  </si>
  <si>
    <t>KSBU0035331</t>
  </si>
  <si>
    <t>0089237</t>
  </si>
  <si>
    <t>110</t>
  </si>
  <si>
    <t>TRHU2198450</t>
  </si>
  <si>
    <t>18791578</t>
  </si>
  <si>
    <t>111</t>
  </si>
  <si>
    <t>GAOU6130471</t>
  </si>
  <si>
    <t>328609</t>
  </si>
  <si>
    <t>112</t>
  </si>
  <si>
    <t>Chị Nhi xơ dừa</t>
  </si>
  <si>
    <t>DRYU9704641</t>
  </si>
  <si>
    <t>107135</t>
  </si>
  <si>
    <t>Giồng Trôm, Bến Tre</t>
  </si>
  <si>
    <t>113</t>
  </si>
  <si>
    <t>Dược QT Hà Nội</t>
  </si>
  <si>
    <t>TCLU8930763</t>
  </si>
  <si>
    <t>328601</t>
  </si>
  <si>
    <t>Thới An, Quận 12, HCM</t>
  </si>
  <si>
    <t>114</t>
  </si>
  <si>
    <t>SEGU5593063</t>
  </si>
  <si>
    <t>328604</t>
  </si>
  <si>
    <t>115</t>
  </si>
  <si>
    <t>Cty Sữa Vitadairy</t>
  </si>
  <si>
    <t>TGCU5287675</t>
  </si>
  <si>
    <t>18770562</t>
  </si>
  <si>
    <t>KCN Vsip I, Thuận An, Bình Dương</t>
  </si>
  <si>
    <t>116</t>
  </si>
  <si>
    <t>CP Hà Nội</t>
  </si>
  <si>
    <t>CAIU2969226</t>
  </si>
  <si>
    <t>328607</t>
  </si>
  <si>
    <t>Đại Lộ Thống Nhất, KCN Sóng Thần, Dĩ An, Bình Dương</t>
  </si>
  <si>
    <t>117</t>
  </si>
  <si>
    <t>CAIU8417517</t>
  </si>
  <si>
    <t>328603</t>
  </si>
  <si>
    <t>118</t>
  </si>
  <si>
    <t>KSBU0037226</t>
  </si>
  <si>
    <t>0089334</t>
  </si>
  <si>
    <t>119</t>
  </si>
  <si>
    <t>Thành Công Vina</t>
  </si>
  <si>
    <t>DRYU9704528</t>
  </si>
  <si>
    <t>328616</t>
  </si>
  <si>
    <t>KCN Tân Kim, Cần Giuộc, Long An</t>
  </si>
  <si>
    <t>120</t>
  </si>
  <si>
    <t>Tân Long</t>
  </si>
  <si>
    <t>GAOU2107010</t>
  </si>
  <si>
    <t>328605</t>
  </si>
  <si>
    <t>Quốc lộ 54, KCN Định An, Lấp Vò, Đồng Tháp</t>
  </si>
  <si>
    <t>121</t>
  </si>
  <si>
    <t>HNSU5006089</t>
  </si>
  <si>
    <t>328611</t>
  </si>
  <si>
    <t>122</t>
  </si>
  <si>
    <t>GAOU6130569</t>
  </si>
  <si>
    <t>328615</t>
  </si>
  <si>
    <t>123</t>
  </si>
  <si>
    <t>SPCU4214727</t>
  </si>
  <si>
    <t>124</t>
  </si>
  <si>
    <t>SCCU2017033</t>
  </si>
  <si>
    <t>125</t>
  </si>
  <si>
    <t>GAOU6458856</t>
  </si>
  <si>
    <t>328799</t>
  </si>
  <si>
    <t>KCN Tân Phú Trung, Xã Tân Phú Trung, H. Củ Chi, TP HCM</t>
  </si>
  <si>
    <t>126</t>
  </si>
  <si>
    <t>Toyo INK Việt Nam</t>
  </si>
  <si>
    <t>TCKU3694328</t>
  </si>
  <si>
    <t>328646</t>
  </si>
  <si>
    <t>KCN Amata, TP Biên Hòa, Đồng Nai.</t>
  </si>
  <si>
    <t>127</t>
  </si>
  <si>
    <t>CAIU3337471</t>
  </si>
  <si>
    <t>328619</t>
  </si>
  <si>
    <t>128</t>
  </si>
  <si>
    <t>A Sơn - Hạt nhựa</t>
  </si>
  <si>
    <t>GAOU6143458</t>
  </si>
  <si>
    <t>328642</t>
  </si>
  <si>
    <t>288 Mã Lò, P. Bình Trị Đông A, Q. Bình Tân, TP.HCM</t>
  </si>
  <si>
    <t>129</t>
  </si>
  <si>
    <t>DRYU9636059</t>
  </si>
  <si>
    <t>328620</t>
  </si>
  <si>
    <t>Tam Hiệp, Châu Thành, Tiền Giang</t>
  </si>
  <si>
    <t>130</t>
  </si>
  <si>
    <t>Anh Thuyết-Vĩnh Phúc</t>
  </si>
  <si>
    <t>DRYU2852020</t>
  </si>
  <si>
    <t>284024</t>
  </si>
  <si>
    <t>392B/2B An Phú Tây, Xã An Phú Tây, Bình Chánh, TP HCM</t>
  </si>
  <si>
    <t>131</t>
  </si>
  <si>
    <t>GESU5098091</t>
  </si>
  <si>
    <t>328602</t>
  </si>
  <si>
    <t>132</t>
  </si>
  <si>
    <t>Thiên Nghĩa</t>
  </si>
  <si>
    <t>TRHU2994801</t>
  </si>
  <si>
    <t>328639</t>
  </si>
  <si>
    <t>133</t>
  </si>
  <si>
    <t>SCCU2017032</t>
  </si>
  <si>
    <t>090123</t>
  </si>
  <si>
    <t>134</t>
  </si>
  <si>
    <t>Hóa chất Việt Trì</t>
  </si>
  <si>
    <t>HCVT0008</t>
  </si>
  <si>
    <t>135</t>
  </si>
  <si>
    <t>DRYU3089118</t>
  </si>
  <si>
    <t>18771209</t>
  </si>
  <si>
    <t>136</t>
  </si>
  <si>
    <t>Chị Quỳnh - DV</t>
  </si>
  <si>
    <t>DRYU9668061</t>
  </si>
  <si>
    <t>627654</t>
  </si>
  <si>
    <t>Thửa đất 12, 340, TBĐ 16, Đường ĐH 409, Tổ 4, Kp. Ông Đông, P, Tx. Tân Uyên, Bình Dương</t>
  </si>
  <si>
    <t>137</t>
  </si>
  <si>
    <t>TGCU0093532</t>
  </si>
  <si>
    <t>328652</t>
  </si>
  <si>
    <t>138</t>
  </si>
  <si>
    <t>Hải Việt</t>
  </si>
  <si>
    <t>BEAU5406962</t>
  </si>
  <si>
    <t>328634</t>
  </si>
  <si>
    <t>139</t>
  </si>
  <si>
    <t>GAOU6148803</t>
  </si>
  <si>
    <t>18770809</t>
  </si>
  <si>
    <t>140</t>
  </si>
  <si>
    <t>HACU4212804</t>
  </si>
  <si>
    <t>328633</t>
  </si>
  <si>
    <t>141</t>
  </si>
  <si>
    <t>CAAU2134287</t>
  </si>
  <si>
    <t>328623</t>
  </si>
  <si>
    <t>142</t>
  </si>
  <si>
    <t>DRAU2209062</t>
  </si>
  <si>
    <t>143</t>
  </si>
  <si>
    <t>Phân Bón Hà Lan AT</t>
  </si>
  <si>
    <t>DRYU3089015</t>
  </si>
  <si>
    <t>18771630</t>
  </si>
  <si>
    <t>Lô F2A, Đuờng sô 2, KCN Tân Kim, Cần Giuộc, Long An</t>
  </si>
  <si>
    <t>144</t>
  </si>
  <si>
    <t>Việt Hàn</t>
  </si>
  <si>
    <t>TCNU8055936</t>
  </si>
  <si>
    <t>328629</t>
  </si>
  <si>
    <t>KCN Hải Sơn, Xã Đức Hòa Hạ, Đức Hòa, Long An</t>
  </si>
  <si>
    <t>145</t>
  </si>
  <si>
    <t>TCKU2902999</t>
  </si>
  <si>
    <t>328625</t>
  </si>
  <si>
    <t>146</t>
  </si>
  <si>
    <t>DRYU9960540</t>
  </si>
  <si>
    <t>18770447</t>
  </si>
  <si>
    <t>147</t>
  </si>
  <si>
    <t>Tiến Ân Sáu</t>
  </si>
  <si>
    <t>BMOU5794570</t>
  </si>
  <si>
    <t>18770427</t>
  </si>
  <si>
    <t>KCN Xuyên á, Mỹ Hạnh Bắc, Đức Hòa, Long An</t>
  </si>
  <si>
    <t>148</t>
  </si>
  <si>
    <t>SCCU2012023</t>
  </si>
  <si>
    <t>149</t>
  </si>
  <si>
    <t>TCNU6981558</t>
  </si>
  <si>
    <t>18771269</t>
  </si>
  <si>
    <t>Tân Đông Hiệp, Dĩ An, Bình Dương</t>
  </si>
  <si>
    <t>150</t>
  </si>
  <si>
    <t>Sika</t>
  </si>
  <si>
    <t>TRHU2727805</t>
  </si>
  <si>
    <t>670856</t>
  </si>
  <si>
    <t>KCN Nhơn Trạch 1, Nhơn Trạch, Đồng Nai</t>
  </si>
  <si>
    <t>151</t>
  </si>
  <si>
    <t>SCCU2010016</t>
  </si>
  <si>
    <t>152</t>
  </si>
  <si>
    <t>A Cửu</t>
  </si>
  <si>
    <t>DRYU2483169</t>
  </si>
  <si>
    <t>341707</t>
  </si>
  <si>
    <t>Đường Thế Lữ, Xã Tân Nhựt, Huyện Bình Chánh, HCM</t>
  </si>
  <si>
    <t>153</t>
  </si>
  <si>
    <t>TCLU6341661</t>
  </si>
  <si>
    <t>328617</t>
  </si>
  <si>
    <t>154</t>
  </si>
  <si>
    <t>TGCU5289003</t>
  </si>
  <si>
    <t>18823270</t>
  </si>
  <si>
    <t>155</t>
  </si>
  <si>
    <t>TGCU5287757</t>
  </si>
  <si>
    <t>18823461</t>
  </si>
  <si>
    <t>156</t>
  </si>
  <si>
    <t>GAOU6422642</t>
  </si>
  <si>
    <t>18770361</t>
  </si>
  <si>
    <t>157</t>
  </si>
  <si>
    <t>TCLU3911755</t>
  </si>
  <si>
    <t>18823290</t>
  </si>
  <si>
    <t>158</t>
  </si>
  <si>
    <t>Xuân An</t>
  </si>
  <si>
    <t>DRYU3087060</t>
  </si>
  <si>
    <t>18771314</t>
  </si>
  <si>
    <t>159</t>
  </si>
  <si>
    <t>GAOU2132814</t>
  </si>
  <si>
    <t>18823135</t>
  </si>
  <si>
    <t>160</t>
  </si>
  <si>
    <t>DRYU3044176</t>
  </si>
  <si>
    <t>18823105</t>
  </si>
  <si>
    <t>161</t>
  </si>
  <si>
    <t>Anh Tới Nhôm</t>
  </si>
  <si>
    <t>IPXU3890799</t>
  </si>
  <si>
    <t>328636</t>
  </si>
  <si>
    <t>Xã Tân Mỹ Bắc, Tân Uyên, Bình Dương</t>
  </si>
  <si>
    <t>162</t>
  </si>
  <si>
    <t>GAOU6148594</t>
  </si>
  <si>
    <t>18771690</t>
  </si>
  <si>
    <t>163</t>
  </si>
  <si>
    <t>GAOU2194950</t>
  </si>
  <si>
    <t>18770381</t>
  </si>
  <si>
    <t>164</t>
  </si>
  <si>
    <t>Vạn Xuân</t>
  </si>
  <si>
    <t>IPXU2134776</t>
  </si>
  <si>
    <t>341634</t>
  </si>
  <si>
    <t>Đường 25B,KCN Nhơn Trạch 1,Đồng Nai</t>
  </si>
  <si>
    <t>165</t>
  </si>
  <si>
    <t>HACU2214670</t>
  </si>
  <si>
    <t>672189</t>
  </si>
  <si>
    <t>KCN Đức Hòa, Long An</t>
  </si>
  <si>
    <t>166</t>
  </si>
  <si>
    <t>DRYU3047046</t>
  </si>
  <si>
    <t>18770246</t>
  </si>
  <si>
    <t>KCN Lê Minh Xuân, Bình Chánh, TP HCM</t>
  </si>
  <si>
    <t>167</t>
  </si>
  <si>
    <t>DRYU3045969</t>
  </si>
  <si>
    <t>341669</t>
  </si>
  <si>
    <t>168</t>
  </si>
  <si>
    <t>GAOU6147094</t>
  </si>
  <si>
    <t>18823030</t>
  </si>
  <si>
    <t>169</t>
  </si>
  <si>
    <t>SPCU5611523</t>
  </si>
  <si>
    <t>170</t>
  </si>
  <si>
    <t>TCKU1484852</t>
  </si>
  <si>
    <t>328672</t>
  </si>
  <si>
    <t>171</t>
  </si>
  <si>
    <t>GAOU2133488</t>
  </si>
  <si>
    <t>341613</t>
  </si>
  <si>
    <t>172</t>
  </si>
  <si>
    <t>GAOU2193173</t>
  </si>
  <si>
    <t>18770341</t>
  </si>
  <si>
    <t>173</t>
  </si>
  <si>
    <t>HACU4160296</t>
  </si>
  <si>
    <t>328627</t>
  </si>
  <si>
    <t>174</t>
  </si>
  <si>
    <t>GAOU2132959</t>
  </si>
  <si>
    <t>18770371</t>
  </si>
  <si>
    <t>175</t>
  </si>
  <si>
    <t>BMC</t>
  </si>
  <si>
    <t>DRYU9678265</t>
  </si>
  <si>
    <t>670841</t>
  </si>
  <si>
    <t>176</t>
  </si>
  <si>
    <t>Nero</t>
  </si>
  <si>
    <t>VSCU2000330</t>
  </si>
  <si>
    <t>18770170</t>
  </si>
  <si>
    <t>Đức Hòa, Long An</t>
  </si>
  <si>
    <t>177</t>
  </si>
  <si>
    <t>GAOU2130827</t>
  </si>
  <si>
    <t>670839</t>
  </si>
  <si>
    <t>178</t>
  </si>
  <si>
    <t>SCCU2010021</t>
  </si>
  <si>
    <t>110123</t>
  </si>
  <si>
    <t>179</t>
  </si>
  <si>
    <t>GAOU2195751</t>
  </si>
  <si>
    <t>18771620</t>
  </si>
  <si>
    <t>180</t>
  </si>
  <si>
    <t>CAAU2134435</t>
  </si>
  <si>
    <t>18750399</t>
  </si>
  <si>
    <t>Cảng Cát Lái, TP. HCM</t>
  </si>
  <si>
    <t>181</t>
  </si>
  <si>
    <t>TCNU7923221</t>
  </si>
  <si>
    <t>328637</t>
  </si>
  <si>
    <t>KCN Dầu Dây, TT.Dầu Dây, Thống Nhất, Đồng Nai</t>
  </si>
  <si>
    <t>182</t>
  </si>
  <si>
    <t>KumKang</t>
  </si>
  <si>
    <t>TCLU1559460</t>
  </si>
  <si>
    <t>328638</t>
  </si>
  <si>
    <t>183</t>
  </si>
  <si>
    <t>Wordlink</t>
  </si>
  <si>
    <t>SITU2797565</t>
  </si>
  <si>
    <t>SITB104091</t>
  </si>
  <si>
    <t>184</t>
  </si>
  <si>
    <t>GAOU2196634</t>
  </si>
  <si>
    <t>18770120</t>
  </si>
  <si>
    <t>185</t>
  </si>
  <si>
    <t>GAOU2132645</t>
  </si>
  <si>
    <t>18770035</t>
  </si>
  <si>
    <t>186</t>
  </si>
  <si>
    <t>HACU2160949</t>
  </si>
  <si>
    <t>18750389</t>
  </si>
  <si>
    <t>187</t>
  </si>
  <si>
    <t>TCNU4230671</t>
  </si>
  <si>
    <t>328785</t>
  </si>
  <si>
    <t>188</t>
  </si>
  <si>
    <t>HACU4217365</t>
  </si>
  <si>
    <t>670847</t>
  </si>
  <si>
    <t>KCN Sóng Thần 1, Dĩ An, Bình Dương</t>
  </si>
  <si>
    <t>189</t>
  </si>
  <si>
    <t>GAOU6148995</t>
  </si>
  <si>
    <t>18822288</t>
  </si>
  <si>
    <t>190</t>
  </si>
  <si>
    <t>SPCU4214630</t>
  </si>
  <si>
    <t>191</t>
  </si>
  <si>
    <t>DRYU2048243</t>
  </si>
  <si>
    <t>341778</t>
  </si>
  <si>
    <t>Huyện Vĩnh Cửu, Đồng Nai.</t>
  </si>
  <si>
    <t>192</t>
  </si>
  <si>
    <t>GAOU6148737</t>
  </si>
  <si>
    <t>18822393</t>
  </si>
  <si>
    <t>193</t>
  </si>
  <si>
    <t>Colusa-Miliket</t>
  </si>
  <si>
    <t>DRYU2874034</t>
  </si>
  <si>
    <t>328630</t>
  </si>
  <si>
    <t>Kha Vạn Cân, P.Linh Trung, TP.Thủ Đức, TP.HCM</t>
  </si>
  <si>
    <t>194</t>
  </si>
  <si>
    <t>Chánh Dương</t>
  </si>
  <si>
    <t>SEKU5580060</t>
  </si>
  <si>
    <t>328800</t>
  </si>
  <si>
    <t>KCN Mỹ Phước 1, Bến Cát, Bình Dương</t>
  </si>
  <si>
    <t>195</t>
  </si>
  <si>
    <t>Hóa Chất Việt</t>
  </si>
  <si>
    <t>IPXU3930696</t>
  </si>
  <si>
    <t>18770095</t>
  </si>
  <si>
    <t>196</t>
  </si>
  <si>
    <t>BEAU5405884</t>
  </si>
  <si>
    <t>270076</t>
  </si>
  <si>
    <t>197</t>
  </si>
  <si>
    <t>SCCU2004007</t>
  </si>
  <si>
    <t>198</t>
  </si>
  <si>
    <t>GAOU6146061</t>
  </si>
  <si>
    <t>18822745</t>
  </si>
  <si>
    <t>199</t>
  </si>
  <si>
    <t>DRYU9916954</t>
  </si>
  <si>
    <t>18809696</t>
  </si>
  <si>
    <t>200</t>
  </si>
  <si>
    <t>DRYU2873871</t>
  </si>
  <si>
    <t>670843</t>
  </si>
  <si>
    <t>201</t>
  </si>
  <si>
    <t>Wolsung</t>
  </si>
  <si>
    <t>GAOU2194992</t>
  </si>
  <si>
    <t>18770100</t>
  </si>
  <si>
    <t>Cụm CN TP Đẹp,Tân Uyên, Bình Dương</t>
  </si>
  <si>
    <t>202</t>
  </si>
  <si>
    <t>WFTU2016152</t>
  </si>
  <si>
    <t>559707</t>
  </si>
  <si>
    <t>203</t>
  </si>
  <si>
    <t>CAAU6412431</t>
  </si>
  <si>
    <t>670831</t>
  </si>
  <si>
    <t>204</t>
  </si>
  <si>
    <t>SCCU2012024</t>
  </si>
  <si>
    <t>120123</t>
  </si>
  <si>
    <t>205</t>
  </si>
  <si>
    <t>SCCU2012022</t>
  </si>
  <si>
    <t>206</t>
  </si>
  <si>
    <t>GAOU2113265</t>
  </si>
  <si>
    <t>627717</t>
  </si>
  <si>
    <t>207</t>
  </si>
  <si>
    <t>GAOU2115150</t>
  </si>
  <si>
    <t>670821</t>
  </si>
  <si>
    <t>208</t>
  </si>
  <si>
    <t>GAOU2108649</t>
  </si>
  <si>
    <t>670832</t>
  </si>
  <si>
    <t>209</t>
  </si>
  <si>
    <t>TCKU2801566</t>
  </si>
  <si>
    <t>670829</t>
  </si>
  <si>
    <t>210</t>
  </si>
  <si>
    <t>CIPU5185028</t>
  </si>
  <si>
    <t>559625</t>
  </si>
  <si>
    <t>211</t>
  </si>
  <si>
    <t>Nguyễn Văn Huy</t>
  </si>
  <si>
    <t>CAIU7931840</t>
  </si>
  <si>
    <t>670822</t>
  </si>
  <si>
    <t>Xã Đức Hòa Thượng, H. Đức Hòa, Long An</t>
  </si>
  <si>
    <t>212</t>
  </si>
  <si>
    <t>GAOU6458624</t>
  </si>
  <si>
    <t>670820</t>
  </si>
  <si>
    <t>213</t>
  </si>
  <si>
    <t>GAOU6456914</t>
  </si>
  <si>
    <t>670819</t>
  </si>
  <si>
    <t>214</t>
  </si>
  <si>
    <t>TCNU6795363</t>
  </si>
  <si>
    <t>670823</t>
  </si>
  <si>
    <t>215</t>
  </si>
  <si>
    <t>DRYU9590385</t>
  </si>
  <si>
    <t>670814</t>
  </si>
  <si>
    <t>216</t>
  </si>
  <si>
    <t>SEKU5572548</t>
  </si>
  <si>
    <t>670815</t>
  </si>
  <si>
    <t>217</t>
  </si>
  <si>
    <t>GAOU6421570</t>
  </si>
  <si>
    <t>670840</t>
  </si>
  <si>
    <t>218</t>
  </si>
  <si>
    <t>CAIU4942923</t>
  </si>
  <si>
    <t>341788</t>
  </si>
  <si>
    <t>219</t>
  </si>
  <si>
    <t>GAOU6131288</t>
  </si>
  <si>
    <t>621494</t>
  </si>
  <si>
    <t>220</t>
  </si>
  <si>
    <t>DRAU2209036</t>
  </si>
  <si>
    <t>221</t>
  </si>
  <si>
    <t>GAOU6130548</t>
  </si>
  <si>
    <t>280202</t>
  </si>
  <si>
    <t>222</t>
  </si>
  <si>
    <t>BEAU5405919</t>
  </si>
  <si>
    <t>670811</t>
  </si>
  <si>
    <t>223</t>
  </si>
  <si>
    <t>Aluminium Hàn Việt</t>
  </si>
  <si>
    <t>CAIU9058807</t>
  </si>
  <si>
    <t>280282</t>
  </si>
  <si>
    <t>Bình Chánh, Bình Long, Châu Phú, An Giang</t>
  </si>
  <si>
    <t>224</t>
  </si>
  <si>
    <t>CAIU2561851</t>
  </si>
  <si>
    <t>328651</t>
  </si>
  <si>
    <t>225</t>
  </si>
  <si>
    <t>GAOU6458795</t>
  </si>
  <si>
    <t>328748</t>
  </si>
  <si>
    <t>226</t>
  </si>
  <si>
    <t>TCKU3621722</t>
  </si>
  <si>
    <t>670817</t>
  </si>
  <si>
    <t>Xuyên Mộc, Bà Rịa Vũng Tàu</t>
  </si>
  <si>
    <t>227</t>
  </si>
  <si>
    <t>Hằng Đạt</t>
  </si>
  <si>
    <t>TRHU1973609</t>
  </si>
  <si>
    <t>328621</t>
  </si>
  <si>
    <t>228</t>
  </si>
  <si>
    <t>Vĩnh Thành</t>
  </si>
  <si>
    <t>DRYU3086741</t>
  </si>
  <si>
    <t>670824</t>
  </si>
  <si>
    <t>KCN Hoàng Gia, Mỹ Hạnh Nam, Đức Hòa, Long An</t>
  </si>
  <si>
    <t>229</t>
  </si>
  <si>
    <t>DRYU3084944</t>
  </si>
  <si>
    <t>670860</t>
  </si>
  <si>
    <t>230</t>
  </si>
  <si>
    <t>Vntradimex</t>
  </si>
  <si>
    <t>DRYU3093571</t>
  </si>
  <si>
    <t>670827</t>
  </si>
  <si>
    <t>Cống Gò Mối, Đường DT 9,Xã Đức Lập Hạ, Đức Hòa, Long An</t>
  </si>
  <si>
    <t>231</t>
  </si>
  <si>
    <t>TCNU5584659</t>
  </si>
  <si>
    <t>627629</t>
  </si>
  <si>
    <t>232</t>
  </si>
  <si>
    <t>TCNU6505633</t>
  </si>
  <si>
    <t>670883</t>
  </si>
  <si>
    <t>233</t>
  </si>
  <si>
    <t>DACU1708090</t>
  </si>
  <si>
    <t>130123</t>
  </si>
  <si>
    <t>234</t>
  </si>
  <si>
    <t>SEKU5569689</t>
  </si>
  <si>
    <t>341679</t>
  </si>
  <si>
    <t>235</t>
  </si>
  <si>
    <t>GLDU5292293</t>
  </si>
  <si>
    <t>670896</t>
  </si>
  <si>
    <t>236</t>
  </si>
  <si>
    <t>Bestmix</t>
  </si>
  <si>
    <t>GAOU2131269</t>
  </si>
  <si>
    <t>328692</t>
  </si>
  <si>
    <t>KCN Nam Tân Uyên, P.Khánh Bình, TX Tân Uyên, Bình Dương</t>
  </si>
  <si>
    <t>237</t>
  </si>
  <si>
    <t>TCLU3584117</t>
  </si>
  <si>
    <t>670888</t>
  </si>
  <si>
    <t>238</t>
  </si>
  <si>
    <t>GLDU9416860</t>
  </si>
  <si>
    <t>670802</t>
  </si>
  <si>
    <t>239</t>
  </si>
  <si>
    <t>PCIU8921742</t>
  </si>
  <si>
    <t>670893</t>
  </si>
  <si>
    <t>240</t>
  </si>
  <si>
    <t>HACU2212092</t>
  </si>
  <si>
    <t>1932242</t>
  </si>
  <si>
    <t>241</t>
  </si>
  <si>
    <t>HACU2211687</t>
  </si>
  <si>
    <t>341681</t>
  </si>
  <si>
    <t>242</t>
  </si>
  <si>
    <t>DRYU9703671</t>
  </si>
  <si>
    <t>670899</t>
  </si>
  <si>
    <t>243</t>
  </si>
  <si>
    <t>SCCU2014028</t>
  </si>
  <si>
    <t>244</t>
  </si>
  <si>
    <t>GAOU6148552</t>
  </si>
  <si>
    <t>18847902</t>
  </si>
  <si>
    <t>245</t>
  </si>
  <si>
    <t>GAOU6422513</t>
  </si>
  <si>
    <t>18846518</t>
  </si>
  <si>
    <t>246</t>
  </si>
  <si>
    <t>DRAU2209057</t>
  </si>
  <si>
    <t>140123</t>
  </si>
  <si>
    <t>247</t>
  </si>
  <si>
    <t>GAOU6422128</t>
  </si>
  <si>
    <t>18847962</t>
  </si>
  <si>
    <t>248</t>
  </si>
  <si>
    <t>GAOU6422220</t>
  </si>
  <si>
    <t>18847807</t>
  </si>
  <si>
    <t>249</t>
  </si>
  <si>
    <t>TCLU3656789</t>
  </si>
  <si>
    <t>341638</t>
  </si>
  <si>
    <t>250</t>
  </si>
  <si>
    <t>GAOU6148300</t>
  </si>
  <si>
    <t>18847817</t>
  </si>
  <si>
    <t>251</t>
  </si>
  <si>
    <t>DRYU2885260</t>
  </si>
  <si>
    <t>0089374</t>
  </si>
  <si>
    <t>252</t>
  </si>
  <si>
    <t>TCLU2883200</t>
  </si>
  <si>
    <t>670880</t>
  </si>
  <si>
    <t>253</t>
  </si>
  <si>
    <t>SPCU4219138</t>
  </si>
  <si>
    <t>160122</t>
  </si>
  <si>
    <t>254</t>
  </si>
  <si>
    <t>DRYU3090989</t>
  </si>
  <si>
    <t>0089371</t>
  </si>
  <si>
    <t>255</t>
  </si>
  <si>
    <t>DRYU3088446</t>
  </si>
  <si>
    <t>18846548</t>
  </si>
  <si>
    <t>256</t>
  </si>
  <si>
    <t>TGCU5307935</t>
  </si>
  <si>
    <t>18174680</t>
  </si>
  <si>
    <t>257</t>
  </si>
  <si>
    <t>TCNU8098100</t>
  </si>
  <si>
    <t>670874</t>
  </si>
  <si>
    <t>258</t>
  </si>
  <si>
    <t>HACU4221004</t>
  </si>
  <si>
    <t>651330</t>
  </si>
  <si>
    <t>259</t>
  </si>
  <si>
    <t>TGCU5309096</t>
  </si>
  <si>
    <t>341779</t>
  </si>
  <si>
    <t>260</t>
  </si>
  <si>
    <t>DRYU3022433</t>
  </si>
  <si>
    <t>670871</t>
  </si>
  <si>
    <t>261</t>
  </si>
  <si>
    <t>CAIU8672045</t>
  </si>
  <si>
    <t>670884</t>
  </si>
  <si>
    <t>Lê Văn Chi, P.Linh Trung, Thủ Đức, TP HCM</t>
  </si>
  <si>
    <t>262</t>
  </si>
  <si>
    <t>EMCU8877117</t>
  </si>
  <si>
    <t>OL-351555</t>
  </si>
  <si>
    <t>263</t>
  </si>
  <si>
    <t>A Tuấn Q12</t>
  </si>
  <si>
    <t>DRYU2069740</t>
  </si>
  <si>
    <t>670804</t>
  </si>
  <si>
    <t>Xã Long Đức, Huyện Long Thành, Đồng Nai</t>
  </si>
  <si>
    <t>264</t>
  </si>
  <si>
    <t>TCNU4354693</t>
  </si>
  <si>
    <t>670807</t>
  </si>
  <si>
    <t>265</t>
  </si>
  <si>
    <t>TCNU4595509</t>
  </si>
  <si>
    <t>328743</t>
  </si>
  <si>
    <t>266</t>
  </si>
  <si>
    <t>SCCU2008012</t>
  </si>
  <si>
    <t>267</t>
  </si>
  <si>
    <t>DRYU3087497</t>
  </si>
  <si>
    <t>18846271</t>
  </si>
  <si>
    <t>268</t>
  </si>
  <si>
    <t>BMOU5908137</t>
  </si>
  <si>
    <t>670835</t>
  </si>
  <si>
    <t>269</t>
  </si>
  <si>
    <t>270</t>
  </si>
  <si>
    <t>TCNU9372663</t>
  </si>
  <si>
    <t>328631</t>
  </si>
  <si>
    <t>271</t>
  </si>
  <si>
    <t>SCCU2014029</t>
  </si>
  <si>
    <t>160123</t>
  </si>
  <si>
    <t>272</t>
  </si>
  <si>
    <t>GAOU2196260</t>
  </si>
  <si>
    <t>18782946</t>
  </si>
  <si>
    <t>273</t>
  </si>
  <si>
    <t>Anh Vinh Chỉ Cuộn</t>
  </si>
  <si>
    <t>DRYU9964485</t>
  </si>
  <si>
    <t>670909</t>
  </si>
  <si>
    <t>274</t>
  </si>
  <si>
    <t>SCCU2004002</t>
  </si>
  <si>
    <t>275</t>
  </si>
  <si>
    <t>DRYU9916846</t>
  </si>
  <si>
    <t>18847475</t>
  </si>
  <si>
    <t>276</t>
  </si>
  <si>
    <t>EISU8536411</t>
  </si>
  <si>
    <t>OL-351568 / 328792</t>
  </si>
  <si>
    <t>277</t>
  </si>
  <si>
    <t>Growmax</t>
  </si>
  <si>
    <t>DRYU3088940</t>
  </si>
  <si>
    <t>18846156</t>
  </si>
  <si>
    <t>KCN Lộc An, Bình Sơn, H.Long Thành, Đồng Nai</t>
  </si>
  <si>
    <t>278</t>
  </si>
  <si>
    <t>CAIU9083395</t>
  </si>
  <si>
    <t>670890</t>
  </si>
  <si>
    <t>279</t>
  </si>
  <si>
    <t>NSC</t>
  </si>
  <si>
    <t>GMTU9014946</t>
  </si>
  <si>
    <t>328683</t>
  </si>
  <si>
    <t>Xã Thạnh Phú, Huyện Cờ Đỏ, TP. Cần Thơ</t>
  </si>
  <si>
    <t>280</t>
  </si>
  <si>
    <t>Vinkems</t>
  </si>
  <si>
    <t>GAOU6421414</t>
  </si>
  <si>
    <t>18782047</t>
  </si>
  <si>
    <t>KCN Tân Đức, Đức Hòa, Long An</t>
  </si>
  <si>
    <t>281</t>
  </si>
  <si>
    <t>HACU2210818</t>
  </si>
  <si>
    <t>670865</t>
  </si>
  <si>
    <t>282</t>
  </si>
  <si>
    <t>CAIU6863232</t>
  </si>
  <si>
    <t>18783230</t>
  </si>
  <si>
    <t>283</t>
  </si>
  <si>
    <t>SEGU3882806</t>
  </si>
  <si>
    <t>18750349</t>
  </si>
  <si>
    <t>284</t>
  </si>
  <si>
    <t>CAIU9612800</t>
  </si>
  <si>
    <t>18846050</t>
  </si>
  <si>
    <t>285</t>
  </si>
  <si>
    <t>GAOU6457037</t>
  </si>
  <si>
    <t>280281</t>
  </si>
  <si>
    <t>286</t>
  </si>
  <si>
    <t>Sonata</t>
  </si>
  <si>
    <t>GAOU2196980</t>
  </si>
  <si>
    <t>18782007</t>
  </si>
  <si>
    <t>Số 93, Đ. 823, KCN Đức Hòa 3, xã Đức Lập Hạ, Đức Hòa, Long An</t>
  </si>
  <si>
    <t>287</t>
  </si>
  <si>
    <t>GAOU2132157</t>
  </si>
  <si>
    <t>18846070</t>
  </si>
  <si>
    <t>288</t>
  </si>
  <si>
    <t>Cường Quốc</t>
  </si>
  <si>
    <t>TCKU3618138</t>
  </si>
  <si>
    <t>18782916</t>
  </si>
  <si>
    <t>289</t>
  </si>
  <si>
    <t>GAOU2132820</t>
  </si>
  <si>
    <t>18847405</t>
  </si>
  <si>
    <t>290</t>
  </si>
  <si>
    <t>DRYU9956957</t>
  </si>
  <si>
    <t>18847189</t>
  </si>
  <si>
    <t>291</t>
  </si>
  <si>
    <t>TCNU7856139</t>
  </si>
  <si>
    <t>627623</t>
  </si>
  <si>
    <t>292</t>
  </si>
  <si>
    <t>DRYU9039407</t>
  </si>
  <si>
    <t>670925</t>
  </si>
  <si>
    <t>293</t>
  </si>
  <si>
    <t>SCCU2004005</t>
  </si>
  <si>
    <t>180123</t>
  </si>
  <si>
    <t>294</t>
  </si>
  <si>
    <t>FCIU4217437</t>
  </si>
  <si>
    <t>670936</t>
  </si>
  <si>
    <t>295</t>
  </si>
  <si>
    <t>BEAU5406237</t>
  </si>
  <si>
    <t>670930</t>
  </si>
  <si>
    <t>296</t>
  </si>
  <si>
    <t>GAOU6148845</t>
  </si>
  <si>
    <t>18826324</t>
  </si>
  <si>
    <t>297</t>
  </si>
  <si>
    <t>DRYU2898674</t>
  </si>
  <si>
    <t>18783949</t>
  </si>
  <si>
    <t>298</t>
  </si>
  <si>
    <t>GAOU2194610</t>
  </si>
  <si>
    <t>18783306</t>
  </si>
  <si>
    <t>299</t>
  </si>
  <si>
    <t>TRHU1436826</t>
  </si>
  <si>
    <t>670923</t>
  </si>
  <si>
    <t>300</t>
  </si>
  <si>
    <t>TCNU5452333</t>
  </si>
  <si>
    <t>670924</t>
  </si>
  <si>
    <t>301</t>
  </si>
  <si>
    <t>GAOU2107690</t>
  </si>
  <si>
    <t>328670</t>
  </si>
  <si>
    <t>302</t>
  </si>
  <si>
    <t>Sữa Nutriking</t>
  </si>
  <si>
    <t>TGCU5288054</t>
  </si>
  <si>
    <t>18847109</t>
  </si>
  <si>
    <t>Lũy Bán Bích, Q.Tân Phú, TP. HCM</t>
  </si>
  <si>
    <t>303</t>
  </si>
  <si>
    <t>HACU4217914</t>
  </si>
  <si>
    <t>670935</t>
  </si>
  <si>
    <t>304</t>
  </si>
  <si>
    <t>Chị Huệ Nhôm</t>
  </si>
  <si>
    <t>TCNU7272840</t>
  </si>
  <si>
    <t>670929</t>
  </si>
  <si>
    <t>Mỹ Phước, Tân Vạn, Bình Dương</t>
  </si>
  <si>
    <t>305</t>
  </si>
  <si>
    <t>GLDU5378910</t>
  </si>
  <si>
    <t>670928</t>
  </si>
  <si>
    <t>306</t>
  </si>
  <si>
    <t>CAIU6870205</t>
  </si>
  <si>
    <t>670904</t>
  </si>
  <si>
    <t>307</t>
  </si>
  <si>
    <t>DRYU3094691</t>
  </si>
  <si>
    <t>670901</t>
  </si>
  <si>
    <t>Vietsun</t>
  </si>
  <si>
    <t>308</t>
  </si>
  <si>
    <t>CAIU3160133</t>
  </si>
  <si>
    <t>670852</t>
  </si>
  <si>
    <t>309</t>
  </si>
  <si>
    <t>GAOU2112660</t>
  </si>
  <si>
    <t>280286</t>
  </si>
  <si>
    <t>310</t>
  </si>
  <si>
    <t>CAIU3619449</t>
  </si>
  <si>
    <t>670933</t>
  </si>
  <si>
    <t>311</t>
  </si>
  <si>
    <t>GAOU2116259</t>
  </si>
  <si>
    <t>670931</t>
  </si>
  <si>
    <t>312</t>
  </si>
  <si>
    <t>GAOU2115606</t>
  </si>
  <si>
    <t>670938</t>
  </si>
  <si>
    <t>313</t>
  </si>
  <si>
    <t>DRYU9960176</t>
  </si>
  <si>
    <t>18826344</t>
  </si>
  <si>
    <t>314</t>
  </si>
  <si>
    <t>GAOU6147392</t>
  </si>
  <si>
    <t>18826374</t>
  </si>
  <si>
    <t>315</t>
  </si>
  <si>
    <t>HACU4214860</t>
  </si>
  <si>
    <t>670939</t>
  </si>
  <si>
    <t>316</t>
  </si>
  <si>
    <t>GAOU2194966</t>
  </si>
  <si>
    <t>18826736</t>
  </si>
  <si>
    <t>317</t>
  </si>
  <si>
    <t>DRAU2209020</t>
  </si>
  <si>
    <t>190123</t>
  </si>
  <si>
    <t>318</t>
  </si>
  <si>
    <t>GAOU2133620</t>
  </si>
  <si>
    <t>18833096</t>
  </si>
  <si>
    <t>319</t>
  </si>
  <si>
    <t>GAOU2133066</t>
  </si>
  <si>
    <t>18833006</t>
  </si>
  <si>
    <t>320</t>
  </si>
  <si>
    <t>321</t>
  </si>
  <si>
    <t>CAIU8992100</t>
  </si>
  <si>
    <t>280357</t>
  </si>
  <si>
    <t>322</t>
  </si>
  <si>
    <t>GAOU6147303</t>
  </si>
  <si>
    <t>18769274</t>
  </si>
  <si>
    <t>KCN Vsip II, TP Thủ Dầu Một, Bình Dương</t>
  </si>
  <si>
    <t>323</t>
  </si>
  <si>
    <t>GAOU6148927</t>
  </si>
  <si>
    <t>18827186</t>
  </si>
  <si>
    <t>324</t>
  </si>
  <si>
    <t>TLLU8067136</t>
  </si>
  <si>
    <t>670937</t>
  </si>
  <si>
    <t>Ngày đóng hàng</t>
  </si>
  <si>
    <t>Cảng hạ hàng</t>
  </si>
  <si>
    <t>Cước kẹp</t>
  </si>
  <si>
    <t>CVC (đóng hàng)</t>
  </si>
  <si>
    <t>Nâng rỗng (trả sau)</t>
  </si>
  <si>
    <t>Hạ hàng (trả sau)</t>
  </si>
  <si>
    <t>Phí hạ (đóng hàng)</t>
  </si>
  <si>
    <t>Xã Nhựt Chánh, Bến Lức, Long An</t>
  </si>
  <si>
    <t>Lọc</t>
  </si>
  <si>
    <t>Số TB</t>
  </si>
  <si>
    <t>Ngày Trả Hàng</t>
  </si>
  <si>
    <t>tàu</t>
  </si>
  <si>
    <t>số chuyến</t>
  </si>
  <si>
    <t>Ghú</t>
  </si>
  <si>
    <t>CUOC</t>
  </si>
  <si>
    <t>NÂNG</t>
  </si>
  <si>
    <t>HẠ</t>
  </si>
  <si>
    <t>Tháng</t>
  </si>
  <si>
    <t>Năm</t>
  </si>
  <si>
    <t>Tuyến vận chuyển</t>
  </si>
  <si>
    <t>Booking</t>
  </si>
  <si>
    <t>Kế hoạch vận chuyển</t>
  </si>
  <si>
    <t>Hãng tàu</t>
  </si>
  <si>
    <t>Line khác</t>
  </si>
  <si>
    <t>Tên tàu</t>
  </si>
  <si>
    <t>Số chuyến</t>
  </si>
  <si>
    <t>Số bill</t>
  </si>
  <si>
    <t>Ngày tàu chạy</t>
  </si>
  <si>
    <t>Đơn vị đóng hàng</t>
  </si>
  <si>
    <t>SOC</t>
  </si>
  <si>
    <t>Tách bill</t>
  </si>
  <si>
    <t>Rỗng kết hợp</t>
  </si>
  <si>
    <t>Nguồn rỗng kết hợp</t>
  </si>
  <si>
    <t>Đóng KH (trong ngày)</t>
  </si>
  <si>
    <t>Loại Container</t>
  </si>
  <si>
    <t>[Loại Container] Kích thước</t>
  </si>
  <si>
    <t>Nhân viên bán hàng</t>
  </si>
  <si>
    <t>Vật tư hàng hóa</t>
  </si>
  <si>
    <t>Nhân viên đóng hàng</t>
  </si>
  <si>
    <t>Tài xế đóng hàng</t>
  </si>
  <si>
    <t>Số xe đóng hàng</t>
  </si>
  <si>
    <t>Phí nâng (dóng hàng)</t>
  </si>
  <si>
    <t>Kiểm đếm (đóng hàng)</t>
  </si>
  <si>
    <t>CP khác (đóng hàng)</t>
  </si>
  <si>
    <t>CP khác (đóng-HĐ)</t>
  </si>
  <si>
    <t>Chi hộ (Đóng hàng)</t>
  </si>
  <si>
    <t>Chi hộ (đóng-HĐ)</t>
  </si>
  <si>
    <t>Phí bảo hiểm</t>
  </si>
  <si>
    <t>Cộng phí (đóng hàng)</t>
  </si>
  <si>
    <t>Ngày ĐH</t>
  </si>
  <si>
    <t>Cảng hạ</t>
  </si>
  <si>
    <t>Số xe</t>
  </si>
  <si>
    <t>Cont 20'</t>
  </si>
  <si>
    <t>Cont 40'</t>
  </si>
  <si>
    <t>Địa điểm giao nhận</t>
  </si>
  <si>
    <t>Đóng KH</t>
  </si>
  <si>
    <t>Nâng</t>
  </si>
  <si>
    <t>Hạ</t>
  </si>
  <si>
    <t>Phí hạ        Hiệp Phước</t>
  </si>
  <si>
    <t>Chi phí khác</t>
  </si>
  <si>
    <t>Cước có VAT 10%/ 1 cont</t>
  </si>
  <si>
    <t xml:space="preserve">Giá gốc           </t>
  </si>
  <si>
    <t>VAT 8%</t>
  </si>
  <si>
    <t>Cước có VAT 8%/ 1 cont</t>
  </si>
  <si>
    <t>CỘNG CƯỚC CÓ VAT 8%</t>
  </si>
  <si>
    <t>Gạo King Green</t>
  </si>
  <si>
    <t>14147</t>
  </si>
  <si>
    <t>CAAU2137584</t>
  </si>
  <si>
    <t>259130</t>
  </si>
  <si>
    <t>Châu Thành, Tiền Giang</t>
  </si>
  <si>
    <t>KH</t>
  </si>
  <si>
    <t>Hồ Chí Minh - Đà Nẵng</t>
  </si>
  <si>
    <t>HAC220718098</t>
  </si>
  <si>
    <t>Uni President-Bột cá(Cont 20: 4 Cont)</t>
  </si>
  <si>
    <t>Công ty TNHH Vận Tải Container Hải An</t>
  </si>
  <si>
    <t>Hai An Time</t>
  </si>
  <si>
    <t>300N</t>
  </si>
  <si>
    <t>Xe Thảo Tuấn</t>
  </si>
  <si>
    <t>259137</t>
  </si>
  <si>
    <t>Uni President</t>
  </si>
  <si>
    <t>Cong Ben</t>
  </si>
  <si>
    <t>Bột cá</t>
  </si>
  <si>
    <t>DT743, Thị Xã Dĩ An, Bình Dương.</t>
  </si>
  <si>
    <t>51D 18527</t>
  </si>
  <si>
    <t>Bột mì Interflour</t>
  </si>
  <si>
    <t>22019</t>
  </si>
  <si>
    <t>GLDU9380453</t>
  </si>
  <si>
    <t>259129</t>
  </si>
  <si>
    <t>KCN Phú Mỹ, Bà Rịa- Vũng Tàu</t>
  </si>
  <si>
    <t>TCKU3237390</t>
  </si>
  <si>
    <t>259010</t>
  </si>
  <si>
    <t>Uni Sóng Thần</t>
  </si>
  <si>
    <t>25706</t>
  </si>
  <si>
    <t>CRSU1339124</t>
  </si>
  <si>
    <t>259009</t>
  </si>
  <si>
    <t>Dĩ An,Bình Dương</t>
  </si>
  <si>
    <t>SKYDAN062N/13</t>
  </si>
  <si>
    <t>Công ty Cổ Phần Vận Tải Biển GLS</t>
  </si>
  <si>
    <t>Nasico Sky</t>
  </si>
  <si>
    <t>062N</t>
  </si>
  <si>
    <t>51C 25706</t>
  </si>
  <si>
    <t>FSCU7531570</t>
  </si>
  <si>
    <t>259002</t>
  </si>
  <si>
    <t>18527</t>
  </si>
  <si>
    <t>SKYDAN062N/14</t>
  </si>
  <si>
    <t>Guyomarch VN-Thức ăn gia súc(Cont 40: 1 Cont)</t>
  </si>
  <si>
    <t>DRYU9648297</t>
  </si>
  <si>
    <t>259126</t>
  </si>
  <si>
    <t>Guyomarch VN</t>
  </si>
  <si>
    <t>Vu Nguyen</t>
  </si>
  <si>
    <t>Thức ăn gia súc</t>
  </si>
  <si>
    <t>Phường An Phú, TP Thuận An, Bình Dương + KCN Đồng An, Thuận An. Bình Dương</t>
  </si>
  <si>
    <t>SKYDAN062N/12</t>
  </si>
  <si>
    <t>Interflour VN-Bột mì(Cont 20: 1 Cont)</t>
  </si>
  <si>
    <t>Interflour VN</t>
  </si>
  <si>
    <t>Ngo Hoang</t>
  </si>
  <si>
    <t>Bột mì</t>
  </si>
  <si>
    <t>Kho Interflour - KCN Cái Mép, Tân Thành, Bà Rịa, Vũng Tàu</t>
  </si>
  <si>
    <t>hàng cần giao gấp</t>
  </si>
  <si>
    <t>Guyomarch</t>
  </si>
  <si>
    <t>31938</t>
  </si>
  <si>
    <t>Đường 2A/1, KCN Đồng An, Thuận An, Bình Dương + KP1B, P. An Phú, Thuận An, Bình Dương</t>
  </si>
  <si>
    <t>King Green-Gạo(Cont 20: 3 Cont)</t>
  </si>
  <si>
    <t>Hai An Link</t>
  </si>
  <si>
    <t>018N</t>
  </si>
  <si>
    <t>Ngọc ý</t>
  </si>
  <si>
    <t>Nguyen Thanh</t>
  </si>
  <si>
    <t>Gạo</t>
  </si>
  <si>
    <t>ĐT864, Kim Sơn, Châu Thành, Tiền Giang</t>
  </si>
  <si>
    <t>bia Carlsberg</t>
  </si>
  <si>
    <t>Rỗng KH</t>
  </si>
  <si>
    <t>Vĩnh Tường</t>
  </si>
  <si>
    <t>01952</t>
  </si>
  <si>
    <t>BEAU5406068</t>
  </si>
  <si>
    <t>628184</t>
  </si>
  <si>
    <t>Lô 23B, Đường số 11, KCN Hiệp Phước, Nhà Bè</t>
  </si>
  <si>
    <t>HAC220722003</t>
  </si>
  <si>
    <t>Vân Quý-Thép(Cont 20: 1 Cont)</t>
  </si>
  <si>
    <t>GLDU3862226</t>
  </si>
  <si>
    <t>1968624</t>
  </si>
  <si>
    <t>Vân Quý</t>
  </si>
  <si>
    <t>Thép</t>
  </si>
  <si>
    <t>KCN Tân Đô, Đức Hòa, Long An</t>
  </si>
  <si>
    <t>Thép Vân Quý</t>
  </si>
  <si>
    <t>19067</t>
  </si>
  <si>
    <t>259150</t>
  </si>
  <si>
    <t>Hóa Chất Tân Thành-Xút NaOH(Cont 20 nguy hiểm: 1 Cont)</t>
  </si>
  <si>
    <t>Cont 20 nguy hiểm</t>
  </si>
  <si>
    <t>HACU2221598</t>
  </si>
  <si>
    <t>259149</t>
  </si>
  <si>
    <t>Hóa Chất Tân Thành</t>
  </si>
  <si>
    <t>Xút NaOH</t>
  </si>
  <si>
    <t>Cụm CN Nhị Xuân, Hóc Môn, TP. HCM</t>
  </si>
  <si>
    <t>bx 100k</t>
  </si>
  <si>
    <t>Đại Cát Lợi</t>
  </si>
  <si>
    <t>22419</t>
  </si>
  <si>
    <t>Xã Xuân Thới Sơn, Hóc Môn</t>
  </si>
  <si>
    <t>Vĩnh Tường-Thạch cao(Cont 40: 1 Cont)</t>
  </si>
  <si>
    <t>Duy Tan</t>
  </si>
  <si>
    <t>Thạch cao</t>
  </si>
  <si>
    <t>Lô C23A, Đuờng số 11, KCN Hiệp Phuớc, Nhà Bè</t>
  </si>
  <si>
    <t>Thuận Phát Hưng</t>
  </si>
  <si>
    <t>02321</t>
  </si>
  <si>
    <t>BEAU5405924</t>
  </si>
  <si>
    <t>254129</t>
  </si>
  <si>
    <t>Nguyễn Văn Bứa, Hóc Môn</t>
  </si>
  <si>
    <t>Uni President-Bột cá(Cont 20: 2 Cont)</t>
  </si>
  <si>
    <t>HACU2212467</t>
  </si>
  <si>
    <t>259026</t>
  </si>
  <si>
    <t>51C 21990</t>
  </si>
  <si>
    <t>DRYU2874630</t>
  </si>
  <si>
    <t>259022</t>
  </si>
  <si>
    <t>TRHU2967004</t>
  </si>
  <si>
    <t>259035</t>
  </si>
  <si>
    <t>DRYU2084180</t>
  </si>
  <si>
    <t>259033</t>
  </si>
  <si>
    <t>Thuận Phát Hưng-Tinh bột(Cont 40: 1 Cont)</t>
  </si>
  <si>
    <t>Dinh Hung</t>
  </si>
  <si>
    <t>Tinh bột</t>
  </si>
  <si>
    <t>Nguyễn Văn Bứa, Hóc Môn, HCM</t>
  </si>
  <si>
    <t>21990</t>
  </si>
  <si>
    <t>39787-BN/V26</t>
  </si>
  <si>
    <t>Uni President-Dầu cá(Cont 40: 1 Cont)</t>
  </si>
  <si>
    <t>Công ty Cổ Phần Vận Tải Biển Vinafco</t>
  </si>
  <si>
    <t>Vinafco 26</t>
  </si>
  <si>
    <t>684N</t>
  </si>
  <si>
    <t>GLDU7461860</t>
  </si>
  <si>
    <t>259138</t>
  </si>
  <si>
    <t>Dầu cá</t>
  </si>
  <si>
    <t>bx 200k</t>
  </si>
  <si>
    <t>51C 22419</t>
  </si>
  <si>
    <t>King Green-Gạo(Cont 20: 2 Cont)</t>
  </si>
  <si>
    <t>75%, bia Carlsberg</t>
  </si>
  <si>
    <t>Rỗng kết hợp - Khong thu phi</t>
  </si>
  <si>
    <t>Hwata VN</t>
  </si>
  <si>
    <t>02138</t>
  </si>
  <si>
    <t>DRYU9705186</t>
  </si>
  <si>
    <t>16884273</t>
  </si>
  <si>
    <t>KCN Tân Đức, Đức Hòa Hạ, Đức Hòa, Long An</t>
  </si>
  <si>
    <t>Kuang Tai VN-Dây hàn(Cont 20: 1 Cont)</t>
  </si>
  <si>
    <t>Unis</t>
  </si>
  <si>
    <t>TCKU1549193</t>
  </si>
  <si>
    <t>259115</t>
  </si>
  <si>
    <t>Dây hàn</t>
  </si>
  <si>
    <t>Kuang Tai</t>
  </si>
  <si>
    <t>KCN Nhơn Trạch 3, H. Nhơn Trạch, Đồng Nai</t>
  </si>
  <si>
    <t>Hwata VN-Bàn ghế(Cont 40 nhẹ: 1 Cont)</t>
  </si>
  <si>
    <t>Quang Minh - ván ép</t>
  </si>
  <si>
    <t>Cont 40 nhẹ</t>
  </si>
  <si>
    <t>Dinh Vinh</t>
  </si>
  <si>
    <t>Bàn ghế</t>
  </si>
  <si>
    <t>00347</t>
  </si>
  <si>
    <t>HACU2221330</t>
  </si>
  <si>
    <t>259169</t>
  </si>
  <si>
    <t>KP1B, P. An Phú, Thuận An, Bình Dương</t>
  </si>
  <si>
    <t>Sơn Dutex-Sơn(Cont 20: 1 Cont)</t>
  </si>
  <si>
    <t>CAIU2931806</t>
  </si>
  <si>
    <t>104302</t>
  </si>
  <si>
    <t>Sơn Dutex</t>
  </si>
  <si>
    <t>Sơn</t>
  </si>
  <si>
    <t>KCN Đồng An, Thuận An, Bình Dương.</t>
  </si>
  <si>
    <t>08026</t>
  </si>
  <si>
    <t>GAOU2116557</t>
  </si>
  <si>
    <t>259079</t>
  </si>
  <si>
    <t>Guyomarch VN-Thức ăn gia súc(Cont 20: 1 Cont)</t>
  </si>
  <si>
    <t>Phường An Phú, TP Thuận An, Bình Dương</t>
  </si>
  <si>
    <t>GAOU2112762</t>
  </si>
  <si>
    <t>259078</t>
  </si>
  <si>
    <t>0052/22/VNLVSH</t>
  </si>
  <si>
    <t>Công ty Cổ Phần Nhật Việt</t>
  </si>
  <si>
    <t>Vietsun Harmony</t>
  </si>
  <si>
    <t>1227N</t>
  </si>
  <si>
    <t>09112</t>
  </si>
  <si>
    <t>KCN Đồng An, Thuận An, Bình Dương</t>
  </si>
  <si>
    <t>16273</t>
  </si>
  <si>
    <t>GAOU6506548</t>
  </si>
  <si>
    <t>259198</t>
  </si>
  <si>
    <t>39789-VNL/V26</t>
  </si>
  <si>
    <t>259189</t>
  </si>
  <si>
    <t>51C 23562</t>
  </si>
  <si>
    <t>23562</t>
  </si>
  <si>
    <t>tren duong ve nguoc duoi 30km tinh 75%</t>
  </si>
  <si>
    <t>TCLU3583830</t>
  </si>
  <si>
    <t>259197</t>
  </si>
  <si>
    <t>39785-VNL/V26</t>
  </si>
  <si>
    <t>IPXU2170921</t>
  </si>
  <si>
    <t>259199</t>
  </si>
  <si>
    <t>51C 25613</t>
  </si>
  <si>
    <t>25613</t>
  </si>
  <si>
    <t>GIPU8223871</t>
  </si>
  <si>
    <t>259190</t>
  </si>
  <si>
    <t>Dona Newtower-Nước giải khát(Cont 20: 2 Cont)</t>
  </si>
  <si>
    <t>GAOU2111766</t>
  </si>
  <si>
    <t>259200</t>
  </si>
  <si>
    <t>Dona Newtower</t>
  </si>
  <si>
    <t>Cong Ty</t>
  </si>
  <si>
    <t>Nước giải khát</t>
  </si>
  <si>
    <t>51D 03706</t>
  </si>
  <si>
    <t>Nước yến Dona</t>
  </si>
  <si>
    <t>03706</t>
  </si>
  <si>
    <t>Lô 234 Đường Amata, KCN Amata, Biên Hòa, Đồng Nai</t>
  </si>
  <si>
    <t>GAOU2109012</t>
  </si>
  <si>
    <t>259183</t>
  </si>
  <si>
    <t>MTV ĐH Hạ Long-Đồ hộp(Cont 40 nhẹ: 1 Cont)</t>
  </si>
  <si>
    <t>Sữa Quốc Tế</t>
  </si>
  <si>
    <t>DRYU9961362</t>
  </si>
  <si>
    <t>259196</t>
  </si>
  <si>
    <t>MTV ĐH Hạ Long</t>
  </si>
  <si>
    <t>Đồ hộp</t>
  </si>
  <si>
    <t>Vỏ lon</t>
  </si>
  <si>
    <t>08948</t>
  </si>
  <si>
    <t>Vinkems-Phụ gia xây dựng(Cont 40: 1 Cont)</t>
  </si>
  <si>
    <t>Đông Quang</t>
  </si>
  <si>
    <t>Phụ gia xây dựng</t>
  </si>
  <si>
    <t>Xã Đức Hòa Hạ, Đức Hòa,Long An</t>
  </si>
  <si>
    <t>GAOU2113959</t>
  </si>
  <si>
    <t>620749</t>
  </si>
  <si>
    <t>0059/22/HTNVSH</t>
  </si>
  <si>
    <t>Grobest-Thức ăn tôm(Cont 20: 3 Cont)</t>
  </si>
  <si>
    <t>GAOU2114831</t>
  </si>
  <si>
    <t>620756</t>
  </si>
  <si>
    <t>Grobest</t>
  </si>
  <si>
    <t>Thức ăn tôm</t>
  </si>
  <si>
    <t>1125 bao</t>
  </si>
  <si>
    <t>Nguyễn Duy Phương</t>
  </si>
  <si>
    <t>50H 09010</t>
  </si>
  <si>
    <t>GAOU2112844</t>
  </si>
  <si>
    <t>620748</t>
  </si>
  <si>
    <t>GAOU2114488</t>
  </si>
  <si>
    <t>620760</t>
  </si>
  <si>
    <t>09010</t>
  </si>
  <si>
    <t>GAOU2111597</t>
  </si>
  <si>
    <t>628077</t>
  </si>
  <si>
    <t>TCKU1836188</t>
  </si>
  <si>
    <t>620742</t>
  </si>
  <si>
    <t>0053/22/VNLVSH</t>
  </si>
  <si>
    <t>GAOU6144433</t>
  </si>
  <si>
    <t>620757</t>
  </si>
  <si>
    <t>51D 08948</t>
  </si>
  <si>
    <t>GAOU2114071</t>
  </si>
  <si>
    <t>628130</t>
  </si>
  <si>
    <t>50H 00347</t>
  </si>
  <si>
    <t>GAOU2113368</t>
  </si>
  <si>
    <t>628128</t>
  </si>
  <si>
    <t>36144</t>
  </si>
  <si>
    <t>79250</t>
  </si>
  <si>
    <t>Hai An View</t>
  </si>
  <si>
    <t>091N</t>
  </si>
  <si>
    <t>Hóa chất anh Tuấn</t>
  </si>
  <si>
    <t>TCKU2123983</t>
  </si>
  <si>
    <t>259062</t>
  </si>
  <si>
    <t>Vĩnh Lộc B, Bình Chánh, TP. HCM</t>
  </si>
  <si>
    <t>SKYDAN063N/11</t>
  </si>
  <si>
    <t>063N</t>
  </si>
  <si>
    <t>GIPU8229967</t>
  </si>
  <si>
    <t>17750100</t>
  </si>
  <si>
    <t>GESU3366322</t>
  </si>
  <si>
    <t>17752390</t>
  </si>
  <si>
    <t>FCIU2315218</t>
  </si>
  <si>
    <t>17751330</t>
  </si>
  <si>
    <t>GESU3528803</t>
  </si>
  <si>
    <t>17750010</t>
  </si>
  <si>
    <t>A Tuấn - Hóa chất-Keo(Cont 20: 1 Cont)</t>
  </si>
  <si>
    <t>An Minh Tiến</t>
  </si>
  <si>
    <t>A Tuấn - Hóa chất</t>
  </si>
  <si>
    <t>Keo</t>
  </si>
  <si>
    <t>Hương lộ 2, Bình Chánh, Tp.HCM</t>
  </si>
  <si>
    <t>TRHU1818726</t>
  </si>
  <si>
    <t>259127</t>
  </si>
  <si>
    <t>ho tro KH san luong tang 100k so voi thong bao</t>
  </si>
  <si>
    <t>SKYDAN063N/10</t>
  </si>
  <si>
    <t>RFCU2235519</t>
  </si>
  <si>
    <t>259031</t>
  </si>
  <si>
    <t>Grobest-Thức ăn tôm(Cont 20: 2 Cont)</t>
  </si>
  <si>
    <t>1200 bao</t>
  </si>
  <si>
    <t>Đại Nam</t>
  </si>
  <si>
    <t>DRYU9031622</t>
  </si>
  <si>
    <t>620725</t>
  </si>
  <si>
    <t>KCN Giang Điền, Trảng Bom, Đồng Nai</t>
  </si>
  <si>
    <t>SKYDAN063N/12</t>
  </si>
  <si>
    <t>Đại Nam-Cty-Máy móc thiết bị(Cont 40 nhẹ: 1 Cont)</t>
  </si>
  <si>
    <t>Đại Nam-Cty</t>
  </si>
  <si>
    <t>Máy móc thiết bị</t>
  </si>
  <si>
    <t>Giang Điền, Trảng Bom, Đồng Nai</t>
  </si>
  <si>
    <t>Cát Lái - VICT</t>
  </si>
  <si>
    <t>13979</t>
  </si>
  <si>
    <t>TCKU3715837</t>
  </si>
  <si>
    <t>NH - 2865</t>
  </si>
  <si>
    <t>Rút ruột tại Cảng trả rỗng ngoài</t>
  </si>
  <si>
    <t>HAC220727067</t>
  </si>
  <si>
    <t>TCKU3441633</t>
  </si>
  <si>
    <t>259055</t>
  </si>
  <si>
    <t>51C 36144</t>
  </si>
  <si>
    <t>TCKU2492847</t>
  </si>
  <si>
    <t>261983</t>
  </si>
  <si>
    <t>HACU4222485</t>
  </si>
  <si>
    <t>259092</t>
  </si>
  <si>
    <t>KCN Đồng An, Thuận An. Bình Dương + Phường An Phú, TP Thuận An, Bình Dương</t>
  </si>
  <si>
    <t>18100157</t>
  </si>
  <si>
    <t>kéo cont ZGLU3169932 từ Cát Lái về Vict sang cont, trả rỗng ở Tân Vạn, BD, ps 500k  cược cont</t>
  </si>
  <si>
    <t>Nguyễn Sanh Vũ</t>
  </si>
  <si>
    <t>Tân Vạn Smark</t>
  </si>
  <si>
    <t>HACU4214622</t>
  </si>
  <si>
    <t>1968791</t>
  </si>
  <si>
    <t>Cty H.V.S - Đăng Hoàng-Gạch men(Cont 20: 1 Cont)</t>
  </si>
  <si>
    <t>HACU2211223</t>
  </si>
  <si>
    <t>620659</t>
  </si>
  <si>
    <t>Cty H.V.S - Đăng Hoàng</t>
  </si>
  <si>
    <t>Dang Hoang</t>
  </si>
  <si>
    <t>Gạch men</t>
  </si>
  <si>
    <t>Gạch HVS</t>
  </si>
  <si>
    <t>620652 / 620659</t>
  </si>
  <si>
    <t>DRYU2892320</t>
  </si>
  <si>
    <t>620649</t>
  </si>
  <si>
    <t>40102-CT/V26</t>
  </si>
  <si>
    <t>686N</t>
  </si>
  <si>
    <t>Chân Thật Phú Thuận</t>
  </si>
  <si>
    <t>TM Miền Trung</t>
  </si>
  <si>
    <t>DRYU2873470</t>
  </si>
  <si>
    <t>620646</t>
  </si>
  <si>
    <t>Thuận An, Bình Dương</t>
  </si>
  <si>
    <t>40105-CT/V26</t>
  </si>
  <si>
    <t>TM Miền Trung-Gạch chịu lửa, sỏi(Cont 20: 1 Cont)</t>
  </si>
  <si>
    <t>Gạch chịu lửa, sỏi</t>
  </si>
  <si>
    <t>Thuận An,Bình Dương</t>
  </si>
  <si>
    <t>00329</t>
  </si>
  <si>
    <t>RFCU4082147</t>
  </si>
  <si>
    <t>620675</t>
  </si>
  <si>
    <t>Đại Nam-Cty-Máy móc thiết bị(Cont 40: 1 Cont)</t>
  </si>
  <si>
    <t>DRYU9036007</t>
  </si>
  <si>
    <t>620721</t>
  </si>
  <si>
    <t>01916</t>
  </si>
  <si>
    <t>HACU2212050</t>
  </si>
  <si>
    <t>620661</t>
  </si>
  <si>
    <t>HAC220802075</t>
  </si>
  <si>
    <t>302N</t>
  </si>
  <si>
    <t>TCKU1936891</t>
  </si>
  <si>
    <t>620666</t>
  </si>
  <si>
    <t>50H 02138</t>
  </si>
  <si>
    <t>TCKU3746972</t>
  </si>
  <si>
    <t>620665</t>
  </si>
  <si>
    <t>TRHU3273667</t>
  </si>
  <si>
    <t>620637</t>
  </si>
  <si>
    <t>51D 18442</t>
  </si>
  <si>
    <t>HACU2161082</t>
  </si>
  <si>
    <t>620669</t>
  </si>
  <si>
    <t>TCKU2010020</t>
  </si>
  <si>
    <t>620640</t>
  </si>
  <si>
    <t>HS Logistic</t>
  </si>
  <si>
    <t>49988</t>
  </si>
  <si>
    <t>SEGU3882072</t>
  </si>
  <si>
    <t>620621</t>
  </si>
  <si>
    <t>Guyomarch VN-Thức ăn gia súc(Cont 20: 2 Cont)</t>
  </si>
  <si>
    <t>Vạn Lợi</t>
  </si>
  <si>
    <t>75%, Kho An Phú</t>
  </si>
  <si>
    <t>SEKU5574474</t>
  </si>
  <si>
    <t>620782</t>
  </si>
  <si>
    <t>Vimaflour</t>
  </si>
  <si>
    <t>75%, Kho C3 + An Phú</t>
  </si>
  <si>
    <t>18442</t>
  </si>
  <si>
    <t>HS Việt Nam-Phụ gia xây dựng(Cont 20: 1 Cont)</t>
  </si>
  <si>
    <t>Anh Sơn</t>
  </si>
  <si>
    <t>HS Việt Nam</t>
  </si>
  <si>
    <t>xe ve bai moi co KH, Chị Linh: 093 1445992</t>
  </si>
  <si>
    <t>Tín An Gia Long</t>
  </si>
  <si>
    <t>GAOU2114003</t>
  </si>
  <si>
    <t>620710</t>
  </si>
  <si>
    <t>KCN Đồng An 2, P. Hòa Phú, Thủ Dầu 1, Bình Dương</t>
  </si>
  <si>
    <t>0066/22/VNLVSD</t>
  </si>
  <si>
    <t>Tín An-Ván sàn(Cont 20: 1 Cont)</t>
  </si>
  <si>
    <t>Vietsun Dynamic</t>
  </si>
  <si>
    <t>0825N</t>
  </si>
  <si>
    <t>Tín An</t>
  </si>
  <si>
    <t>Pham Dai</t>
  </si>
  <si>
    <t>Ván sàn</t>
  </si>
  <si>
    <t>KCN Đồng An 2, Bến Cát, Bình Dương</t>
  </si>
  <si>
    <t>GESU3035880</t>
  </si>
  <si>
    <t>620716</t>
  </si>
  <si>
    <t>0067/22/VNLVSD</t>
  </si>
  <si>
    <t>GAOU6143252</t>
  </si>
  <si>
    <t>107085</t>
  </si>
  <si>
    <t>Cty HS - Chị Linh: 093 1445992</t>
  </si>
  <si>
    <t>GLDU9605293</t>
  </si>
  <si>
    <t>620713</t>
  </si>
  <si>
    <t>SKYDAN064N/13</t>
  </si>
  <si>
    <t>064N</t>
  </si>
  <si>
    <t>51C 13979</t>
  </si>
  <si>
    <t>CRSU1223073</t>
  </si>
  <si>
    <t>620718</t>
  </si>
  <si>
    <t>FSCU3749007</t>
  </si>
  <si>
    <t>620717</t>
  </si>
  <si>
    <t>51H 16273</t>
  </si>
  <si>
    <t>ktr lai</t>
  </si>
  <si>
    <t>TRHU3062392</t>
  </si>
  <si>
    <t>628147</t>
  </si>
  <si>
    <t>SKYDAN064N/12</t>
  </si>
  <si>
    <t>DRYU2153824</t>
  </si>
  <si>
    <t>628020</t>
  </si>
  <si>
    <t>07445</t>
  </si>
  <si>
    <t>TCLU2805682</t>
  </si>
  <si>
    <t>624549</t>
  </si>
  <si>
    <t>HAC220803056</t>
  </si>
  <si>
    <t>020N</t>
  </si>
  <si>
    <t>HACU2210802</t>
  </si>
  <si>
    <t>624537</t>
  </si>
  <si>
    <t>HAC220803056-LT</t>
  </si>
  <si>
    <t>TRHU2199098</t>
  </si>
  <si>
    <t>624526</t>
  </si>
  <si>
    <t>Thăng Long Bến Lức</t>
  </si>
  <si>
    <t>09126</t>
  </si>
  <si>
    <t>DRYU9055265</t>
  </si>
  <si>
    <t>624536</t>
  </si>
  <si>
    <t>Tỉnh lộ 830, KCN Thịnh Phát, Bến Lức, Long An</t>
  </si>
  <si>
    <t>Grobest-Thức ăn tôm(Cont 20: 1 Cont)</t>
  </si>
  <si>
    <t>75%, GB2+GB1 - 1200 bao</t>
  </si>
  <si>
    <t>50H-02138</t>
  </si>
  <si>
    <t>40413-BN/V26</t>
  </si>
  <si>
    <t>Thăng Long-Thức ăn cá(Cont 40: 1 Cont)</t>
  </si>
  <si>
    <t>688N</t>
  </si>
  <si>
    <t>Thức ăn cá</t>
  </si>
  <si>
    <t>HNSU5024668</t>
  </si>
  <si>
    <t>620707</t>
  </si>
  <si>
    <t>40421-VNL/V26</t>
  </si>
  <si>
    <t>Uni President-Bột cá(Cont 20: 6 Cont)</t>
  </si>
  <si>
    <t>GLDU5595915</t>
  </si>
  <si>
    <t>624600</t>
  </si>
  <si>
    <t>TCLU8930640</t>
  </si>
  <si>
    <t>246323</t>
  </si>
  <si>
    <t>DRYU2874100</t>
  </si>
  <si>
    <t>624553</t>
  </si>
  <si>
    <t>GLDU5407216</t>
  </si>
  <si>
    <t>624598</t>
  </si>
  <si>
    <t>GLDU3101206</t>
  </si>
  <si>
    <t>624586</t>
  </si>
  <si>
    <t>51C 14147</t>
  </si>
  <si>
    <t>GLDU5610286</t>
  </si>
  <si>
    <t>107075</t>
  </si>
  <si>
    <t>GLDU3933016</t>
  </si>
  <si>
    <t>624588</t>
  </si>
  <si>
    <t>624533</t>
  </si>
  <si>
    <t>40419-BN/V26</t>
  </si>
  <si>
    <t>Khánh Minh Trang</t>
  </si>
  <si>
    <t>GESU3508387</t>
  </si>
  <si>
    <t>624424</t>
  </si>
  <si>
    <t>Ấp Bình Hưng, Xã Hưng Thịnh, Trảng Bom, Đồng Nai</t>
  </si>
  <si>
    <t>0109/22/VNLVSD</t>
  </si>
  <si>
    <t>0826N</t>
  </si>
  <si>
    <t>GAOU2113814</t>
  </si>
  <si>
    <t>824426</t>
  </si>
  <si>
    <t>1400 bao</t>
  </si>
  <si>
    <t>Nguyễn Duy Thành</t>
  </si>
  <si>
    <t>02122</t>
  </si>
  <si>
    <t>GAOU6506152</t>
  </si>
  <si>
    <t>624428</t>
  </si>
  <si>
    <t>Bông Bích Huệ</t>
  </si>
  <si>
    <t>CAIU2591141</t>
  </si>
  <si>
    <t>1932371</t>
  </si>
  <si>
    <t>GAOU2108150</t>
  </si>
  <si>
    <t>624425</t>
  </si>
  <si>
    <t>DRYU3084287</t>
  </si>
  <si>
    <t>17762880</t>
  </si>
  <si>
    <t>CAIU6869713</t>
  </si>
  <si>
    <t>624427</t>
  </si>
  <si>
    <t>624426</t>
  </si>
  <si>
    <t>GAOU2107513</t>
  </si>
  <si>
    <t>620723</t>
  </si>
  <si>
    <t>Gạch Bạch Mã</t>
  </si>
  <si>
    <t>GESU3442119</t>
  </si>
  <si>
    <t>624514</t>
  </si>
  <si>
    <t>GAOU2114030</t>
  </si>
  <si>
    <t>624430</t>
  </si>
  <si>
    <t>Phú Minh Trí</t>
  </si>
  <si>
    <t>CAIU4669151</t>
  </si>
  <si>
    <t>620612</t>
  </si>
  <si>
    <t>SKYDAN065N/09</t>
  </si>
  <si>
    <t>065N</t>
  </si>
  <si>
    <t>50H 07445</t>
  </si>
  <si>
    <t>Gạch Phạm Hùng</t>
  </si>
  <si>
    <t>49939</t>
  </si>
  <si>
    <t>IPXU2102043</t>
  </si>
  <si>
    <t>624429</t>
  </si>
  <si>
    <t>Kinh Dương Vương, Bình Tân</t>
  </si>
  <si>
    <t>SKYDAN065N/10</t>
  </si>
  <si>
    <t>Khánh Minh Trang-Gạch(Cont 20: 1 Cont)</t>
  </si>
  <si>
    <t>Dinh Ngoc</t>
  </si>
  <si>
    <t>Gạch</t>
  </si>
  <si>
    <t>ấp Hưng Bình, Trảng Bom, Đồng Nai</t>
  </si>
  <si>
    <t>anh Ánh: 0937143522 (mooc 20)</t>
  </si>
  <si>
    <t>Cty Phạm Hùng-Gạch(Cont 20: 1 Cont)</t>
  </si>
  <si>
    <t>Cty Phạm Hùng</t>
  </si>
  <si>
    <t>Mong Anh</t>
  </si>
  <si>
    <t>Kinh Dương Vương, An Lạc, Bình Tân, HCM</t>
  </si>
  <si>
    <t>NM Viglacera Mỹ Đức + Nm Bạch Mã - chị Nhâm: 0918517797</t>
  </si>
  <si>
    <t>GAOU6507061</t>
  </si>
  <si>
    <t>0108/22/VNLVSD</t>
  </si>
  <si>
    <t>TCKU3529236</t>
  </si>
  <si>
    <t>620693</t>
  </si>
  <si>
    <t>IPXU3955483</t>
  </si>
  <si>
    <t>624567</t>
  </si>
  <si>
    <t>TCKU2270773</t>
  </si>
  <si>
    <t>620695</t>
  </si>
  <si>
    <t>SKYDAN065N/17</t>
  </si>
  <si>
    <t>WFHU1351837</t>
  </si>
  <si>
    <t>624580</t>
  </si>
  <si>
    <t>HAC220815116</t>
  </si>
  <si>
    <t>093N</t>
  </si>
  <si>
    <t>03774</t>
  </si>
  <si>
    <t>TCKU3715842</t>
  </si>
  <si>
    <t>628064</t>
  </si>
  <si>
    <t>51D 03774</t>
  </si>
  <si>
    <t>TCLU3987719</t>
  </si>
  <si>
    <t>628065</t>
  </si>
  <si>
    <t>IPXU3889308</t>
  </si>
  <si>
    <t>523324</t>
  </si>
  <si>
    <t>Trang Hoàng Phương</t>
  </si>
  <si>
    <t>1230 bao</t>
  </si>
  <si>
    <t>Nguyễn Hữu Tiếng</t>
  </si>
  <si>
    <t>50H 01952</t>
  </si>
  <si>
    <t>DRYU3009982</t>
  </si>
  <si>
    <t>628074</t>
  </si>
  <si>
    <t>Thanh Long</t>
  </si>
  <si>
    <t>75%,1110 bao</t>
  </si>
  <si>
    <t>Xi măng Khánh Phát</t>
  </si>
  <si>
    <t>HACU2214135</t>
  </si>
  <si>
    <t>624410</t>
  </si>
  <si>
    <t>Cảng ICD Transimex Thủ Đức</t>
  </si>
  <si>
    <t>TCLU2530374</t>
  </si>
  <si>
    <t>624405</t>
  </si>
  <si>
    <t>FCIU4413804</t>
  </si>
  <si>
    <t>624409</t>
  </si>
  <si>
    <t>GLDU5678120</t>
  </si>
  <si>
    <t>624402</t>
  </si>
  <si>
    <t>HACU4180672</t>
  </si>
  <si>
    <t>246235</t>
  </si>
  <si>
    <t>TCKU3273519</t>
  </si>
  <si>
    <t>624403</t>
  </si>
  <si>
    <t>Nam Việt Úc - Miền Trung-Xi măng(Cont 20: 1 Cont)</t>
  </si>
  <si>
    <t>Nam Việt Úc - Miền Trung</t>
  </si>
  <si>
    <t>Quoc Hung</t>
  </si>
  <si>
    <t>Xi măng</t>
  </si>
  <si>
    <t>Cảng ICD Transimex Thủ Đức, TP HCM</t>
  </si>
  <si>
    <t>GLDU5655172</t>
  </si>
  <si>
    <t>624449</t>
  </si>
  <si>
    <t>HACU4181494</t>
  </si>
  <si>
    <t>624447</t>
  </si>
  <si>
    <t>TCKU1763841</t>
  </si>
  <si>
    <t>624445</t>
  </si>
  <si>
    <t>50H 00329</t>
  </si>
  <si>
    <t>HACU2161842</t>
  </si>
  <si>
    <t>624442</t>
  </si>
  <si>
    <t>HACU2162258</t>
  </si>
  <si>
    <t>624450</t>
  </si>
  <si>
    <t>HAC220822039</t>
  </si>
  <si>
    <t>Hai An Bell</t>
  </si>
  <si>
    <t>222N</t>
  </si>
  <si>
    <t>50H 02321</t>
  </si>
  <si>
    <t>HACU4180230</t>
  </si>
  <si>
    <t>624511</t>
  </si>
  <si>
    <t>40639-VNL/V26</t>
  </si>
  <si>
    <t>690N</t>
  </si>
  <si>
    <t>GLDU3191452</t>
  </si>
  <si>
    <t>620687</t>
  </si>
  <si>
    <t>DRYU2873676</t>
  </si>
  <si>
    <t>624497</t>
  </si>
  <si>
    <t>Sika-Bột trét tường(Cont 40: 1 Cont)</t>
  </si>
  <si>
    <t>Bột trét tường</t>
  </si>
  <si>
    <t>chuyển kho 1 chuyến + đóng 2 kho</t>
  </si>
  <si>
    <t>39185</t>
  </si>
  <si>
    <t>SEGU3881184</t>
  </si>
  <si>
    <t>620686</t>
  </si>
  <si>
    <t>Uni-QN</t>
  </si>
  <si>
    <t>51D 39185</t>
  </si>
  <si>
    <t>Rỗng HA kết hợp</t>
  </si>
  <si>
    <t>HACU2161185</t>
  </si>
  <si>
    <t>624487</t>
  </si>
  <si>
    <t>DRYU9078321</t>
  </si>
  <si>
    <t>0020679</t>
  </si>
  <si>
    <t>40637-BN/V26</t>
  </si>
  <si>
    <t>20679</t>
  </si>
  <si>
    <t>TCLU3583260</t>
  </si>
  <si>
    <t>624566</t>
  </si>
  <si>
    <t>40633-VNL/V26</t>
  </si>
  <si>
    <t>TCLU3655801</t>
  </si>
  <si>
    <t>0020727</t>
  </si>
  <si>
    <t>20727</t>
  </si>
  <si>
    <t>Sơn Hoàng Gia</t>
  </si>
  <si>
    <t>HACU2211141</t>
  </si>
  <si>
    <t>0020729</t>
  </si>
  <si>
    <t>Sơn Hoàng Gia-Toluene(Cont 20 nguy hiểm: 1 Cont)</t>
  </si>
  <si>
    <t>20729</t>
  </si>
  <si>
    <t>Toluene</t>
  </si>
  <si>
    <t>CAIU3393480</t>
  </si>
  <si>
    <t>X</t>
  </si>
  <si>
    <t>Hóa Chất Tân Thành-Xút NaOH(Cont 20 nguy hiểm: 2 Cont)</t>
  </si>
  <si>
    <t>279967</t>
  </si>
  <si>
    <t>kéo cont HMMU2131571 từ Cát Lái về Vict sang cont, trả rỗng TC Hiệp Lực, Q2</t>
  </si>
  <si>
    <t>Hà Quốc Bửu</t>
  </si>
  <si>
    <t>Cát Lái</t>
  </si>
  <si>
    <t>TCKU1549790</t>
  </si>
  <si>
    <t>279969</t>
  </si>
  <si>
    <t>kéo cont HMMU2017445 từ Cát Lái về Vict sang cont, trả rỗng TC Hiệp Lực, Q2</t>
  </si>
  <si>
    <r>
      <t xml:space="preserve">Thu lại tiền nhà xe (lưu vỏ, lưu cont, sửa chữa…) </t>
    </r>
    <r>
      <rPr>
        <b/>
        <sz val="12"/>
        <color rgb="FFFF0000"/>
        <rFont val="Times New Roman"/>
        <family val="1"/>
      </rPr>
      <t>nhập số âm</t>
    </r>
  </si>
  <si>
    <t xml:space="preserve">KCN Hòa Phú, Long Hồ, Vĩnh Long   </t>
  </si>
  <si>
    <t xml:space="preserve">  TCLU6604032   </t>
  </si>
  <si>
    <t>325</t>
  </si>
  <si>
    <t xml:space="preserve">KCN Tân Đức, Đức Hòa, Long An   </t>
  </si>
  <si>
    <t xml:space="preserve">Bến Nghé  </t>
  </si>
  <si>
    <t xml:space="preserve">C&amp;M    </t>
  </si>
  <si>
    <t xml:space="preserve">Anphafeed  </t>
  </si>
  <si>
    <t xml:space="preserve">  341623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</si>
</sst>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/d/yyyy"/>
    <numFmt numFmtId="165" formatCode="#,##0&quot; &quot;;&quot;(&quot;#,##0&quot;)&quot;;&quot;-&quot;#&quot; &quot;;&quot; &quot;@&quot; &quot;"/>
    <numFmt numFmtId="166" formatCode="#,##0;&quot;-&quot;#,##0;;@"/>
    <numFmt numFmtId="167" formatCode="&quot; &quot;#,##0&quot; &quot;;&quot;-&quot;#,##0&quot; &quot;;&quot; -&quot;00&quot; &quot;;&quot; &quot;@&quot; &quot;"/>
    <numFmt numFmtId="168" formatCode="#,##0&quot;     &quot;;&quot;(&quot;#,##0&quot;)    &quot;;&quot;-&quot;#&quot;     &quot;;&quot; &quot;@&quot; &quot;"/>
    <numFmt numFmtId="169" formatCode="&quot; &quot;#,##0.00&quot; &quot;;&quot;-&quot;#,##0.00&quot; &quot;;&quot; -&quot;00&quot; &quot;;&quot; &quot;@&quot; &quot;"/>
    <numFmt numFmtId="170" formatCode="#,##0.00&quot; &quot;;&quot;(&quot;#,##0.00&quot;)&quot;;&quot;-&quot;#&quot; &quot;;&quot; &quot;@&quot; &quot;"/>
    <numFmt numFmtId="171" formatCode="#,##0.00&quot;     &quot;;&quot;(&quot;#,##0.00&quot;)    &quot;;&quot;-&quot;#&quot;     &quot;;&quot; &quot;@&quot; &quot;"/>
    <numFmt numFmtId="172" formatCode="#,##0.00&quot; &quot;;#,##0.00&quot; &quot;;&quot;-&quot;#&quot; &quot;;&quot; &quot;@&quot; &quot;"/>
  </numFmts>
  <fonts count="45">
    <font>
      <sz val="10"/>
      <color rgb="FF000000"/>
      <name val="Times New Roman1"/>
      <charset val="163"/>
    </font>
    <font>
      <sz val="10"/>
      <color theme="1"/>
      <name val="Times New Roman"/>
      <family val="2"/>
      <charset val="163"/>
    </font>
    <font>
      <sz val="10"/>
      <color theme="1"/>
      <name val="Times New Roman"/>
      <family val="2"/>
      <charset val="163"/>
    </font>
    <font>
      <sz val="10"/>
      <color rgb="FF000000"/>
      <name val="Times New Roman1"/>
      <charset val="163"/>
    </font>
    <font>
      <b/>
      <sz val="10"/>
      <color rgb="FF000000"/>
      <name val="Times New Roman1"/>
      <charset val="163"/>
    </font>
    <font>
      <sz val="10"/>
      <color rgb="FFFFFFFF"/>
      <name val="Times New Roman1"/>
      <charset val="163"/>
    </font>
    <font>
      <sz val="10"/>
      <color rgb="FFCC0000"/>
      <name val="Times New Roman1"/>
      <charset val="163"/>
    </font>
    <font>
      <sz val="12"/>
      <color rgb="FF000000"/>
      <name val=".VnTime"/>
      <family val="2"/>
    </font>
    <font>
      <sz val="10"/>
      <color rgb="FF9C0006"/>
      <name val="Times New Roman1"/>
      <charset val="163"/>
    </font>
    <font>
      <b/>
      <sz val="10"/>
      <color rgb="FFFFFFFF"/>
      <name val="Times New Roman1"/>
      <charset val="163"/>
    </font>
    <font>
      <i/>
      <sz val="10"/>
      <color rgb="FF808080"/>
      <name val="Times New Roman1"/>
      <charset val="163"/>
    </font>
    <font>
      <sz val="10"/>
      <color rgb="FF006600"/>
      <name val="Times New Roman1"/>
      <charset val="163"/>
    </font>
    <font>
      <b/>
      <sz val="24"/>
      <color rgb="FF000000"/>
      <name val="Times New Roman1"/>
      <charset val="163"/>
    </font>
    <font>
      <sz val="18"/>
      <color rgb="FF000000"/>
      <name val="Times New Roman1"/>
      <charset val="163"/>
    </font>
    <font>
      <sz val="12"/>
      <color rgb="FF000000"/>
      <name val="Times New Roman1"/>
      <charset val="163"/>
    </font>
    <font>
      <u/>
      <sz val="10"/>
      <color rgb="FF0000EE"/>
      <name val="Times New Roman1"/>
      <charset val="163"/>
    </font>
    <font>
      <sz val="10"/>
      <color rgb="FF996600"/>
      <name val="Times New Roman1"/>
      <charset val="163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333333"/>
      <name val="Times New Roman1"/>
      <charset val="163"/>
    </font>
    <font>
      <b/>
      <i/>
      <u/>
      <sz val="10"/>
      <color rgb="FF000000"/>
      <name val="Times New Roman1"/>
      <charset val="163"/>
    </font>
    <font>
      <sz val="10"/>
      <color rgb="FF000000"/>
      <name val="Helv"/>
      <charset val="163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FF0000"/>
      <name val="Times New Roman"/>
      <family val="1"/>
    </font>
    <font>
      <sz val="11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9"/>
      <color rgb="FF000000"/>
      <name val="Times New Roman1"/>
      <family val="2"/>
      <charset val="2"/>
    </font>
    <font>
      <sz val="9"/>
      <color rgb="FF000000"/>
      <name val="Times New Roman1"/>
      <family val="2"/>
      <charset val="2"/>
    </font>
    <font>
      <sz val="10"/>
      <color rgb="FF000000"/>
      <name val="Times New Roman1"/>
      <charset val="2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1"/>
      <color rgb="FF000000"/>
      <name val="Times New Roman1"/>
      <charset val="163"/>
    </font>
    <font>
      <sz val="11"/>
      <color rgb="FFFF0000"/>
      <name val="Times New Roman"/>
      <family val="1"/>
    </font>
    <font>
      <sz val="10"/>
      <color rgb="FFFF0000"/>
      <name val="Times New Roman1"/>
      <charset val="163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Times New Roman1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Times New Roman"/>
      <family val="1"/>
      <charset val="163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FC7CE"/>
        <bgColor rgb="FFFFC7CE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5E0B4"/>
        <bgColor rgb="FFC5E0B4"/>
      </patternFill>
    </fill>
    <fill>
      <patternFill patternType="solid">
        <fgColor rgb="FFBDD7EE"/>
        <bgColor rgb="FFBDD7EE"/>
      </patternFill>
    </fill>
    <fill>
      <patternFill patternType="solid">
        <fgColor rgb="FFF4B183"/>
        <bgColor rgb="FFF4B183"/>
      </patternFill>
    </fill>
    <fill>
      <patternFill patternType="solid">
        <fgColor rgb="FF9DC3E6"/>
        <bgColor rgb="FF9DC3E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99"/>
        <bgColor rgb="FFCCFF99"/>
      </patternFill>
    </fill>
    <fill>
      <patternFill patternType="solid">
        <fgColor rgb="FF99FF99"/>
        <bgColor rgb="FFDEEBF7"/>
      </patternFill>
    </fill>
  </fills>
  <borders count="20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FFFFFF"/>
      </bottom>
      <diagonal/>
    </border>
    <border>
      <start style="thin">
        <color rgb="FF000000"/>
      </start>
      <end style="thin">
        <color rgb="FF000000"/>
      </end>
      <top style="thin">
        <color rgb="FFFFFFFF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FFFFFF"/>
      </top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indexed="64"/>
      </start>
      <end style="dashed">
        <color indexed="64"/>
      </end>
      <top style="medium">
        <color indexed="64"/>
      </top>
      <bottom style="dashed">
        <color indexed="64"/>
      </bottom>
      <diagonal/>
    </border>
    <border>
      <start style="dashed">
        <color indexed="64"/>
      </start>
      <end style="dashed">
        <color indexed="64"/>
      </end>
      <top style="medium">
        <color indexed="64"/>
      </top>
      <bottom style="dashed">
        <color indexed="64"/>
      </bottom>
      <diagonal/>
    </border>
    <border>
      <start style="dashed">
        <color indexed="64"/>
      </start>
      <end style="medium">
        <color indexed="64"/>
      </end>
      <top style="medium">
        <color indexed="64"/>
      </top>
      <bottom style="dashed">
        <color indexed="64"/>
      </bottom>
      <diagonal/>
    </border>
    <border>
      <start style="medium">
        <color indexed="64"/>
      </start>
      <end style="dashed">
        <color indexed="64"/>
      </end>
      <top style="dashed">
        <color indexed="64"/>
      </top>
      <bottom style="dashed">
        <color indexed="64"/>
      </bottom>
      <diagonal/>
    </border>
    <border>
      <start style="dashed">
        <color indexed="64"/>
      </start>
      <end style="dashed">
        <color indexed="64"/>
      </end>
      <top style="dashed">
        <color indexed="64"/>
      </top>
      <bottom style="dashed">
        <color indexed="64"/>
      </bottom>
      <diagonal/>
    </border>
    <border>
      <start style="dashed">
        <color indexed="64"/>
      </start>
      <end style="medium">
        <color indexed="64"/>
      </end>
      <top style="dashed">
        <color indexed="64"/>
      </top>
      <bottom style="dashed">
        <color indexed="64"/>
      </bottom>
      <diagonal/>
    </border>
    <border>
      <start style="medium">
        <color indexed="64"/>
      </start>
      <end style="dashed">
        <color indexed="64"/>
      </end>
      <top style="dashed">
        <color indexed="64"/>
      </top>
      <bottom style="medium">
        <color indexed="64"/>
      </bottom>
      <diagonal/>
    </border>
    <border>
      <start style="dashed">
        <color indexed="64"/>
      </start>
      <end style="dashed">
        <color indexed="64"/>
      </end>
      <top style="dashed">
        <color indexed="64"/>
      </top>
      <bottom style="medium">
        <color indexed="64"/>
      </bottom>
      <diagonal/>
    </border>
    <border>
      <start style="dashed">
        <color indexed="64"/>
      </start>
      <end style="medium">
        <color indexed="64"/>
      </end>
      <top style="dashed">
        <color indexed="64"/>
      </top>
      <bottom style="medium">
        <color indexed="64"/>
      </bottom>
      <diagonal/>
    </border>
  </borders>
  <cellStyleXfs count="41">
    <xf numFmtId="0" fontId="0" fillId="0" borderId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1" fillId="8" borderId="0" applyNumberFormat="0" applyBorder="0" applyProtection="0"/>
    <xf numFmtId="0" fontId="6" fillId="5" borderId="0" applyNumberFormat="0" applyBorder="0" applyProtection="0"/>
    <xf numFmtId="0" fontId="16" fillId="9" borderId="0" applyNumberFormat="0" applyBorder="0" applyProtection="0"/>
    <xf numFmtId="0" fontId="19" fillId="9" borderId="1" applyNumberFormat="0" applyProtection="0"/>
    <xf numFmtId="0" fontId="4" fillId="0" borderId="0" applyNumberFormat="0" applyBorder="0" applyProtection="0"/>
    <xf numFmtId="0" fontId="5" fillId="2" borderId="0" applyNumberFormat="0" applyBorder="0" applyProtection="0"/>
    <xf numFmtId="0" fontId="5" fillId="3" borderId="0" applyNumberFormat="0" applyBorder="0" applyProtection="0"/>
    <xf numFmtId="0" fontId="4" fillId="4" borderId="0" applyNumberFormat="0" applyBorder="0" applyProtection="0"/>
    <xf numFmtId="0" fontId="7" fillId="0" borderId="0" applyNumberFormat="0" applyBorder="0" applyProtection="0"/>
    <xf numFmtId="170" fontId="3" fillId="0" borderId="0" applyFont="0" applyBorder="0" applyProtection="0"/>
    <xf numFmtId="170" fontId="3" fillId="0" borderId="0" applyFont="0" applyBorder="0" applyProtection="0"/>
    <xf numFmtId="171" fontId="3" fillId="0" borderId="0" applyFont="0" applyBorder="0" applyProtection="0"/>
    <xf numFmtId="172" fontId="3" fillId="0" borderId="0" applyFont="0" applyBorder="0" applyProtection="0"/>
    <xf numFmtId="0" fontId="8" fillId="6" borderId="0" applyNumberFormat="0" applyBorder="0" applyProtection="0"/>
    <xf numFmtId="0" fontId="9" fillId="7" borderId="0" applyNumberFormat="0" applyBorder="0" applyProtection="0"/>
    <xf numFmtId="172" fontId="3" fillId="0" borderId="0" applyFont="0" applyBorder="0" applyProtection="0"/>
    <xf numFmtId="0" fontId="10" fillId="0" borderId="0" applyNumberFormat="0" applyBorder="0" applyProtection="0"/>
    <xf numFmtId="0" fontId="12" fillId="0" borderId="0" applyNumberFormat="0" applyBorder="0" applyProtection="0"/>
    <xf numFmtId="0" fontId="15" fillId="0" borderId="0" applyNumberFormat="0" applyBorder="0" applyProtection="0"/>
    <xf numFmtId="0" fontId="17" fillId="0" borderId="0" applyNumberFormat="0" applyBorder="0" applyProtection="0"/>
    <xf numFmtId="0" fontId="18" fillId="0" borderId="0" applyNumberForma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9" fontId="3" fillId="0" borderId="0" applyFont="0" applyBorder="0" applyProtection="0"/>
    <xf numFmtId="0" fontId="20" fillId="0" borderId="0" applyNumberFormat="0" applyBorder="0" applyProtection="0"/>
    <xf numFmtId="0" fontId="3" fillId="0" borderId="0" applyNumberFormat="0" applyFon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3" fillId="0" borderId="0" applyNumberFormat="0" applyFont="0" applyBorder="0" applyProtection="0"/>
    <xf numFmtId="0" fontId="6" fillId="0" borderId="0" applyNumberFormat="0" applyBorder="0" applyProtection="0"/>
    <xf numFmtId="0" fontId="2" fillId="0" borderId="0"/>
    <xf numFmtId="0" fontId="1" fillId="0" borderId="0"/>
  </cellStyleXfs>
  <cellXfs count="205">
    <xf numFmtId="0" fontId="0" fillId="0" borderId="0" xfId="0"/>
    <xf numFmtId="0" fontId="22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166" fontId="22" fillId="0" borderId="0" xfId="0" applyNumberFormat="1" applyFont="1" applyAlignment="1">
      <alignment horizontal="center" vertical="center"/>
    </xf>
    <xf numFmtId="166" fontId="22" fillId="0" borderId="0" xfId="0" applyNumberFormat="1" applyFont="1"/>
    <xf numFmtId="49" fontId="22" fillId="0" borderId="0" xfId="0" applyNumberFormat="1" applyFont="1"/>
    <xf numFmtId="0" fontId="22" fillId="0" borderId="0" xfId="0" applyFont="1"/>
    <xf numFmtId="49" fontId="22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center"/>
    </xf>
    <xf numFmtId="166" fontId="23" fillId="0" borderId="0" xfId="0" applyNumberFormat="1" applyFont="1" applyAlignment="1">
      <alignment horizontal="center"/>
    </xf>
    <xf numFmtId="166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left" vertical="center"/>
    </xf>
    <xf numFmtId="3" fontId="22" fillId="0" borderId="0" xfId="0" applyNumberFormat="1" applyFont="1" applyAlignment="1">
      <alignment horizontal="center" vertical="center"/>
    </xf>
    <xf numFmtId="3" fontId="22" fillId="11" borderId="0" xfId="0" applyNumberFormat="1" applyFont="1" applyFill="1" applyAlignment="1">
      <alignment horizontal="center" vertical="center"/>
    </xf>
    <xf numFmtId="9" fontId="22" fillId="0" borderId="0" xfId="2" applyFont="1" applyAlignment="1">
      <alignment horizontal="center" vertical="center"/>
    </xf>
    <xf numFmtId="167" fontId="22" fillId="0" borderId="0" xfId="1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5" fillId="0" borderId="0" xfId="0" applyFont="1"/>
    <xf numFmtId="0" fontId="22" fillId="0" borderId="0" xfId="24" applyFont="1" applyAlignment="1" applyProtection="1">
      <alignment vertical="center"/>
    </xf>
    <xf numFmtId="0" fontId="17" fillId="0" borderId="0" xfId="24" applyProtection="1"/>
    <xf numFmtId="0" fontId="25" fillId="0" borderId="0" xfId="0" applyFont="1" applyAlignment="1">
      <alignment vertical="center"/>
    </xf>
    <xf numFmtId="3" fontId="22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/>
    <xf numFmtId="0" fontId="18" fillId="12" borderId="0" xfId="0" applyFont="1" applyFill="1"/>
    <xf numFmtId="49" fontId="18" fillId="0" borderId="0" xfId="0" applyNumberFormat="1" applyFont="1"/>
    <xf numFmtId="0" fontId="18" fillId="0" borderId="0" xfId="0" applyFont="1" applyAlignment="1">
      <alignment wrapText="1"/>
    </xf>
    <xf numFmtId="165" fontId="18" fillId="0" borderId="0" xfId="20" applyNumberFormat="1" applyFont="1" applyProtection="1"/>
    <xf numFmtId="0" fontId="18" fillId="13" borderId="5" xfId="0" applyFont="1" applyFill="1" applyBorder="1" applyAlignment="1">
      <alignment horizontal="left" vertical="center" wrapText="1"/>
    </xf>
    <xf numFmtId="0" fontId="25" fillId="11" borderId="4" xfId="0" applyFont="1" applyFill="1" applyBorder="1" applyAlignment="1">
      <alignment horizontal="center" vertical="center"/>
    </xf>
    <xf numFmtId="165" fontId="18" fillId="13" borderId="5" xfId="20" applyNumberFormat="1" applyFont="1" applyFill="1" applyBorder="1" applyAlignment="1" applyProtection="1">
      <alignment horizontal="center" vertical="center" wrapText="1"/>
    </xf>
    <xf numFmtId="0" fontId="31" fillId="13" borderId="5" xfId="0" applyFont="1" applyFill="1" applyBorder="1" applyAlignment="1">
      <alignment horizontal="center" vertical="center" wrapText="1"/>
    </xf>
    <xf numFmtId="164" fontId="31" fillId="13" borderId="5" xfId="0" applyNumberFormat="1" applyFont="1" applyFill="1" applyBorder="1" applyAlignment="1">
      <alignment horizontal="center" vertical="center" wrapText="1"/>
    </xf>
    <xf numFmtId="165" fontId="18" fillId="14" borderId="5" xfId="20" applyNumberFormat="1" applyFont="1" applyFill="1" applyBorder="1" applyAlignment="1" applyProtection="1">
      <alignment horizontal="center" vertical="center" wrapText="1"/>
    </xf>
    <xf numFmtId="0" fontId="31" fillId="13" borderId="4" xfId="0" applyFont="1" applyFill="1" applyBorder="1" applyAlignment="1">
      <alignment horizontal="left" vertical="center"/>
    </xf>
    <xf numFmtId="165" fontId="31" fillId="8" borderId="0" xfId="20" applyNumberFormat="1" applyFont="1" applyFill="1" applyAlignment="1" applyProtection="1">
      <alignment horizontal="center" vertical="center" wrapText="1"/>
    </xf>
    <xf numFmtId="0" fontId="31" fillId="12" borderId="0" xfId="0" applyFont="1" applyFill="1" applyAlignment="1">
      <alignment horizontal="center" vertical="center" wrapText="1"/>
    </xf>
    <xf numFmtId="0" fontId="18" fillId="13" borderId="5" xfId="0" applyFont="1" applyFill="1" applyBorder="1" applyAlignment="1">
      <alignment horizontal="center" vertical="center" wrapText="1"/>
    </xf>
    <xf numFmtId="166" fontId="31" fillId="0" borderId="2" xfId="28" applyNumberFormat="1" applyFont="1" applyBorder="1" applyAlignment="1" applyProtection="1">
      <alignment horizontal="center"/>
    </xf>
    <xf numFmtId="49" fontId="31" fillId="0" borderId="2" xfId="28" applyNumberFormat="1" applyFont="1" applyBorder="1" applyAlignment="1" applyProtection="1">
      <alignment horizontal="center"/>
    </xf>
    <xf numFmtId="164" fontId="31" fillId="0" borderId="2" xfId="28" applyNumberFormat="1" applyFont="1" applyBorder="1" applyAlignment="1" applyProtection="1">
      <alignment horizontal="center"/>
    </xf>
    <xf numFmtId="49" fontId="31" fillId="14" borderId="2" xfId="28" applyNumberFormat="1" applyFont="1" applyFill="1" applyBorder="1" applyAlignment="1" applyProtection="1">
      <alignment horizontal="center"/>
    </xf>
    <xf numFmtId="166" fontId="31" fillId="14" borderId="2" xfId="28" applyNumberFormat="1" applyFont="1" applyFill="1" applyBorder="1" applyAlignment="1" applyProtection="1">
      <alignment horizontal="center"/>
    </xf>
    <xf numFmtId="166" fontId="31" fillId="0" borderId="2" xfId="27" applyNumberFormat="1" applyFont="1" applyBorder="1" applyAlignment="1" applyProtection="1">
      <alignment horizontal="center"/>
    </xf>
    <xf numFmtId="166" fontId="31" fillId="14" borderId="2" xfId="27" applyNumberFormat="1" applyFont="1" applyFill="1" applyBorder="1" applyAlignment="1" applyProtection="1">
      <alignment horizontal="center"/>
    </xf>
    <xf numFmtId="0" fontId="18" fillId="0" borderId="0" xfId="0" applyFont="1" applyAlignment="1">
      <alignment horizontal="center" vertical="center" wrapText="1"/>
    </xf>
    <xf numFmtId="0" fontId="32" fillId="13" borderId="3" xfId="0" applyFont="1" applyFill="1" applyBorder="1" applyAlignment="1">
      <alignment horizontal="left" vertical="center"/>
    </xf>
    <xf numFmtId="0" fontId="27" fillId="15" borderId="4" xfId="0" applyFont="1" applyFill="1" applyBorder="1" applyAlignment="1">
      <alignment horizontal="center" vertical="center"/>
    </xf>
    <xf numFmtId="0" fontId="23" fillId="15" borderId="4" xfId="0" applyFont="1" applyFill="1" applyBorder="1" applyAlignment="1">
      <alignment horizontal="center" vertical="center"/>
    </xf>
    <xf numFmtId="0" fontId="23" fillId="15" borderId="5" xfId="0" applyFont="1" applyFill="1" applyBorder="1" applyAlignment="1">
      <alignment horizontal="center" vertical="center" wrapText="1"/>
    </xf>
    <xf numFmtId="0" fontId="27" fillId="15" borderId="5" xfId="0" applyFont="1" applyFill="1" applyBorder="1" applyAlignment="1">
      <alignment horizontal="center" vertical="center" wrapText="1"/>
    </xf>
    <xf numFmtId="0" fontId="23" fillId="15" borderId="5" xfId="0" applyFont="1" applyFill="1" applyBorder="1" applyAlignment="1">
      <alignment horizontal="center" vertical="center"/>
    </xf>
    <xf numFmtId="3" fontId="23" fillId="15" borderId="5" xfId="0" applyNumberFormat="1" applyFont="1" applyFill="1" applyBorder="1" applyAlignment="1">
      <alignment horizontal="center" vertical="center" wrapText="1"/>
    </xf>
    <xf numFmtId="0" fontId="23" fillId="14" borderId="5" xfId="0" applyFont="1" applyFill="1" applyBorder="1" applyAlignment="1">
      <alignment horizontal="center" vertical="center"/>
    </xf>
    <xf numFmtId="3" fontId="23" fillId="15" borderId="4" xfId="0" applyNumberFormat="1" applyFont="1" applyFill="1" applyBorder="1" applyAlignment="1">
      <alignment horizontal="center" vertical="center"/>
    </xf>
    <xf numFmtId="3" fontId="23" fillId="14" borderId="5" xfId="0" applyNumberFormat="1" applyFont="1" applyFill="1" applyBorder="1" applyAlignment="1">
      <alignment horizontal="center" vertical="center"/>
    </xf>
    <xf numFmtId="3" fontId="23" fillId="14" borderId="4" xfId="0" applyNumberFormat="1" applyFont="1" applyFill="1" applyBorder="1" applyAlignment="1">
      <alignment horizontal="center" vertical="center" wrapText="1"/>
    </xf>
    <xf numFmtId="3" fontId="23" fillId="14" borderId="5" xfId="0" applyNumberFormat="1" applyFont="1" applyFill="1" applyBorder="1" applyAlignment="1">
      <alignment horizontal="center" vertical="center" wrapText="1"/>
    </xf>
    <xf numFmtId="3" fontId="23" fillId="15" borderId="6" xfId="0" applyNumberFormat="1" applyFont="1" applyFill="1" applyBorder="1" applyAlignment="1">
      <alignment horizontal="center" vertical="center" wrapText="1"/>
    </xf>
    <xf numFmtId="0" fontId="33" fillId="13" borderId="4" xfId="0" applyFont="1" applyFill="1" applyBorder="1" applyAlignment="1">
      <alignment horizontal="left" vertical="center"/>
    </xf>
    <xf numFmtId="165" fontId="33" fillId="8" borderId="0" xfId="20" applyNumberFormat="1" applyFont="1" applyFill="1" applyAlignment="1" applyProtection="1">
      <alignment horizontal="center" vertical="center"/>
    </xf>
    <xf numFmtId="0" fontId="33" fillId="12" borderId="0" xfId="0" applyFont="1" applyFill="1" applyAlignment="1">
      <alignment horizontal="center" vertical="center"/>
    </xf>
    <xf numFmtId="0" fontId="32" fillId="13" borderId="3" xfId="0" applyFont="1" applyFill="1" applyBorder="1" applyAlignment="1">
      <alignment horizontal="center" vertical="center"/>
    </xf>
    <xf numFmtId="166" fontId="31" fillId="0" borderId="7" xfId="28" applyNumberFormat="1" applyFont="1" applyBorder="1" applyProtection="1"/>
    <xf numFmtId="49" fontId="31" fillId="0" borderId="7" xfId="28" applyNumberFormat="1" applyFont="1" applyBorder="1" applyProtection="1"/>
    <xf numFmtId="164" fontId="31" fillId="0" borderId="7" xfId="28" applyNumberFormat="1" applyFont="1" applyBorder="1" applyProtection="1"/>
    <xf numFmtId="166" fontId="31" fillId="0" borderId="3" xfId="28" applyNumberFormat="1" applyFont="1" applyBorder="1" applyProtection="1"/>
    <xf numFmtId="166" fontId="31" fillId="0" borderId="3" xfId="27" applyNumberFormat="1" applyFont="1" applyBorder="1" applyProtection="1"/>
    <xf numFmtId="0" fontId="32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left" vertical="center"/>
    </xf>
    <xf numFmtId="0" fontId="27" fillId="11" borderId="4" xfId="0" applyFont="1" applyFill="1" applyBorder="1" applyAlignment="1">
      <alignment horizontal="center" vertical="center"/>
    </xf>
    <xf numFmtId="14" fontId="25" fillId="11" borderId="4" xfId="0" applyNumberFormat="1" applyFont="1" applyFill="1" applyBorder="1" applyAlignment="1">
      <alignment horizontal="center" vertical="center"/>
    </xf>
    <xf numFmtId="49" fontId="25" fillId="11" borderId="4" xfId="0" applyNumberFormat="1" applyFont="1" applyFill="1" applyBorder="1" applyAlignment="1">
      <alignment horizontal="center" vertical="center"/>
    </xf>
    <xf numFmtId="1" fontId="25" fillId="11" borderId="4" xfId="0" applyNumberFormat="1" applyFont="1" applyFill="1" applyBorder="1" applyAlignment="1">
      <alignment horizontal="center" vertical="center"/>
    </xf>
    <xf numFmtId="49" fontId="25" fillId="11" borderId="9" xfId="0" applyNumberFormat="1" applyFont="1" applyFill="1" applyBorder="1" applyAlignment="1">
      <alignment horizontal="center" vertical="center"/>
    </xf>
    <xf numFmtId="3" fontId="25" fillId="11" borderId="4" xfId="0" applyNumberFormat="1" applyFont="1" applyFill="1" applyBorder="1" applyAlignment="1">
      <alignment horizontal="left" vertical="center" wrapText="1"/>
    </xf>
    <xf numFmtId="3" fontId="25" fillId="11" borderId="4" xfId="0" applyNumberFormat="1" applyFont="1" applyFill="1" applyBorder="1" applyAlignment="1">
      <alignment horizontal="center" vertical="center"/>
    </xf>
    <xf numFmtId="9" fontId="18" fillId="0" borderId="4" xfId="0" applyNumberFormat="1" applyFont="1" applyBorder="1" applyAlignment="1">
      <alignment horizontal="left" vertical="center"/>
    </xf>
    <xf numFmtId="165" fontId="18" fillId="8" borderId="0" xfId="20" applyNumberFormat="1" applyFont="1" applyFill="1" applyAlignment="1" applyProtection="1">
      <alignment horizontal="center" vertical="center"/>
    </xf>
    <xf numFmtId="165" fontId="18" fillId="12" borderId="0" xfId="0" applyNumberFormat="1" applyFont="1" applyFill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66" fontId="0" fillId="0" borderId="4" xfId="29" applyNumberFormat="1" applyFont="1" applyBorder="1" applyProtection="1"/>
    <xf numFmtId="49" fontId="0" fillId="0" borderId="4" xfId="29" applyNumberFormat="1" applyFont="1" applyBorder="1" applyProtection="1"/>
    <xf numFmtId="164" fontId="0" fillId="0" borderId="4" xfId="29" applyNumberFormat="1" applyFont="1" applyBorder="1" applyProtection="1"/>
    <xf numFmtId="0" fontId="18" fillId="0" borderId="0" xfId="0" applyFont="1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166" fontId="34" fillId="11" borderId="4" xfId="0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25" fillId="0" borderId="4" xfId="31" applyFont="1" applyBorder="1" applyAlignment="1" applyProtection="1">
      <alignment horizontal="left" vertical="center" wrapText="1"/>
    </xf>
    <xf numFmtId="0" fontId="25" fillId="11" borderId="4" xfId="36" applyFont="1" applyFill="1" applyBorder="1" applyAlignment="1" applyProtection="1">
      <alignment horizontal="left" vertical="center" wrapText="1"/>
    </xf>
    <xf numFmtId="49" fontId="25" fillId="11" borderId="4" xfId="0" applyNumberFormat="1" applyFont="1" applyFill="1" applyBorder="1" applyAlignment="1">
      <alignment horizontal="left" vertical="center"/>
    </xf>
    <xf numFmtId="0" fontId="25" fillId="11" borderId="4" xfId="0" applyFont="1" applyFill="1" applyBorder="1" applyAlignment="1">
      <alignment horizontal="left" vertical="center"/>
    </xf>
    <xf numFmtId="0" fontId="32" fillId="0" borderId="4" xfId="0" applyFont="1" applyBorder="1" applyAlignment="1">
      <alignment horizontal="left" vertical="center"/>
    </xf>
    <xf numFmtId="166" fontId="25" fillId="11" borderId="4" xfId="0" applyNumberFormat="1" applyFont="1" applyFill="1" applyBorder="1" applyAlignment="1">
      <alignment horizontal="center" vertical="center"/>
    </xf>
    <xf numFmtId="3" fontId="35" fillId="11" borderId="4" xfId="13" applyNumberFormat="1" applyFont="1" applyFill="1" applyBorder="1" applyAlignment="1" applyProtection="1">
      <alignment horizontal="center" vertical="center"/>
    </xf>
    <xf numFmtId="0" fontId="25" fillId="11" borderId="4" xfId="0" applyFont="1" applyFill="1" applyBorder="1" applyAlignment="1">
      <alignment horizontal="left" vertical="center" wrapText="1"/>
    </xf>
    <xf numFmtId="0" fontId="25" fillId="11" borderId="4" xfId="31" applyFont="1" applyFill="1" applyBorder="1" applyAlignment="1" applyProtection="1">
      <alignment horizontal="left" vertical="center" wrapText="1"/>
    </xf>
    <xf numFmtId="49" fontId="25" fillId="0" borderId="4" xfId="0" applyNumberFormat="1" applyFont="1" applyBorder="1" applyAlignment="1">
      <alignment vertical="center"/>
    </xf>
    <xf numFmtId="49" fontId="25" fillId="0" borderId="4" xfId="0" applyNumberFormat="1" applyFont="1" applyBorder="1" applyAlignment="1">
      <alignment horizontal="left" vertical="center"/>
    </xf>
    <xf numFmtId="3" fontId="35" fillId="11" borderId="4" xfId="0" applyNumberFormat="1" applyFont="1" applyFill="1" applyBorder="1" applyAlignment="1">
      <alignment horizontal="center" vertical="center"/>
    </xf>
    <xf numFmtId="3" fontId="25" fillId="11" borderId="4" xfId="13" applyNumberFormat="1" applyFont="1" applyFill="1" applyBorder="1" applyAlignment="1" applyProtection="1">
      <alignment horizontal="center" vertical="center"/>
    </xf>
    <xf numFmtId="0" fontId="25" fillId="0" borderId="4" xfId="0" applyFont="1" applyBorder="1" applyAlignment="1">
      <alignment vertical="center"/>
    </xf>
    <xf numFmtId="3" fontId="25" fillId="11" borderId="4" xfId="0" applyNumberFormat="1" applyFont="1" applyFill="1" applyBorder="1" applyAlignment="1">
      <alignment horizontal="center" vertical="center" wrapText="1"/>
    </xf>
    <xf numFmtId="3" fontId="35" fillId="11" borderId="4" xfId="0" applyNumberFormat="1" applyFont="1" applyFill="1" applyBorder="1" applyAlignment="1">
      <alignment horizontal="center" vertical="center" wrapText="1"/>
    </xf>
    <xf numFmtId="166" fontId="25" fillId="0" borderId="4" xfId="0" applyNumberFormat="1" applyFont="1" applyBorder="1" applyAlignment="1">
      <alignment horizontal="center" vertical="center"/>
    </xf>
    <xf numFmtId="168" fontId="25" fillId="11" borderId="4" xfId="16" applyNumberFormat="1" applyFont="1" applyFill="1" applyBorder="1" applyAlignment="1" applyProtection="1">
      <alignment horizontal="center" vertical="center"/>
    </xf>
    <xf numFmtId="0" fontId="25" fillId="11" borderId="10" xfId="0" applyFont="1" applyFill="1" applyBorder="1" applyAlignment="1">
      <alignment horizontal="left" vertical="center"/>
    </xf>
    <xf numFmtId="0" fontId="25" fillId="11" borderId="4" xfId="31" applyFont="1" applyFill="1" applyBorder="1" applyAlignment="1" applyProtection="1">
      <alignment horizontal="left" vertical="center"/>
    </xf>
    <xf numFmtId="9" fontId="32" fillId="0" borderId="4" xfId="0" applyNumberFormat="1" applyFont="1" applyBorder="1" applyAlignment="1">
      <alignment horizontal="left" vertical="center"/>
    </xf>
    <xf numFmtId="0" fontId="18" fillId="11" borderId="4" xfId="0" applyFont="1" applyFill="1" applyBorder="1" applyAlignment="1">
      <alignment horizontal="left" vertical="center"/>
    </xf>
    <xf numFmtId="49" fontId="35" fillId="11" borderId="9" xfId="0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64" fontId="0" fillId="0" borderId="4" xfId="26" applyNumberFormat="1" applyFont="1" applyBorder="1" applyProtection="1"/>
    <xf numFmtId="49" fontId="0" fillId="0" borderId="4" xfId="26" applyNumberFormat="1" applyFont="1" applyBorder="1" applyProtection="1"/>
    <xf numFmtId="166" fontId="0" fillId="0" borderId="4" xfId="26" applyNumberFormat="1" applyFont="1" applyBorder="1" applyProtection="1"/>
    <xf numFmtId="166" fontId="36" fillId="0" borderId="4" xfId="26" applyNumberFormat="1" applyFont="1" applyBorder="1" applyProtection="1"/>
    <xf numFmtId="0" fontId="18" fillId="11" borderId="4" xfId="0" applyFont="1" applyFill="1" applyBorder="1" applyAlignment="1">
      <alignment horizontal="center" vertical="center"/>
    </xf>
    <xf numFmtId="164" fontId="18" fillId="11" borderId="4" xfId="0" applyNumberFormat="1" applyFont="1" applyFill="1" applyBorder="1" applyAlignment="1">
      <alignment horizontal="center" vertical="center"/>
    </xf>
    <xf numFmtId="49" fontId="18" fillId="11" borderId="4" xfId="0" applyNumberFormat="1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left" vertical="center" wrapText="1"/>
    </xf>
    <xf numFmtId="164" fontId="18" fillId="0" borderId="4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left" vertical="center" wrapText="1"/>
    </xf>
    <xf numFmtId="165" fontId="18" fillId="0" borderId="4" xfId="20" applyNumberFormat="1" applyFont="1" applyBorder="1" applyAlignment="1" applyProtection="1">
      <alignment horizontal="center" vertical="center"/>
    </xf>
    <xf numFmtId="165" fontId="18" fillId="0" borderId="4" xfId="20" applyNumberFormat="1" applyFont="1" applyBorder="1" applyAlignment="1" applyProtection="1">
      <alignment vertical="center"/>
    </xf>
    <xf numFmtId="3" fontId="18" fillId="0" borderId="4" xfId="0" applyNumberFormat="1" applyFont="1" applyBorder="1" applyAlignment="1">
      <alignment horizontal="left" vertical="center"/>
    </xf>
    <xf numFmtId="165" fontId="18" fillId="0" borderId="0" xfId="20" applyNumberFormat="1" applyFont="1" applyAlignment="1" applyProtection="1">
      <alignment horizontal="center" vertical="center"/>
    </xf>
    <xf numFmtId="165" fontId="18" fillId="8" borderId="0" xfId="20" applyNumberFormat="1" applyFont="1" applyFill="1" applyProtection="1"/>
    <xf numFmtId="164" fontId="18" fillId="0" borderId="0" xfId="0" applyNumberFormat="1" applyFont="1"/>
    <xf numFmtId="0" fontId="18" fillId="0" borderId="0" xfId="0" applyFont="1" applyAlignment="1">
      <alignment horizontal="left" wrapText="1"/>
    </xf>
    <xf numFmtId="167" fontId="22" fillId="0" borderId="0" xfId="1" applyNumberFormat="1" applyFont="1"/>
    <xf numFmtId="49" fontId="22" fillId="11" borderId="14" xfId="0" applyNumberFormat="1" applyFont="1" applyFill="1" applyBorder="1" applyAlignment="1">
      <alignment horizontal="center" vertical="center"/>
    </xf>
    <xf numFmtId="14" fontId="22" fillId="11" borderId="15" xfId="0" applyNumberFormat="1" applyFont="1" applyFill="1" applyBorder="1" applyAlignment="1">
      <alignment horizontal="center" vertical="center"/>
    </xf>
    <xf numFmtId="0" fontId="22" fillId="11" borderId="15" xfId="0" applyFont="1" applyFill="1" applyBorder="1" applyAlignment="1">
      <alignment horizontal="center" vertical="center"/>
    </xf>
    <xf numFmtId="166" fontId="22" fillId="11" borderId="15" xfId="0" applyNumberFormat="1" applyFont="1" applyFill="1" applyBorder="1" applyAlignment="1">
      <alignment horizontal="center" vertical="center"/>
    </xf>
    <xf numFmtId="0" fontId="22" fillId="0" borderId="15" xfId="0" applyFont="1" applyBorder="1" applyAlignment="1">
      <alignment horizontal="left" vertical="center"/>
    </xf>
    <xf numFmtId="3" fontId="22" fillId="11" borderId="15" xfId="0" applyNumberFormat="1" applyFont="1" applyFill="1" applyBorder="1" applyAlignment="1">
      <alignment horizontal="center" vertical="center"/>
    </xf>
    <xf numFmtId="166" fontId="22" fillId="0" borderId="15" xfId="0" applyNumberFormat="1" applyFont="1" applyBorder="1" applyAlignment="1">
      <alignment horizontal="center" vertical="center"/>
    </xf>
    <xf numFmtId="3" fontId="22" fillId="0" borderId="15" xfId="0" applyNumberFormat="1" applyFont="1" applyBorder="1" applyAlignment="1">
      <alignment horizontal="center" vertical="center"/>
    </xf>
    <xf numFmtId="166" fontId="38" fillId="0" borderId="0" xfId="0" applyNumberFormat="1" applyFont="1"/>
    <xf numFmtId="166" fontId="38" fillId="0" borderId="0" xfId="0" applyNumberFormat="1" applyFont="1" applyAlignment="1">
      <alignment horizontal="center"/>
    </xf>
    <xf numFmtId="166" fontId="38" fillId="0" borderId="0" xfId="0" applyNumberFormat="1" applyFont="1" applyAlignment="1">
      <alignment horizontal="center" vertical="center"/>
    </xf>
    <xf numFmtId="166" fontId="38" fillId="0" borderId="16" xfId="0" applyNumberFormat="1" applyFont="1" applyBorder="1" applyAlignment="1">
      <alignment horizontal="center" vertical="center"/>
    </xf>
    <xf numFmtId="49" fontId="22" fillId="17" borderId="15" xfId="0" applyNumberFormat="1" applyFont="1" applyFill="1" applyBorder="1" applyAlignment="1">
      <alignment horizontal="center" vertical="center"/>
    </xf>
    <xf numFmtId="49" fontId="23" fillId="18" borderId="15" xfId="0" applyNumberFormat="1" applyFont="1" applyFill="1" applyBorder="1" applyAlignment="1">
      <alignment horizontal="center" vertical="center"/>
    </xf>
    <xf numFmtId="0" fontId="23" fillId="18" borderId="15" xfId="0" applyFont="1" applyFill="1" applyBorder="1" applyAlignment="1">
      <alignment horizontal="center" vertical="center"/>
    </xf>
    <xf numFmtId="49" fontId="23" fillId="19" borderId="15" xfId="25" applyNumberFormat="1" applyFont="1" applyFill="1" applyBorder="1" applyProtection="1"/>
    <xf numFmtId="49" fontId="23" fillId="17" borderId="15" xfId="25" applyNumberFormat="1" applyFont="1" applyFill="1" applyBorder="1" applyProtection="1"/>
    <xf numFmtId="49" fontId="23" fillId="19" borderId="15" xfId="25" applyNumberFormat="1" applyFont="1" applyFill="1" applyBorder="1" applyAlignment="1" applyProtection="1">
      <alignment horizontal="center"/>
    </xf>
    <xf numFmtId="49" fontId="23" fillId="17" borderId="15" xfId="25" applyNumberFormat="1" applyFont="1" applyFill="1" applyBorder="1" applyAlignment="1" applyProtection="1">
      <alignment horizontal="center"/>
    </xf>
    <xf numFmtId="49" fontId="22" fillId="0" borderId="0" xfId="0" applyNumberFormat="1" applyFont="1" applyAlignment="1">
      <alignment horizontal="left"/>
    </xf>
    <xf numFmtId="0" fontId="22" fillId="11" borderId="15" xfId="0" applyFont="1" applyFill="1" applyBorder="1" applyAlignment="1">
      <alignment horizontal="left" vertical="center"/>
    </xf>
    <xf numFmtId="49" fontId="22" fillId="18" borderId="15" xfId="0" applyNumberFormat="1" applyFont="1" applyFill="1" applyBorder="1" applyAlignment="1">
      <alignment horizontal="left" vertical="center"/>
    </xf>
    <xf numFmtId="49" fontId="22" fillId="11" borderId="15" xfId="0" applyNumberFormat="1" applyFont="1" applyFill="1" applyBorder="1" applyAlignment="1">
      <alignment horizontal="left" vertical="center"/>
    </xf>
    <xf numFmtId="3" fontId="22" fillId="16" borderId="15" xfId="0" applyNumberFormat="1" applyFont="1" applyFill="1" applyBorder="1" applyAlignment="1">
      <alignment horizontal="center" vertical="center"/>
    </xf>
    <xf numFmtId="167" fontId="22" fillId="18" borderId="15" xfId="1" applyNumberFormat="1" applyFont="1" applyFill="1" applyBorder="1" applyAlignment="1" applyProtection="1">
      <alignment horizontal="center" vertical="center"/>
    </xf>
    <xf numFmtId="49" fontId="22" fillId="19" borderId="15" xfId="0" applyNumberFormat="1" applyFont="1" applyFill="1" applyBorder="1" applyAlignment="1">
      <alignment horizontal="center" vertical="center"/>
    </xf>
    <xf numFmtId="166" fontId="23" fillId="21" borderId="12" xfId="0" applyNumberFormat="1" applyFont="1" applyFill="1" applyBorder="1" applyAlignment="1">
      <alignment vertical="center"/>
    </xf>
    <xf numFmtId="166" fontId="23" fillId="21" borderId="15" xfId="0" applyNumberFormat="1" applyFont="1" applyFill="1" applyBorder="1" applyAlignment="1">
      <alignment horizontal="center" vertical="center" wrapText="1"/>
    </xf>
    <xf numFmtId="166" fontId="37" fillId="21" borderId="15" xfId="0" applyNumberFormat="1" applyFont="1" applyFill="1" applyBorder="1" applyAlignment="1">
      <alignment horizontal="center" vertical="center" wrapText="1"/>
    </xf>
    <xf numFmtId="0" fontId="44" fillId="20" borderId="17" xfId="0" applyFont="1" applyFill="1" applyBorder="1" applyAlignment="1">
      <alignment horizontal="center" vertical="center"/>
    </xf>
    <xf numFmtId="0" fontId="44" fillId="20" borderId="18" xfId="0" applyFont="1" applyFill="1" applyBorder="1" applyAlignment="1">
      <alignment horizontal="center" vertical="center"/>
    </xf>
    <xf numFmtId="0" fontId="44" fillId="20" borderId="18" xfId="0" applyFont="1" applyFill="1" applyBorder="1" applyAlignment="1">
      <alignment horizontal="left" vertical="center"/>
    </xf>
    <xf numFmtId="166" fontId="44" fillId="20" borderId="18" xfId="0" applyNumberFormat="1" applyFont="1" applyFill="1" applyBorder="1" applyAlignment="1">
      <alignment horizontal="center" vertical="center"/>
    </xf>
    <xf numFmtId="3" fontId="44" fillId="20" borderId="18" xfId="0" applyNumberFormat="1" applyFont="1" applyFill="1" applyBorder="1" applyAlignment="1">
      <alignment vertical="center"/>
    </xf>
    <xf numFmtId="0" fontId="4" fillId="20" borderId="19" xfId="0" applyFont="1" applyFill="1" applyBorder="1"/>
    <xf numFmtId="166" fontId="23" fillId="20" borderId="15" xfId="0" applyNumberFormat="1" applyFont="1" applyFill="1" applyBorder="1" applyAlignment="1">
      <alignment horizontal="center" vertical="center"/>
    </xf>
    <xf numFmtId="3" fontId="22" fillId="18" borderId="15" xfId="0" applyNumberFormat="1" applyFont="1" applyFill="1" applyBorder="1" applyAlignment="1">
      <alignment horizontal="center" vertical="center"/>
    </xf>
    <xf numFmtId="166" fontId="22" fillId="19" borderId="15" xfId="0" applyNumberFormat="1" applyFont="1" applyFill="1" applyBorder="1" applyAlignment="1">
      <alignment horizontal="center" vertical="center"/>
    </xf>
    <xf numFmtId="49" fontId="22" fillId="18" borderId="15" xfId="0" applyNumberFormat="1" applyFont="1" applyFill="1" applyBorder="1" applyAlignment="1">
      <alignment horizontal="center" vertical="center"/>
    </xf>
    <xf numFmtId="166" fontId="22" fillId="18" borderId="15" xfId="0" applyNumberFormat="1" applyFont="1" applyFill="1" applyBorder="1" applyAlignment="1">
      <alignment horizontal="center" vertical="center"/>
    </xf>
    <xf numFmtId="0" fontId="22" fillId="19" borderId="15" xfId="0" applyFont="1" applyFill="1" applyBorder="1"/>
    <xf numFmtId="166" fontId="22" fillId="17" borderId="15" xfId="0" applyNumberFormat="1" applyFont="1" applyFill="1" applyBorder="1" applyAlignment="1">
      <alignment horizontal="center" vertical="center"/>
    </xf>
    <xf numFmtId="3" fontId="22" fillId="19" borderId="15" xfId="0" applyNumberFormat="1" applyFont="1" applyFill="1" applyBorder="1" applyAlignment="1">
      <alignment horizontal="center" vertical="center"/>
    </xf>
    <xf numFmtId="167" fontId="22" fillId="18" borderId="15" xfId="1" applyNumberFormat="1" applyFont="1" applyFill="1" applyBorder="1" applyAlignment="1">
      <alignment horizontal="center" vertical="center"/>
    </xf>
    <xf numFmtId="167" fontId="22" fillId="19" borderId="15" xfId="1" applyNumberFormat="1" applyFont="1" applyFill="1" applyBorder="1" applyAlignment="1">
      <alignment horizontal="center" vertical="center"/>
    </xf>
    <xf numFmtId="167" fontId="22" fillId="18" borderId="15" xfId="1" applyNumberFormat="1" applyFont="1" applyFill="1" applyBorder="1" applyAlignment="1">
      <alignment horizontal="center" vertical="center" wrapText="1"/>
    </xf>
    <xf numFmtId="167" fontId="22" fillId="19" borderId="15" xfId="1" applyNumberFormat="1" applyFont="1" applyFill="1" applyBorder="1" applyAlignment="1" applyProtection="1">
      <alignment horizontal="center" vertical="center"/>
    </xf>
    <xf numFmtId="166" fontId="23" fillId="21" borderId="13" xfId="0" applyNumberFormat="1" applyFont="1" applyFill="1" applyBorder="1" applyAlignment="1">
      <alignment horizontal="center" vertical="center"/>
    </xf>
    <xf numFmtId="166" fontId="23" fillId="21" borderId="16" xfId="0" applyNumberFormat="1" applyFont="1" applyFill="1" applyBorder="1" applyAlignment="1">
      <alignment horizontal="center" vertical="center"/>
    </xf>
    <xf numFmtId="3" fontId="23" fillId="21" borderId="12" xfId="0" applyNumberFormat="1" applyFont="1" applyFill="1" applyBorder="1" applyAlignment="1">
      <alignment horizontal="center" vertical="center"/>
    </xf>
    <xf numFmtId="3" fontId="23" fillId="21" borderId="15" xfId="0" applyNumberFormat="1" applyFont="1" applyFill="1" applyBorder="1" applyAlignment="1">
      <alignment horizontal="center" vertical="center"/>
    </xf>
    <xf numFmtId="166" fontId="23" fillId="21" borderId="12" xfId="0" applyNumberFormat="1" applyFont="1" applyFill="1" applyBorder="1" applyAlignment="1">
      <alignment horizontal="center" vertical="center"/>
    </xf>
    <xf numFmtId="166" fontId="23" fillId="22" borderId="12" xfId="0" applyNumberFormat="1" applyFont="1" applyFill="1" applyBorder="1" applyAlignment="1">
      <alignment horizontal="center" vertical="center" wrapText="1"/>
    </xf>
    <xf numFmtId="166" fontId="23" fillId="22" borderId="15" xfId="0" applyNumberFormat="1" applyFont="1" applyFill="1" applyBorder="1" applyAlignment="1">
      <alignment horizontal="center" vertical="center" wrapText="1"/>
    </xf>
    <xf numFmtId="49" fontId="23" fillId="21" borderId="12" xfId="0" applyNumberFormat="1" applyFont="1" applyFill="1" applyBorder="1" applyAlignment="1">
      <alignment horizontal="center" vertical="center" wrapText="1"/>
    </xf>
    <xf numFmtId="49" fontId="23" fillId="21" borderId="15" xfId="0" applyNumberFormat="1" applyFont="1" applyFill="1" applyBorder="1" applyAlignment="1">
      <alignment horizontal="center" vertical="center" wrapText="1"/>
    </xf>
    <xf numFmtId="167" fontId="23" fillId="21" borderId="12" xfId="1" applyNumberFormat="1" applyFont="1" applyFill="1" applyBorder="1" applyAlignment="1">
      <alignment horizontal="center" vertical="center" wrapText="1"/>
    </xf>
    <xf numFmtId="167" fontId="23" fillId="21" borderId="15" xfId="1" applyNumberFormat="1" applyFont="1" applyFill="1" applyBorder="1" applyAlignment="1">
      <alignment horizontal="center" vertical="center" wrapText="1"/>
    </xf>
    <xf numFmtId="166" fontId="37" fillId="21" borderId="12" xfId="0" applyNumberFormat="1" applyFont="1" applyFill="1" applyBorder="1" applyAlignment="1">
      <alignment horizontal="center" vertical="center" wrapText="1"/>
    </xf>
    <xf numFmtId="166" fontId="37" fillId="21" borderId="15" xfId="0" applyNumberFormat="1" applyFont="1" applyFill="1" applyBorder="1" applyAlignment="1">
      <alignment horizontal="center" vertical="center" wrapText="1"/>
    </xf>
    <xf numFmtId="49" fontId="22" fillId="10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49" fontId="23" fillId="21" borderId="12" xfId="0" applyNumberFormat="1" applyFont="1" applyFill="1" applyBorder="1" applyAlignment="1">
      <alignment horizontal="center" vertical="center"/>
    </xf>
    <xf numFmtId="49" fontId="23" fillId="21" borderId="15" xfId="0" applyNumberFormat="1" applyFont="1" applyFill="1" applyBorder="1" applyAlignment="1">
      <alignment horizontal="center" vertical="center"/>
    </xf>
    <xf numFmtId="166" fontId="23" fillId="21" borderId="12" xfId="0" applyNumberFormat="1" applyFont="1" applyFill="1" applyBorder="1" applyAlignment="1">
      <alignment horizontal="center" vertical="center" wrapText="1"/>
    </xf>
    <xf numFmtId="166" fontId="23" fillId="21" borderId="15" xfId="0" applyNumberFormat="1" applyFont="1" applyFill="1" applyBorder="1" applyAlignment="1">
      <alignment horizontal="center" vertical="center" wrapText="1"/>
    </xf>
    <xf numFmtId="49" fontId="23" fillId="21" borderId="11" xfId="0" applyNumberFormat="1" applyFont="1" applyFill="1" applyBorder="1" applyAlignment="1">
      <alignment horizontal="center" vertical="center"/>
    </xf>
    <xf numFmtId="49" fontId="23" fillId="21" borderId="14" xfId="0" applyNumberFormat="1" applyFont="1" applyFill="1" applyBorder="1" applyAlignment="1">
      <alignment horizontal="center" vertical="center"/>
    </xf>
    <xf numFmtId="0" fontId="23" fillId="21" borderId="12" xfId="0" applyFont="1" applyFill="1" applyBorder="1" applyAlignment="1">
      <alignment horizontal="center" vertical="center" wrapText="1"/>
    </xf>
    <xf numFmtId="0" fontId="23" fillId="21" borderId="15" xfId="0" applyFont="1" applyFill="1" applyBorder="1" applyAlignment="1">
      <alignment horizontal="center" vertical="center" wrapText="1"/>
    </xf>
  </cellXfs>
  <cellStyles count="41">
    <cellStyle name="Accent" xfId="9" xr:uid="{00000000-0005-0000-0000-000000000000}"/>
    <cellStyle name="Accent 1" xfId="10" xr:uid="{00000000-0005-0000-0000-000001000000}"/>
    <cellStyle name="Accent 2" xfId="11" xr:uid="{00000000-0005-0000-0000-000002000000}"/>
    <cellStyle name="Accent 3" xfId="12" xr:uid="{00000000-0005-0000-0000-000003000000}"/>
    <cellStyle name="Bad" xfId="6" builtinId="27" customBuiltin="1"/>
    <cellStyle name="Bình thường 2" xfId="13" xr:uid="{00000000-0005-0000-0000-000005000000}"/>
    <cellStyle name="Comma" xfId="1" builtinId="3" customBuiltin="1"/>
    <cellStyle name="Comma 10" xfId="14" xr:uid="{00000000-0005-0000-0000-000007000000}"/>
    <cellStyle name="Comma 2 2 2" xfId="15" xr:uid="{00000000-0005-0000-0000-000008000000}"/>
    <cellStyle name="Comma 2 3" xfId="16" xr:uid="{00000000-0005-0000-0000-000009000000}"/>
    <cellStyle name="Comma 2 4" xfId="17" xr:uid="{00000000-0005-0000-0000-00000A000000}"/>
    <cellStyle name="ConditionalStyle_1" xfId="18" xr:uid="{00000000-0005-0000-0000-00000B000000}"/>
    <cellStyle name="Error" xfId="19" xr:uid="{00000000-0005-0000-0000-00000C000000}"/>
    <cellStyle name="Excel Built-in Comma" xfId="20" xr:uid="{00000000-0005-0000-0000-00000D000000}"/>
    <cellStyle name="Footnote" xfId="21" xr:uid="{00000000-0005-0000-0000-00000E000000}"/>
    <cellStyle name="Good" xfId="5" builtinId="26" customBuiltin="1"/>
    <cellStyle name="Heading" xfId="22" xr:uid="{00000000-0005-0000-0000-000010000000}"/>
    <cellStyle name="Heading 1" xfId="3" builtinId="16" customBuiltin="1"/>
    <cellStyle name="Heading 2" xfId="4" builtinId="17" customBuiltin="1"/>
    <cellStyle name="Hyperlink" xfId="23" xr:uid="{00000000-0005-0000-0000-000013000000}"/>
    <cellStyle name="Neutral" xfId="7" builtinId="28" customBuiltin="1"/>
    <cellStyle name="Normal" xfId="0" builtinId="0" customBuiltin="1"/>
    <cellStyle name="Normal 10" xfId="24" xr:uid="{00000000-0005-0000-0000-000016000000}"/>
    <cellStyle name="Normal 2" xfId="25" xr:uid="{00000000-0005-0000-0000-000017000000}"/>
    <cellStyle name="Normal 28" xfId="26" xr:uid="{00000000-0005-0000-0000-000018000000}"/>
    <cellStyle name="Normal 3" xfId="39" xr:uid="{AC5A0E1B-D2A4-4E6D-BB0C-A5F0E0DC94B4}"/>
    <cellStyle name="Normal 30" xfId="27" xr:uid="{00000000-0005-0000-0000-000019000000}"/>
    <cellStyle name="Normal 32" xfId="28" xr:uid="{00000000-0005-0000-0000-00001A000000}"/>
    <cellStyle name="Normal 35" xfId="29" xr:uid="{00000000-0005-0000-0000-00001B000000}"/>
    <cellStyle name="Normal 4" xfId="40" xr:uid="{DF5AE252-4758-4B3C-9A1E-60C6720B3DD3}"/>
    <cellStyle name="Normal 74" xfId="30" xr:uid="{00000000-0005-0000-0000-00001C000000}"/>
    <cellStyle name="Normal_Sheet1" xfId="31" xr:uid="{00000000-0005-0000-0000-00001D000000}"/>
    <cellStyle name="Note" xfId="8" builtinId="10" customBuiltin="1"/>
    <cellStyle name="Percent" xfId="2" builtinId="5" customBuiltin="1"/>
    <cellStyle name="Percent 2" xfId="32" xr:uid="{00000000-0005-0000-0000-000020000000}"/>
    <cellStyle name="Result" xfId="33" xr:uid="{00000000-0005-0000-0000-000021000000}"/>
    <cellStyle name="Status" xfId="34" xr:uid="{00000000-0005-0000-0000-000022000000}"/>
    <cellStyle name="Style 1" xfId="35" xr:uid="{00000000-0005-0000-0000-000023000000}"/>
    <cellStyle name="Style 1 2" xfId="36" xr:uid="{00000000-0005-0000-0000-000024000000}"/>
    <cellStyle name="Text" xfId="37" xr:uid="{00000000-0005-0000-0000-000025000000}"/>
    <cellStyle name="Warning" xfId="38" xr:uid="{00000000-0005-0000-0000-000026000000}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7</xdr:row>
          <xdr:rowOff>0</xdr:rowOff>
        </xdr:from>
        <xdr:to>
          <xdr:col>25</xdr:col>
          <xdr:colOff>66675</xdr:colOff>
          <xdr:row>8</xdr:row>
          <xdr:rowOff>28575</xdr:rowOff>
        </xdr:to>
        <xdr:sp macro="" textlink="">
          <xdr:nvSpPr>
            <xdr:cNvPr id="1025" name="Comment 83" hidden="1">
              <a:extLst>
                <a:ext uri="{FF2B5EF4-FFF2-40B4-BE49-F238E27FC236}">
                  <a16:creationId xmlns:a16="http://schemas.microsoft.com/office/drawing/2014/main" id="{6D99DAC0-6A6F-0194-A48A-48DA147F88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20288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466725</xdr:colOff>
          <xdr:row>7</xdr:row>
          <xdr:rowOff>0</xdr:rowOff>
        </xdr:from>
        <xdr:to>
          <xdr:col>30</xdr:col>
          <xdr:colOff>66675</xdr:colOff>
          <xdr:row>8</xdr:row>
          <xdr:rowOff>28575</xdr:rowOff>
        </xdr:to>
        <xdr:sp macro="" textlink="">
          <xdr:nvSpPr>
            <xdr:cNvPr id="1026" name="Comment 79" hidden="1">
              <a:extLst>
                <a:ext uri="{FF2B5EF4-FFF2-40B4-BE49-F238E27FC236}">
                  <a16:creationId xmlns:a16="http://schemas.microsoft.com/office/drawing/2014/main" id="{496019D3-8B13-4D29-7C4A-7A0D755B8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59500" y="20288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 đóng hàng quay về tính cước 70%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7</xdr:row>
          <xdr:rowOff>114300</xdr:rowOff>
        </xdr:from>
        <xdr:to>
          <xdr:col>25</xdr:col>
          <xdr:colOff>66675</xdr:colOff>
          <xdr:row>8</xdr:row>
          <xdr:rowOff>142875</xdr:rowOff>
        </xdr:to>
        <xdr:sp macro="" textlink="">
          <xdr:nvSpPr>
            <xdr:cNvPr id="1027" name="Comment 84" hidden="1">
              <a:extLst>
                <a:ext uri="{FF2B5EF4-FFF2-40B4-BE49-F238E27FC236}">
                  <a16:creationId xmlns:a16="http://schemas.microsoft.com/office/drawing/2014/main" id="{0656C0FD-17CB-C068-3FCA-954E0C6325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21431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466725</xdr:colOff>
          <xdr:row>7</xdr:row>
          <xdr:rowOff>0</xdr:rowOff>
        </xdr:from>
        <xdr:to>
          <xdr:col>30</xdr:col>
          <xdr:colOff>76200</xdr:colOff>
          <xdr:row>8</xdr:row>
          <xdr:rowOff>28575</xdr:rowOff>
        </xdr:to>
        <xdr:sp macro="" textlink="">
          <xdr:nvSpPr>
            <xdr:cNvPr id="1028" name="Comment 64" hidden="1">
              <a:extLst>
                <a:ext uri="{FF2B5EF4-FFF2-40B4-BE49-F238E27FC236}">
                  <a16:creationId xmlns:a16="http://schemas.microsoft.com/office/drawing/2014/main" id="{865EF637-97C0-E01E-4FB1-8DC2FDA397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59500" y="2028825"/>
              <a:ext cx="1381125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đông á xin hỗ trợ giảm, vì khách hàng mới đang cạnh trạnhgiá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466725</xdr:colOff>
          <xdr:row>7</xdr:row>
          <xdr:rowOff>114300</xdr:rowOff>
        </xdr:from>
        <xdr:to>
          <xdr:col>30</xdr:col>
          <xdr:colOff>66675</xdr:colOff>
          <xdr:row>8</xdr:row>
          <xdr:rowOff>142875</xdr:rowOff>
        </xdr:to>
        <xdr:sp macro="" textlink="">
          <xdr:nvSpPr>
            <xdr:cNvPr id="1029" name="Comment 80" hidden="1">
              <a:extLst>
                <a:ext uri="{FF2B5EF4-FFF2-40B4-BE49-F238E27FC236}">
                  <a16:creationId xmlns:a16="http://schemas.microsoft.com/office/drawing/2014/main" id="{C6D0D653-82AC-FCC8-ADAE-E20F7A0272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59500" y="21431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 đóng hàng quay về tính cước 70%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466725</xdr:colOff>
          <xdr:row>8</xdr:row>
          <xdr:rowOff>114300</xdr:rowOff>
        </xdr:from>
        <xdr:to>
          <xdr:col>30</xdr:col>
          <xdr:colOff>66675</xdr:colOff>
          <xdr:row>12</xdr:row>
          <xdr:rowOff>38100</xdr:rowOff>
        </xdr:to>
        <xdr:sp macro="" textlink="">
          <xdr:nvSpPr>
            <xdr:cNvPr id="1030" name="Comment 81" hidden="1">
              <a:extLst>
                <a:ext uri="{FF2B5EF4-FFF2-40B4-BE49-F238E27FC236}">
                  <a16:creationId xmlns:a16="http://schemas.microsoft.com/office/drawing/2014/main" id="{5533BAFC-8E22-CE1D-526E-A50EA254AA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59500" y="28670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 đóng hàng quay về tính cước 70%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7</xdr:row>
          <xdr:rowOff>0</xdr:rowOff>
        </xdr:from>
        <xdr:to>
          <xdr:col>23</xdr:col>
          <xdr:colOff>1019175</xdr:colOff>
          <xdr:row>8</xdr:row>
          <xdr:rowOff>28575</xdr:rowOff>
        </xdr:to>
        <xdr:sp macro="" textlink="">
          <xdr:nvSpPr>
            <xdr:cNvPr id="1031" name="Comment 66" hidden="1">
              <a:extLst>
                <a:ext uri="{FF2B5EF4-FFF2-40B4-BE49-F238E27FC236}">
                  <a16:creationId xmlns:a16="http://schemas.microsoft.com/office/drawing/2014/main" id="{89098191-A281-44DF-F480-CFBEBFDF99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20288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8</xdr:row>
          <xdr:rowOff>114300</xdr:rowOff>
        </xdr:from>
        <xdr:to>
          <xdr:col>25</xdr:col>
          <xdr:colOff>66675</xdr:colOff>
          <xdr:row>12</xdr:row>
          <xdr:rowOff>38100</xdr:rowOff>
        </xdr:to>
        <xdr:sp macro="" textlink="">
          <xdr:nvSpPr>
            <xdr:cNvPr id="1032" name="Comment 85" hidden="1">
              <a:extLst>
                <a:ext uri="{FF2B5EF4-FFF2-40B4-BE49-F238E27FC236}">
                  <a16:creationId xmlns:a16="http://schemas.microsoft.com/office/drawing/2014/main" id="{574DA00C-6E47-477E-3303-BCEF0CCD1A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28670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466725</xdr:colOff>
          <xdr:row>9</xdr:row>
          <xdr:rowOff>114300</xdr:rowOff>
        </xdr:from>
        <xdr:to>
          <xdr:col>30</xdr:col>
          <xdr:colOff>66675</xdr:colOff>
          <xdr:row>13</xdr:row>
          <xdr:rowOff>38100</xdr:rowOff>
        </xdr:to>
        <xdr:sp macro="" textlink="">
          <xdr:nvSpPr>
            <xdr:cNvPr id="1033" name="Comment 82" hidden="1">
              <a:extLst>
                <a:ext uri="{FF2B5EF4-FFF2-40B4-BE49-F238E27FC236}">
                  <a16:creationId xmlns:a16="http://schemas.microsoft.com/office/drawing/2014/main" id="{0644804E-7647-83F8-F713-126359FBC7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59500" y="30765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 đóng hàng quay về tính cước 70%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209550</xdr:colOff>
          <xdr:row>7</xdr:row>
          <xdr:rowOff>0</xdr:rowOff>
        </xdr:from>
        <xdr:to>
          <xdr:col>26</xdr:col>
          <xdr:colOff>371475</xdr:colOff>
          <xdr:row>8</xdr:row>
          <xdr:rowOff>28575</xdr:rowOff>
        </xdr:to>
        <xdr:sp macro="" textlink="">
          <xdr:nvSpPr>
            <xdr:cNvPr id="1034" name="Comment 128" hidden="1">
              <a:extLst>
                <a:ext uri="{FF2B5EF4-FFF2-40B4-BE49-F238E27FC236}">
                  <a16:creationId xmlns:a16="http://schemas.microsoft.com/office/drawing/2014/main" id="{82C144FF-4F9F-189E-5B44-BE4A87727C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02100" y="20288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đóng 2 kho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1009650</xdr:colOff>
          <xdr:row>7</xdr:row>
          <xdr:rowOff>0</xdr:rowOff>
        </xdr:from>
        <xdr:to>
          <xdr:col>27</xdr:col>
          <xdr:colOff>581025</xdr:colOff>
          <xdr:row>8</xdr:row>
          <xdr:rowOff>28575</xdr:rowOff>
        </xdr:to>
        <xdr:sp macro="" textlink="">
          <xdr:nvSpPr>
            <xdr:cNvPr id="1035" name="Comment 131" hidden="1">
              <a:extLst>
                <a:ext uri="{FF2B5EF4-FFF2-40B4-BE49-F238E27FC236}">
                  <a16:creationId xmlns:a16="http://schemas.microsoft.com/office/drawing/2014/main" id="{F4A42F82-9EAE-BD47-EA18-E66E0D9946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02200" y="20288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314325</xdr:colOff>
          <xdr:row>7</xdr:row>
          <xdr:rowOff>0</xdr:rowOff>
        </xdr:from>
        <xdr:to>
          <xdr:col>23</xdr:col>
          <xdr:colOff>409575</xdr:colOff>
          <xdr:row>8</xdr:row>
          <xdr:rowOff>28575</xdr:rowOff>
        </xdr:to>
        <xdr:sp macro="" textlink="">
          <xdr:nvSpPr>
            <xdr:cNvPr id="1036" name="Comment 78" hidden="1">
              <a:extLst>
                <a:ext uri="{FF2B5EF4-FFF2-40B4-BE49-F238E27FC236}">
                  <a16:creationId xmlns:a16="http://schemas.microsoft.com/office/drawing/2014/main" id="{6C0E63D0-7ECD-369D-F60F-BF4E08CFDA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15975" y="20288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cân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7</xdr:row>
          <xdr:rowOff>114300</xdr:rowOff>
        </xdr:from>
        <xdr:to>
          <xdr:col>23</xdr:col>
          <xdr:colOff>1019175</xdr:colOff>
          <xdr:row>8</xdr:row>
          <xdr:rowOff>142875</xdr:rowOff>
        </xdr:to>
        <xdr:sp macro="" textlink="">
          <xdr:nvSpPr>
            <xdr:cNvPr id="1037" name="Comment 65" hidden="1">
              <a:extLst>
                <a:ext uri="{FF2B5EF4-FFF2-40B4-BE49-F238E27FC236}">
                  <a16:creationId xmlns:a16="http://schemas.microsoft.com/office/drawing/2014/main" id="{3801E58C-8B95-E6E4-FF7C-928F59789F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21431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9</xdr:row>
          <xdr:rowOff>114300</xdr:rowOff>
        </xdr:from>
        <xdr:to>
          <xdr:col>25</xdr:col>
          <xdr:colOff>66675</xdr:colOff>
          <xdr:row>13</xdr:row>
          <xdr:rowOff>38100</xdr:rowOff>
        </xdr:to>
        <xdr:sp macro="" textlink="">
          <xdr:nvSpPr>
            <xdr:cNvPr id="1038" name="Comment 86" hidden="1">
              <a:extLst>
                <a:ext uri="{FF2B5EF4-FFF2-40B4-BE49-F238E27FC236}">
                  <a16:creationId xmlns:a16="http://schemas.microsoft.com/office/drawing/2014/main" id="{C71A8740-6713-4F6E-E0F9-B1E4897CF6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30765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1009650</xdr:colOff>
          <xdr:row>7</xdr:row>
          <xdr:rowOff>114300</xdr:rowOff>
        </xdr:from>
        <xdr:to>
          <xdr:col>27</xdr:col>
          <xdr:colOff>581025</xdr:colOff>
          <xdr:row>8</xdr:row>
          <xdr:rowOff>142875</xdr:rowOff>
        </xdr:to>
        <xdr:sp macro="" textlink="">
          <xdr:nvSpPr>
            <xdr:cNvPr id="1039" name="Comment 134" hidden="1">
              <a:extLst>
                <a:ext uri="{FF2B5EF4-FFF2-40B4-BE49-F238E27FC236}">
                  <a16:creationId xmlns:a16="http://schemas.microsoft.com/office/drawing/2014/main" id="{45A0960A-246A-1810-F4C3-5B2F2905FE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02200" y="21431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10</xdr:row>
          <xdr:rowOff>123825</xdr:rowOff>
        </xdr:from>
        <xdr:to>
          <xdr:col>25</xdr:col>
          <xdr:colOff>66675</xdr:colOff>
          <xdr:row>14</xdr:row>
          <xdr:rowOff>47625</xdr:rowOff>
        </xdr:to>
        <xdr:sp macro="" textlink="">
          <xdr:nvSpPr>
            <xdr:cNvPr id="1040" name="Comment 87" hidden="1">
              <a:extLst>
                <a:ext uri="{FF2B5EF4-FFF2-40B4-BE49-F238E27FC236}">
                  <a16:creationId xmlns:a16="http://schemas.microsoft.com/office/drawing/2014/main" id="{20059AF1-9331-7B70-822D-404A08EF75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32956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11</xdr:row>
          <xdr:rowOff>123825</xdr:rowOff>
        </xdr:from>
        <xdr:to>
          <xdr:col>25</xdr:col>
          <xdr:colOff>66675</xdr:colOff>
          <xdr:row>15</xdr:row>
          <xdr:rowOff>38100</xdr:rowOff>
        </xdr:to>
        <xdr:sp macro="" textlink="">
          <xdr:nvSpPr>
            <xdr:cNvPr id="1041" name="Comment 88" hidden="1">
              <a:extLst>
                <a:ext uri="{FF2B5EF4-FFF2-40B4-BE49-F238E27FC236}">
                  <a16:creationId xmlns:a16="http://schemas.microsoft.com/office/drawing/2014/main" id="{1947C79F-BA85-6896-79FA-072840AB16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34956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8</xdr:row>
          <xdr:rowOff>114300</xdr:rowOff>
        </xdr:from>
        <xdr:to>
          <xdr:col>23</xdr:col>
          <xdr:colOff>1019175</xdr:colOff>
          <xdr:row>12</xdr:row>
          <xdr:rowOff>38100</xdr:rowOff>
        </xdr:to>
        <xdr:sp macro="" textlink="">
          <xdr:nvSpPr>
            <xdr:cNvPr id="1042" name="Comment 67" hidden="1">
              <a:extLst>
                <a:ext uri="{FF2B5EF4-FFF2-40B4-BE49-F238E27FC236}">
                  <a16:creationId xmlns:a16="http://schemas.microsoft.com/office/drawing/2014/main" id="{AC613ACD-6B82-BD62-14B8-E0681E4710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28670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7</xdr:row>
          <xdr:rowOff>0</xdr:rowOff>
        </xdr:from>
        <xdr:to>
          <xdr:col>25</xdr:col>
          <xdr:colOff>66675</xdr:colOff>
          <xdr:row>8</xdr:row>
          <xdr:rowOff>28575</xdr:rowOff>
        </xdr:to>
        <xdr:sp macro="" textlink="">
          <xdr:nvSpPr>
            <xdr:cNvPr id="1043" name="Comment 127" hidden="1">
              <a:extLst>
                <a:ext uri="{FF2B5EF4-FFF2-40B4-BE49-F238E27FC236}">
                  <a16:creationId xmlns:a16="http://schemas.microsoft.com/office/drawing/2014/main" id="{DA487C1D-B0C0-CDDF-C523-99C3998BDC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20288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An Sương 4 lượt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314325</xdr:colOff>
          <xdr:row>7</xdr:row>
          <xdr:rowOff>114300</xdr:rowOff>
        </xdr:from>
        <xdr:to>
          <xdr:col>23</xdr:col>
          <xdr:colOff>409575</xdr:colOff>
          <xdr:row>8</xdr:row>
          <xdr:rowOff>142875</xdr:rowOff>
        </xdr:to>
        <xdr:sp macro="" textlink="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95A7DE60-6FD6-458B-FFED-045231C5F5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15975" y="21431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cân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7</xdr:row>
          <xdr:rowOff>0</xdr:rowOff>
        </xdr:from>
        <xdr:to>
          <xdr:col>25</xdr:col>
          <xdr:colOff>66675</xdr:colOff>
          <xdr:row>8</xdr:row>
          <xdr:rowOff>28575</xdr:rowOff>
        </xdr:to>
        <xdr:sp macro="" textlink="">
          <xdr:nvSpPr>
            <xdr:cNvPr id="1045" name="Comment 126" hidden="1">
              <a:extLst>
                <a:ext uri="{FF2B5EF4-FFF2-40B4-BE49-F238E27FC236}">
                  <a16:creationId xmlns:a16="http://schemas.microsoft.com/office/drawing/2014/main" id="{7828893B-D544-85BD-2D5A-930CDD343B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20288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1009650</xdr:colOff>
          <xdr:row>8</xdr:row>
          <xdr:rowOff>114300</xdr:rowOff>
        </xdr:from>
        <xdr:to>
          <xdr:col>27</xdr:col>
          <xdr:colOff>581025</xdr:colOff>
          <xdr:row>12</xdr:row>
          <xdr:rowOff>38100</xdr:rowOff>
        </xdr:to>
        <xdr:sp macro="" textlink="">
          <xdr:nvSpPr>
            <xdr:cNvPr id="1046" name="Comment 132" hidden="1">
              <a:extLst>
                <a:ext uri="{FF2B5EF4-FFF2-40B4-BE49-F238E27FC236}">
                  <a16:creationId xmlns:a16="http://schemas.microsoft.com/office/drawing/2014/main" id="{1B4FE667-6FBA-28E0-F1FD-B34BC88996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02200" y="28670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12</xdr:row>
          <xdr:rowOff>123825</xdr:rowOff>
        </xdr:from>
        <xdr:to>
          <xdr:col>25</xdr:col>
          <xdr:colOff>66675</xdr:colOff>
          <xdr:row>16</xdr:row>
          <xdr:rowOff>38100</xdr:rowOff>
        </xdr:to>
        <xdr:sp macro="" textlink="">
          <xdr:nvSpPr>
            <xdr:cNvPr id="1047" name="Comment 89" hidden="1">
              <a:extLst>
                <a:ext uri="{FF2B5EF4-FFF2-40B4-BE49-F238E27FC236}">
                  <a16:creationId xmlns:a16="http://schemas.microsoft.com/office/drawing/2014/main" id="{4A8FD81F-A9A5-E02B-8F80-59B8F90FB2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37052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1009650</xdr:colOff>
          <xdr:row>9</xdr:row>
          <xdr:rowOff>114300</xdr:rowOff>
        </xdr:from>
        <xdr:to>
          <xdr:col>27</xdr:col>
          <xdr:colOff>581025</xdr:colOff>
          <xdr:row>13</xdr:row>
          <xdr:rowOff>38100</xdr:rowOff>
        </xdr:to>
        <xdr:sp macro="" textlink="">
          <xdr:nvSpPr>
            <xdr:cNvPr id="1048" name="Comment 133" hidden="1">
              <a:extLst>
                <a:ext uri="{FF2B5EF4-FFF2-40B4-BE49-F238E27FC236}">
                  <a16:creationId xmlns:a16="http://schemas.microsoft.com/office/drawing/2014/main" id="{B82EC53E-217D-B25A-B389-02EF8A3E25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02200" y="30765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152400</xdr:colOff>
          <xdr:row>72</xdr:row>
          <xdr:rowOff>114300</xdr:rowOff>
        </xdr:from>
        <xdr:to>
          <xdr:col>30</xdr:col>
          <xdr:colOff>342900</xdr:colOff>
          <xdr:row>76</xdr:row>
          <xdr:rowOff>28575</xdr:rowOff>
        </xdr:to>
        <xdr:sp macro="" textlink="">
          <xdr:nvSpPr>
            <xdr:cNvPr id="1049" name="Comment 136" hidden="1">
              <a:extLst>
                <a:ext uri="{FF2B5EF4-FFF2-40B4-BE49-F238E27FC236}">
                  <a16:creationId xmlns:a16="http://schemas.microsoft.com/office/drawing/2014/main" id="{C4C927D1-2492-BD81-03F9-7A9E309FF1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35725" y="162687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cước 3 kho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9</xdr:row>
          <xdr:rowOff>114300</xdr:rowOff>
        </xdr:from>
        <xdr:to>
          <xdr:col>23</xdr:col>
          <xdr:colOff>1019175</xdr:colOff>
          <xdr:row>13</xdr:row>
          <xdr:rowOff>38100</xdr:rowOff>
        </xdr:to>
        <xdr:sp macro="" textlink="">
          <xdr:nvSpPr>
            <xdr:cNvPr id="1050" name="Comment 68" hidden="1">
              <a:extLst>
                <a:ext uri="{FF2B5EF4-FFF2-40B4-BE49-F238E27FC236}">
                  <a16:creationId xmlns:a16="http://schemas.microsoft.com/office/drawing/2014/main" id="{DED7B1CD-FFCD-BB1D-1A73-CD07C3841A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30765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13</xdr:row>
          <xdr:rowOff>123825</xdr:rowOff>
        </xdr:from>
        <xdr:to>
          <xdr:col>25</xdr:col>
          <xdr:colOff>66675</xdr:colOff>
          <xdr:row>17</xdr:row>
          <xdr:rowOff>38100</xdr:rowOff>
        </xdr:to>
        <xdr:sp macro="" textlink="">
          <xdr:nvSpPr>
            <xdr:cNvPr id="1051" name="Comment 90" hidden="1">
              <a:extLst>
                <a:ext uri="{FF2B5EF4-FFF2-40B4-BE49-F238E27FC236}">
                  <a16:creationId xmlns:a16="http://schemas.microsoft.com/office/drawing/2014/main" id="{72AE1EB6-DF99-D567-BE1C-020C4CF16F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39147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14</xdr:row>
          <xdr:rowOff>123825</xdr:rowOff>
        </xdr:from>
        <xdr:to>
          <xdr:col>25</xdr:col>
          <xdr:colOff>66675</xdr:colOff>
          <xdr:row>18</xdr:row>
          <xdr:rowOff>38100</xdr:rowOff>
        </xdr:to>
        <xdr:sp macro="" textlink="">
          <xdr:nvSpPr>
            <xdr:cNvPr id="1052" name="Comment 91" hidden="1">
              <a:extLst>
                <a:ext uri="{FF2B5EF4-FFF2-40B4-BE49-F238E27FC236}">
                  <a16:creationId xmlns:a16="http://schemas.microsoft.com/office/drawing/2014/main" id="{1BA928C4-BB00-344F-62A1-9309DB86FF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41243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10</xdr:row>
          <xdr:rowOff>123825</xdr:rowOff>
        </xdr:from>
        <xdr:to>
          <xdr:col>23</xdr:col>
          <xdr:colOff>1019175</xdr:colOff>
          <xdr:row>14</xdr:row>
          <xdr:rowOff>47625</xdr:rowOff>
        </xdr:to>
        <xdr:sp macro="" textlink="">
          <xdr:nvSpPr>
            <xdr:cNvPr id="1053" name="Comment 69" hidden="1">
              <a:extLst>
                <a:ext uri="{FF2B5EF4-FFF2-40B4-BE49-F238E27FC236}">
                  <a16:creationId xmlns:a16="http://schemas.microsoft.com/office/drawing/2014/main" id="{126AE235-EF9A-7E60-0406-0A43704560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32956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15</xdr:row>
          <xdr:rowOff>123825</xdr:rowOff>
        </xdr:from>
        <xdr:to>
          <xdr:col>25</xdr:col>
          <xdr:colOff>66675</xdr:colOff>
          <xdr:row>19</xdr:row>
          <xdr:rowOff>38100</xdr:rowOff>
        </xdr:to>
        <xdr:sp macro="" textlink="">
          <xdr:nvSpPr>
            <xdr:cNvPr id="1054" name="Comment 92" hidden="1">
              <a:extLst>
                <a:ext uri="{FF2B5EF4-FFF2-40B4-BE49-F238E27FC236}">
                  <a16:creationId xmlns:a16="http://schemas.microsoft.com/office/drawing/2014/main" id="{D3CFD1A4-E243-4A88-FA6A-56D877D147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43338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16</xdr:row>
          <xdr:rowOff>123825</xdr:rowOff>
        </xdr:from>
        <xdr:to>
          <xdr:col>25</xdr:col>
          <xdr:colOff>66675</xdr:colOff>
          <xdr:row>20</xdr:row>
          <xdr:rowOff>38100</xdr:rowOff>
        </xdr:to>
        <xdr:sp macro="" textlink="">
          <xdr:nvSpPr>
            <xdr:cNvPr id="1055" name="Comment 93" hidden="1">
              <a:extLst>
                <a:ext uri="{FF2B5EF4-FFF2-40B4-BE49-F238E27FC236}">
                  <a16:creationId xmlns:a16="http://schemas.microsoft.com/office/drawing/2014/main" id="{7B4273C8-B6E7-A13B-D117-F3EE66D15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45434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17</xdr:row>
          <xdr:rowOff>123825</xdr:rowOff>
        </xdr:from>
        <xdr:to>
          <xdr:col>25</xdr:col>
          <xdr:colOff>66675</xdr:colOff>
          <xdr:row>21</xdr:row>
          <xdr:rowOff>38100</xdr:rowOff>
        </xdr:to>
        <xdr:sp macro="" textlink="">
          <xdr:nvSpPr>
            <xdr:cNvPr id="1056" name="Comment 94" hidden="1">
              <a:extLst>
                <a:ext uri="{FF2B5EF4-FFF2-40B4-BE49-F238E27FC236}">
                  <a16:creationId xmlns:a16="http://schemas.microsoft.com/office/drawing/2014/main" id="{72D96C44-3623-7C1D-B099-574BCB0608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47529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18</xdr:row>
          <xdr:rowOff>123825</xdr:rowOff>
        </xdr:from>
        <xdr:to>
          <xdr:col>25</xdr:col>
          <xdr:colOff>66675</xdr:colOff>
          <xdr:row>22</xdr:row>
          <xdr:rowOff>38100</xdr:rowOff>
        </xdr:to>
        <xdr:sp macro="" textlink="">
          <xdr:nvSpPr>
            <xdr:cNvPr id="1057" name="Comment 95" hidden="1">
              <a:extLst>
                <a:ext uri="{FF2B5EF4-FFF2-40B4-BE49-F238E27FC236}">
                  <a16:creationId xmlns:a16="http://schemas.microsoft.com/office/drawing/2014/main" id="{FF21C721-FA91-778D-3A41-972F5B781C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49625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19</xdr:row>
          <xdr:rowOff>123825</xdr:rowOff>
        </xdr:from>
        <xdr:to>
          <xdr:col>25</xdr:col>
          <xdr:colOff>66675</xdr:colOff>
          <xdr:row>23</xdr:row>
          <xdr:rowOff>38100</xdr:rowOff>
        </xdr:to>
        <xdr:sp macro="" textlink="">
          <xdr:nvSpPr>
            <xdr:cNvPr id="1058" name="Comment 96" hidden="1">
              <a:extLst>
                <a:ext uri="{FF2B5EF4-FFF2-40B4-BE49-F238E27FC236}">
                  <a16:creationId xmlns:a16="http://schemas.microsoft.com/office/drawing/2014/main" id="{9DE256F0-3F6F-0DE0-F420-A3FE364913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51720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20</xdr:row>
          <xdr:rowOff>123825</xdr:rowOff>
        </xdr:from>
        <xdr:to>
          <xdr:col>25</xdr:col>
          <xdr:colOff>66675</xdr:colOff>
          <xdr:row>24</xdr:row>
          <xdr:rowOff>38100</xdr:rowOff>
        </xdr:to>
        <xdr:sp macro="" textlink="">
          <xdr:nvSpPr>
            <xdr:cNvPr id="1059" name="Comment 97" hidden="1">
              <a:extLst>
                <a:ext uri="{FF2B5EF4-FFF2-40B4-BE49-F238E27FC236}">
                  <a16:creationId xmlns:a16="http://schemas.microsoft.com/office/drawing/2014/main" id="{D373BF07-8650-C057-5C77-206CAC40B1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53816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21</xdr:row>
          <xdr:rowOff>123825</xdr:rowOff>
        </xdr:from>
        <xdr:to>
          <xdr:col>25</xdr:col>
          <xdr:colOff>66675</xdr:colOff>
          <xdr:row>25</xdr:row>
          <xdr:rowOff>38100</xdr:rowOff>
        </xdr:to>
        <xdr:sp macro="" textlink="">
          <xdr:nvSpPr>
            <xdr:cNvPr id="1060" name="Comment 98" hidden="1">
              <a:extLst>
                <a:ext uri="{FF2B5EF4-FFF2-40B4-BE49-F238E27FC236}">
                  <a16:creationId xmlns:a16="http://schemas.microsoft.com/office/drawing/2014/main" id="{691BE62B-86D3-DE58-6AE1-9C21040ED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55911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314325</xdr:colOff>
          <xdr:row>8</xdr:row>
          <xdr:rowOff>114300</xdr:rowOff>
        </xdr:from>
        <xdr:to>
          <xdr:col>23</xdr:col>
          <xdr:colOff>409575</xdr:colOff>
          <xdr:row>12</xdr:row>
          <xdr:rowOff>38100</xdr:rowOff>
        </xdr:to>
        <xdr:sp macro="" textlink="">
          <xdr:nvSpPr>
            <xdr:cNvPr id="1061" name="Comment 37" hidden="1">
              <a:extLst>
                <a:ext uri="{FF2B5EF4-FFF2-40B4-BE49-F238E27FC236}">
                  <a16:creationId xmlns:a16="http://schemas.microsoft.com/office/drawing/2014/main" id="{ECE946B9-1369-2AB6-87EE-79ACE32761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15975" y="28670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cân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314325</xdr:colOff>
          <xdr:row>9</xdr:row>
          <xdr:rowOff>114300</xdr:rowOff>
        </xdr:from>
        <xdr:to>
          <xdr:col>23</xdr:col>
          <xdr:colOff>409575</xdr:colOff>
          <xdr:row>13</xdr:row>
          <xdr:rowOff>38100</xdr:rowOff>
        </xdr:to>
        <xdr:sp macro="" textlink="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BD8DF042-622C-F5DA-BED7-DA951B25E9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15975" y="30765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cân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22</xdr:row>
          <xdr:rowOff>123825</xdr:rowOff>
        </xdr:from>
        <xdr:to>
          <xdr:col>25</xdr:col>
          <xdr:colOff>66675</xdr:colOff>
          <xdr:row>26</xdr:row>
          <xdr:rowOff>38100</xdr:rowOff>
        </xdr:to>
        <xdr:sp macro="" textlink="">
          <xdr:nvSpPr>
            <xdr:cNvPr id="1063" name="Comment 99" hidden="1">
              <a:extLst>
                <a:ext uri="{FF2B5EF4-FFF2-40B4-BE49-F238E27FC236}">
                  <a16:creationId xmlns:a16="http://schemas.microsoft.com/office/drawing/2014/main" id="{23C15E06-4FAB-D73A-0A5F-1920586184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58007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11</xdr:row>
          <xdr:rowOff>123825</xdr:rowOff>
        </xdr:from>
        <xdr:to>
          <xdr:col>23</xdr:col>
          <xdr:colOff>1019175</xdr:colOff>
          <xdr:row>15</xdr:row>
          <xdr:rowOff>38100</xdr:rowOff>
        </xdr:to>
        <xdr:sp macro="" textlink="">
          <xdr:nvSpPr>
            <xdr:cNvPr id="1064" name="Comment 70" hidden="1">
              <a:extLst>
                <a:ext uri="{FF2B5EF4-FFF2-40B4-BE49-F238E27FC236}">
                  <a16:creationId xmlns:a16="http://schemas.microsoft.com/office/drawing/2014/main" id="{27530753-A3D4-40C4-4BE8-08DF295266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34956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23</xdr:row>
          <xdr:rowOff>123825</xdr:rowOff>
        </xdr:from>
        <xdr:to>
          <xdr:col>25</xdr:col>
          <xdr:colOff>66675</xdr:colOff>
          <xdr:row>27</xdr:row>
          <xdr:rowOff>38100</xdr:rowOff>
        </xdr:to>
        <xdr:sp macro="" textlink="">
          <xdr:nvSpPr>
            <xdr:cNvPr id="1065" name="Comment 100" hidden="1">
              <a:extLst>
                <a:ext uri="{FF2B5EF4-FFF2-40B4-BE49-F238E27FC236}">
                  <a16:creationId xmlns:a16="http://schemas.microsoft.com/office/drawing/2014/main" id="{7FE6BB57-4EBA-E16E-FA20-541E2D2895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60102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24</xdr:row>
          <xdr:rowOff>123825</xdr:rowOff>
        </xdr:from>
        <xdr:to>
          <xdr:col>25</xdr:col>
          <xdr:colOff>66675</xdr:colOff>
          <xdr:row>28</xdr:row>
          <xdr:rowOff>38100</xdr:rowOff>
        </xdr:to>
        <xdr:sp macro="" textlink="">
          <xdr:nvSpPr>
            <xdr:cNvPr id="1066" name="Comment 101" hidden="1">
              <a:extLst>
                <a:ext uri="{FF2B5EF4-FFF2-40B4-BE49-F238E27FC236}">
                  <a16:creationId xmlns:a16="http://schemas.microsoft.com/office/drawing/2014/main" id="{DBCA20A9-1CD5-2526-E5DC-49966C0227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62198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25</xdr:row>
          <xdr:rowOff>123825</xdr:rowOff>
        </xdr:from>
        <xdr:to>
          <xdr:col>25</xdr:col>
          <xdr:colOff>66675</xdr:colOff>
          <xdr:row>29</xdr:row>
          <xdr:rowOff>38100</xdr:rowOff>
        </xdr:to>
        <xdr:sp macro="" textlink="">
          <xdr:nvSpPr>
            <xdr:cNvPr id="1067" name="Comment 102" hidden="1">
              <a:extLst>
                <a:ext uri="{FF2B5EF4-FFF2-40B4-BE49-F238E27FC236}">
                  <a16:creationId xmlns:a16="http://schemas.microsoft.com/office/drawing/2014/main" id="{ACABEF26-410B-AC9D-D290-C94E386A5D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64293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209550</xdr:colOff>
          <xdr:row>8</xdr:row>
          <xdr:rowOff>114300</xdr:rowOff>
        </xdr:from>
        <xdr:to>
          <xdr:col>26</xdr:col>
          <xdr:colOff>371475</xdr:colOff>
          <xdr:row>12</xdr:row>
          <xdr:rowOff>38100</xdr:rowOff>
        </xdr:to>
        <xdr:sp macro="" textlink="">
          <xdr:nvSpPr>
            <xdr:cNvPr id="1068" name="Comment 129" hidden="1">
              <a:extLst>
                <a:ext uri="{FF2B5EF4-FFF2-40B4-BE49-F238E27FC236}">
                  <a16:creationId xmlns:a16="http://schemas.microsoft.com/office/drawing/2014/main" id="{168CE917-D1C5-7F87-CDF2-EC1564BD59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02100" y="28670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đóng 2 kho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26</xdr:row>
          <xdr:rowOff>123825</xdr:rowOff>
        </xdr:from>
        <xdr:to>
          <xdr:col>25</xdr:col>
          <xdr:colOff>66675</xdr:colOff>
          <xdr:row>30</xdr:row>
          <xdr:rowOff>38100</xdr:rowOff>
        </xdr:to>
        <xdr:sp macro="" textlink="">
          <xdr:nvSpPr>
            <xdr:cNvPr id="1069" name="Comment 103" hidden="1">
              <a:extLst>
                <a:ext uri="{FF2B5EF4-FFF2-40B4-BE49-F238E27FC236}">
                  <a16:creationId xmlns:a16="http://schemas.microsoft.com/office/drawing/2014/main" id="{8FE0D87D-995B-FD83-FA9D-69270CBB8F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66389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27</xdr:row>
          <xdr:rowOff>123825</xdr:rowOff>
        </xdr:from>
        <xdr:to>
          <xdr:col>25</xdr:col>
          <xdr:colOff>66675</xdr:colOff>
          <xdr:row>31</xdr:row>
          <xdr:rowOff>38100</xdr:rowOff>
        </xdr:to>
        <xdr:sp macro="" textlink="">
          <xdr:nvSpPr>
            <xdr:cNvPr id="1070" name="Comment 104" hidden="1">
              <a:extLst>
                <a:ext uri="{FF2B5EF4-FFF2-40B4-BE49-F238E27FC236}">
                  <a16:creationId xmlns:a16="http://schemas.microsoft.com/office/drawing/2014/main" id="{C2D844ED-34D8-D1A8-2189-05321211A2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68484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28</xdr:row>
          <xdr:rowOff>123825</xdr:rowOff>
        </xdr:from>
        <xdr:to>
          <xdr:col>25</xdr:col>
          <xdr:colOff>66675</xdr:colOff>
          <xdr:row>32</xdr:row>
          <xdr:rowOff>38100</xdr:rowOff>
        </xdr:to>
        <xdr:sp macro="" textlink="">
          <xdr:nvSpPr>
            <xdr:cNvPr id="1071" name="Comment 105" hidden="1">
              <a:extLst>
                <a:ext uri="{FF2B5EF4-FFF2-40B4-BE49-F238E27FC236}">
                  <a16:creationId xmlns:a16="http://schemas.microsoft.com/office/drawing/2014/main" id="{52D43A99-080B-CF08-220C-0690B03D53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70580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12</xdr:row>
          <xdr:rowOff>123825</xdr:rowOff>
        </xdr:from>
        <xdr:to>
          <xdr:col>23</xdr:col>
          <xdr:colOff>1019175</xdr:colOff>
          <xdr:row>16</xdr:row>
          <xdr:rowOff>38100</xdr:rowOff>
        </xdr:to>
        <xdr:sp macro="" textlink="">
          <xdr:nvSpPr>
            <xdr:cNvPr id="1072" name="Comment 71" hidden="1">
              <a:extLst>
                <a:ext uri="{FF2B5EF4-FFF2-40B4-BE49-F238E27FC236}">
                  <a16:creationId xmlns:a16="http://schemas.microsoft.com/office/drawing/2014/main" id="{A24C78A9-CA7E-B69F-D334-DAADC722CE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37052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209550</xdr:colOff>
          <xdr:row>9</xdr:row>
          <xdr:rowOff>114300</xdr:rowOff>
        </xdr:from>
        <xdr:to>
          <xdr:col>26</xdr:col>
          <xdr:colOff>371475</xdr:colOff>
          <xdr:row>13</xdr:row>
          <xdr:rowOff>38100</xdr:rowOff>
        </xdr:to>
        <xdr:sp macro="" textlink="">
          <xdr:nvSpPr>
            <xdr:cNvPr id="1073" name="Comment 130" hidden="1">
              <a:extLst>
                <a:ext uri="{FF2B5EF4-FFF2-40B4-BE49-F238E27FC236}">
                  <a16:creationId xmlns:a16="http://schemas.microsoft.com/office/drawing/2014/main" id="{7BBE6483-D18D-421F-18A1-92EAADDBD5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02100" y="30765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đóng 2 kho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29</xdr:row>
          <xdr:rowOff>123825</xdr:rowOff>
        </xdr:from>
        <xdr:to>
          <xdr:col>25</xdr:col>
          <xdr:colOff>66675</xdr:colOff>
          <xdr:row>33</xdr:row>
          <xdr:rowOff>38100</xdr:rowOff>
        </xdr:to>
        <xdr:sp macro="" textlink="">
          <xdr:nvSpPr>
            <xdr:cNvPr id="1074" name="Comment 106" hidden="1">
              <a:extLst>
                <a:ext uri="{FF2B5EF4-FFF2-40B4-BE49-F238E27FC236}">
                  <a16:creationId xmlns:a16="http://schemas.microsoft.com/office/drawing/2014/main" id="{DE492B9F-C049-C23F-AD0C-770ECEC067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72675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314325</xdr:colOff>
          <xdr:row>7</xdr:row>
          <xdr:rowOff>0</xdr:rowOff>
        </xdr:from>
        <xdr:to>
          <xdr:col>23</xdr:col>
          <xdr:colOff>409575</xdr:colOff>
          <xdr:row>8</xdr:row>
          <xdr:rowOff>28575</xdr:rowOff>
        </xdr:to>
        <xdr:sp macro="" textlink="">
          <xdr:nvSpPr>
            <xdr:cNvPr id="1075" name="Comment 51" hidden="1">
              <a:extLst>
                <a:ext uri="{FF2B5EF4-FFF2-40B4-BE49-F238E27FC236}">
                  <a16:creationId xmlns:a16="http://schemas.microsoft.com/office/drawing/2014/main" id="{41028336-8131-4F1A-3091-5BCDC2CF05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15975" y="20288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cân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30</xdr:row>
          <xdr:rowOff>123825</xdr:rowOff>
        </xdr:from>
        <xdr:to>
          <xdr:col>25</xdr:col>
          <xdr:colOff>66675</xdr:colOff>
          <xdr:row>34</xdr:row>
          <xdr:rowOff>38100</xdr:rowOff>
        </xdr:to>
        <xdr:sp macro="" textlink="">
          <xdr:nvSpPr>
            <xdr:cNvPr id="1076" name="Comment 107" hidden="1">
              <a:extLst>
                <a:ext uri="{FF2B5EF4-FFF2-40B4-BE49-F238E27FC236}">
                  <a16:creationId xmlns:a16="http://schemas.microsoft.com/office/drawing/2014/main" id="{12AA15B7-381C-E9A3-9430-8B2F25FF3B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74771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31</xdr:row>
          <xdr:rowOff>123825</xdr:rowOff>
        </xdr:from>
        <xdr:to>
          <xdr:col>25</xdr:col>
          <xdr:colOff>66675</xdr:colOff>
          <xdr:row>35</xdr:row>
          <xdr:rowOff>38100</xdr:rowOff>
        </xdr:to>
        <xdr:sp macro="" textlink="">
          <xdr:nvSpPr>
            <xdr:cNvPr id="1077" name="Comment 108" hidden="1">
              <a:extLst>
                <a:ext uri="{FF2B5EF4-FFF2-40B4-BE49-F238E27FC236}">
                  <a16:creationId xmlns:a16="http://schemas.microsoft.com/office/drawing/2014/main" id="{59130259-1C53-E047-4A35-4048073D20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76866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13</xdr:row>
          <xdr:rowOff>123825</xdr:rowOff>
        </xdr:from>
        <xdr:to>
          <xdr:col>23</xdr:col>
          <xdr:colOff>1019175</xdr:colOff>
          <xdr:row>17</xdr:row>
          <xdr:rowOff>38100</xdr:rowOff>
        </xdr:to>
        <xdr:sp macro="" textlink="">
          <xdr:nvSpPr>
            <xdr:cNvPr id="1078" name="Comment 72" hidden="1">
              <a:extLst>
                <a:ext uri="{FF2B5EF4-FFF2-40B4-BE49-F238E27FC236}">
                  <a16:creationId xmlns:a16="http://schemas.microsoft.com/office/drawing/2014/main" id="{39049C23-6613-7CF2-D7BB-77B90F6496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39147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1009650</xdr:colOff>
          <xdr:row>10</xdr:row>
          <xdr:rowOff>123825</xdr:rowOff>
        </xdr:from>
        <xdr:to>
          <xdr:col>27</xdr:col>
          <xdr:colOff>581025</xdr:colOff>
          <xdr:row>14</xdr:row>
          <xdr:rowOff>47625</xdr:rowOff>
        </xdr:to>
        <xdr:sp macro="" textlink="">
          <xdr:nvSpPr>
            <xdr:cNvPr id="1079" name="Comment 135" hidden="1">
              <a:extLst>
                <a:ext uri="{FF2B5EF4-FFF2-40B4-BE49-F238E27FC236}">
                  <a16:creationId xmlns:a16="http://schemas.microsoft.com/office/drawing/2014/main" id="{391C85AA-2702-900F-0BB8-D90D9C2F8C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02200" y="32956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14</xdr:row>
          <xdr:rowOff>123825</xdr:rowOff>
        </xdr:from>
        <xdr:to>
          <xdr:col>23</xdr:col>
          <xdr:colOff>1019175</xdr:colOff>
          <xdr:row>18</xdr:row>
          <xdr:rowOff>38100</xdr:rowOff>
        </xdr:to>
        <xdr:sp macro="" textlink="">
          <xdr:nvSpPr>
            <xdr:cNvPr id="1080" name="Comment 73" hidden="1">
              <a:extLst>
                <a:ext uri="{FF2B5EF4-FFF2-40B4-BE49-F238E27FC236}">
                  <a16:creationId xmlns:a16="http://schemas.microsoft.com/office/drawing/2014/main" id="{2458F74B-931F-B877-33DD-C0602A959C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41243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32</xdr:row>
          <xdr:rowOff>123825</xdr:rowOff>
        </xdr:from>
        <xdr:to>
          <xdr:col>25</xdr:col>
          <xdr:colOff>66675</xdr:colOff>
          <xdr:row>36</xdr:row>
          <xdr:rowOff>38100</xdr:rowOff>
        </xdr:to>
        <xdr:sp macro="" textlink="">
          <xdr:nvSpPr>
            <xdr:cNvPr id="1081" name="Comment 109" hidden="1">
              <a:extLst>
                <a:ext uri="{FF2B5EF4-FFF2-40B4-BE49-F238E27FC236}">
                  <a16:creationId xmlns:a16="http://schemas.microsoft.com/office/drawing/2014/main" id="{85A3E200-1122-DE54-7492-09A39017F0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78962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33</xdr:row>
          <xdr:rowOff>123825</xdr:rowOff>
        </xdr:from>
        <xdr:to>
          <xdr:col>25</xdr:col>
          <xdr:colOff>66675</xdr:colOff>
          <xdr:row>37</xdr:row>
          <xdr:rowOff>38100</xdr:rowOff>
        </xdr:to>
        <xdr:sp macro="" textlink="">
          <xdr:nvSpPr>
            <xdr:cNvPr id="1082" name="Comment 110" hidden="1">
              <a:extLst>
                <a:ext uri="{FF2B5EF4-FFF2-40B4-BE49-F238E27FC236}">
                  <a16:creationId xmlns:a16="http://schemas.microsoft.com/office/drawing/2014/main" id="{7D7D1270-FE84-3332-1F9F-C9A67E10E3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81057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34</xdr:row>
          <xdr:rowOff>123825</xdr:rowOff>
        </xdr:from>
        <xdr:to>
          <xdr:col>25</xdr:col>
          <xdr:colOff>66675</xdr:colOff>
          <xdr:row>38</xdr:row>
          <xdr:rowOff>38100</xdr:rowOff>
        </xdr:to>
        <xdr:sp macro="" textlink="">
          <xdr:nvSpPr>
            <xdr:cNvPr id="1083" name="Comment 111" hidden="1">
              <a:extLst>
                <a:ext uri="{FF2B5EF4-FFF2-40B4-BE49-F238E27FC236}">
                  <a16:creationId xmlns:a16="http://schemas.microsoft.com/office/drawing/2014/main" id="{2F48BA97-2DED-94F6-0C52-1DA3B368C2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83153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35</xdr:row>
          <xdr:rowOff>123825</xdr:rowOff>
        </xdr:from>
        <xdr:to>
          <xdr:col>25</xdr:col>
          <xdr:colOff>66675</xdr:colOff>
          <xdr:row>39</xdr:row>
          <xdr:rowOff>38100</xdr:rowOff>
        </xdr:to>
        <xdr:sp macro="" textlink="">
          <xdr:nvSpPr>
            <xdr:cNvPr id="1084" name="Comment 112" hidden="1">
              <a:extLst>
                <a:ext uri="{FF2B5EF4-FFF2-40B4-BE49-F238E27FC236}">
                  <a16:creationId xmlns:a16="http://schemas.microsoft.com/office/drawing/2014/main" id="{CB5F0963-4262-B45D-830B-631A25340A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85248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36</xdr:row>
          <xdr:rowOff>123825</xdr:rowOff>
        </xdr:from>
        <xdr:to>
          <xdr:col>25</xdr:col>
          <xdr:colOff>66675</xdr:colOff>
          <xdr:row>40</xdr:row>
          <xdr:rowOff>38100</xdr:rowOff>
        </xdr:to>
        <xdr:sp macro="" textlink="">
          <xdr:nvSpPr>
            <xdr:cNvPr id="1085" name="Comment 113" hidden="1">
              <a:extLst>
                <a:ext uri="{FF2B5EF4-FFF2-40B4-BE49-F238E27FC236}">
                  <a16:creationId xmlns:a16="http://schemas.microsoft.com/office/drawing/2014/main" id="{EE7718EA-C942-3FA8-51F8-3387BC0DEB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87344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37</xdr:row>
          <xdr:rowOff>123825</xdr:rowOff>
        </xdr:from>
        <xdr:to>
          <xdr:col>25</xdr:col>
          <xdr:colOff>66675</xdr:colOff>
          <xdr:row>41</xdr:row>
          <xdr:rowOff>38100</xdr:rowOff>
        </xdr:to>
        <xdr:sp macro="" textlink="">
          <xdr:nvSpPr>
            <xdr:cNvPr id="1086" name="Comment 114" hidden="1">
              <a:extLst>
                <a:ext uri="{FF2B5EF4-FFF2-40B4-BE49-F238E27FC236}">
                  <a16:creationId xmlns:a16="http://schemas.microsoft.com/office/drawing/2014/main" id="{963A02AF-BC06-63EA-6D6F-CE91FE0858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89439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38</xdr:row>
          <xdr:rowOff>123825</xdr:rowOff>
        </xdr:from>
        <xdr:to>
          <xdr:col>25</xdr:col>
          <xdr:colOff>66675</xdr:colOff>
          <xdr:row>42</xdr:row>
          <xdr:rowOff>38100</xdr:rowOff>
        </xdr:to>
        <xdr:sp macro="" textlink="">
          <xdr:nvSpPr>
            <xdr:cNvPr id="1087" name="Comment 115" hidden="1">
              <a:extLst>
                <a:ext uri="{FF2B5EF4-FFF2-40B4-BE49-F238E27FC236}">
                  <a16:creationId xmlns:a16="http://schemas.microsoft.com/office/drawing/2014/main" id="{2F15FA53-A809-B2E1-DBAB-E1E0EB9F44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91535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39</xdr:row>
          <xdr:rowOff>123825</xdr:rowOff>
        </xdr:from>
        <xdr:to>
          <xdr:col>25</xdr:col>
          <xdr:colOff>66675</xdr:colOff>
          <xdr:row>43</xdr:row>
          <xdr:rowOff>38100</xdr:rowOff>
        </xdr:to>
        <xdr:sp macro="" textlink="">
          <xdr:nvSpPr>
            <xdr:cNvPr id="1088" name="Comment 116" hidden="1">
              <a:extLst>
                <a:ext uri="{FF2B5EF4-FFF2-40B4-BE49-F238E27FC236}">
                  <a16:creationId xmlns:a16="http://schemas.microsoft.com/office/drawing/2014/main" id="{82E3BDBE-55B8-9935-733D-C792C991BF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93630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40</xdr:row>
          <xdr:rowOff>123825</xdr:rowOff>
        </xdr:from>
        <xdr:to>
          <xdr:col>25</xdr:col>
          <xdr:colOff>66675</xdr:colOff>
          <xdr:row>44</xdr:row>
          <xdr:rowOff>38100</xdr:rowOff>
        </xdr:to>
        <xdr:sp macro="" textlink="">
          <xdr:nvSpPr>
            <xdr:cNvPr id="1089" name="Comment 117" hidden="1">
              <a:extLst>
                <a:ext uri="{FF2B5EF4-FFF2-40B4-BE49-F238E27FC236}">
                  <a16:creationId xmlns:a16="http://schemas.microsoft.com/office/drawing/2014/main" id="{EC1CBDBF-9758-B027-BEA2-CA4316E551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95726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41</xdr:row>
          <xdr:rowOff>123825</xdr:rowOff>
        </xdr:from>
        <xdr:to>
          <xdr:col>25</xdr:col>
          <xdr:colOff>66675</xdr:colOff>
          <xdr:row>45</xdr:row>
          <xdr:rowOff>38100</xdr:rowOff>
        </xdr:to>
        <xdr:sp macro="" textlink="">
          <xdr:nvSpPr>
            <xdr:cNvPr id="1090" name="Comment 118" hidden="1">
              <a:extLst>
                <a:ext uri="{FF2B5EF4-FFF2-40B4-BE49-F238E27FC236}">
                  <a16:creationId xmlns:a16="http://schemas.microsoft.com/office/drawing/2014/main" id="{36294FE4-9C01-BE72-9E44-EC42B65FB6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97821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15</xdr:row>
          <xdr:rowOff>123825</xdr:rowOff>
        </xdr:from>
        <xdr:to>
          <xdr:col>23</xdr:col>
          <xdr:colOff>1019175</xdr:colOff>
          <xdr:row>19</xdr:row>
          <xdr:rowOff>38100</xdr:rowOff>
        </xdr:to>
        <xdr:sp macro="" textlink="">
          <xdr:nvSpPr>
            <xdr:cNvPr id="1091" name="Comment 74" hidden="1">
              <a:extLst>
                <a:ext uri="{FF2B5EF4-FFF2-40B4-BE49-F238E27FC236}">
                  <a16:creationId xmlns:a16="http://schemas.microsoft.com/office/drawing/2014/main" id="{84D52062-B2A2-062C-403B-A90C47CB4A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43338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42</xdr:row>
          <xdr:rowOff>123825</xdr:rowOff>
        </xdr:from>
        <xdr:to>
          <xdr:col>25</xdr:col>
          <xdr:colOff>66675</xdr:colOff>
          <xdr:row>46</xdr:row>
          <xdr:rowOff>38100</xdr:rowOff>
        </xdr:to>
        <xdr:sp macro="" textlink="">
          <xdr:nvSpPr>
            <xdr:cNvPr id="1092" name="Comment 119" hidden="1">
              <a:extLst>
                <a:ext uri="{FF2B5EF4-FFF2-40B4-BE49-F238E27FC236}">
                  <a16:creationId xmlns:a16="http://schemas.microsoft.com/office/drawing/2014/main" id="{DD5E05AB-A79F-3413-AEF5-85E9C208D9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99917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43</xdr:row>
          <xdr:rowOff>123825</xdr:rowOff>
        </xdr:from>
        <xdr:to>
          <xdr:col>25</xdr:col>
          <xdr:colOff>66675</xdr:colOff>
          <xdr:row>47</xdr:row>
          <xdr:rowOff>38100</xdr:rowOff>
        </xdr:to>
        <xdr:sp macro="" textlink="">
          <xdr:nvSpPr>
            <xdr:cNvPr id="1093" name="Comment 120" hidden="1">
              <a:extLst>
                <a:ext uri="{FF2B5EF4-FFF2-40B4-BE49-F238E27FC236}">
                  <a16:creationId xmlns:a16="http://schemas.microsoft.com/office/drawing/2014/main" id="{3BC06B06-E964-9AD6-315A-C568F3FEFE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102012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16</xdr:row>
          <xdr:rowOff>123825</xdr:rowOff>
        </xdr:from>
        <xdr:to>
          <xdr:col>23</xdr:col>
          <xdr:colOff>1019175</xdr:colOff>
          <xdr:row>20</xdr:row>
          <xdr:rowOff>38100</xdr:rowOff>
        </xdr:to>
        <xdr:sp macro="" textlink="">
          <xdr:nvSpPr>
            <xdr:cNvPr id="1094" name="Comment 75" hidden="1">
              <a:extLst>
                <a:ext uri="{FF2B5EF4-FFF2-40B4-BE49-F238E27FC236}">
                  <a16:creationId xmlns:a16="http://schemas.microsoft.com/office/drawing/2014/main" id="{104CA59E-9C86-E330-25EC-56BA716EC9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45434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44</xdr:row>
          <xdr:rowOff>123825</xdr:rowOff>
        </xdr:from>
        <xdr:to>
          <xdr:col>25</xdr:col>
          <xdr:colOff>66675</xdr:colOff>
          <xdr:row>48</xdr:row>
          <xdr:rowOff>38100</xdr:rowOff>
        </xdr:to>
        <xdr:sp macro="" textlink="">
          <xdr:nvSpPr>
            <xdr:cNvPr id="1095" name="Comment 121" hidden="1">
              <a:extLst>
                <a:ext uri="{FF2B5EF4-FFF2-40B4-BE49-F238E27FC236}">
                  <a16:creationId xmlns:a16="http://schemas.microsoft.com/office/drawing/2014/main" id="{E6BF11A7-CFE8-5011-B25E-E686EBE2CF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104108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45</xdr:row>
          <xdr:rowOff>123825</xdr:rowOff>
        </xdr:from>
        <xdr:to>
          <xdr:col>25</xdr:col>
          <xdr:colOff>66675</xdr:colOff>
          <xdr:row>49</xdr:row>
          <xdr:rowOff>38100</xdr:rowOff>
        </xdr:to>
        <xdr:sp macro="" textlink="">
          <xdr:nvSpPr>
            <xdr:cNvPr id="1096" name="Comment 122" hidden="1">
              <a:extLst>
                <a:ext uri="{FF2B5EF4-FFF2-40B4-BE49-F238E27FC236}">
                  <a16:creationId xmlns:a16="http://schemas.microsoft.com/office/drawing/2014/main" id="{4D3E03FB-605E-63BA-1307-DBFAEC1642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106203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46</xdr:row>
          <xdr:rowOff>123825</xdr:rowOff>
        </xdr:from>
        <xdr:to>
          <xdr:col>25</xdr:col>
          <xdr:colOff>66675</xdr:colOff>
          <xdr:row>50</xdr:row>
          <xdr:rowOff>38100</xdr:rowOff>
        </xdr:to>
        <xdr:sp macro="" textlink="">
          <xdr:nvSpPr>
            <xdr:cNvPr id="1097" name="Comment 123" hidden="1">
              <a:extLst>
                <a:ext uri="{FF2B5EF4-FFF2-40B4-BE49-F238E27FC236}">
                  <a16:creationId xmlns:a16="http://schemas.microsoft.com/office/drawing/2014/main" id="{AC3716F4-AD44-379F-21B1-D2D9D67181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108299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47</xdr:row>
          <xdr:rowOff>123825</xdr:rowOff>
        </xdr:from>
        <xdr:to>
          <xdr:col>25</xdr:col>
          <xdr:colOff>66675</xdr:colOff>
          <xdr:row>51</xdr:row>
          <xdr:rowOff>38100</xdr:rowOff>
        </xdr:to>
        <xdr:sp macro="" textlink="">
          <xdr:nvSpPr>
            <xdr:cNvPr id="1098" name="Comment 124" hidden="1">
              <a:extLst>
                <a:ext uri="{FF2B5EF4-FFF2-40B4-BE49-F238E27FC236}">
                  <a16:creationId xmlns:a16="http://schemas.microsoft.com/office/drawing/2014/main" id="{8A4C9820-A867-8909-6209-3CE226D410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110394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228600</xdr:colOff>
          <xdr:row>20</xdr:row>
          <xdr:rowOff>123825</xdr:rowOff>
        </xdr:from>
        <xdr:to>
          <xdr:col>18</xdr:col>
          <xdr:colOff>9525</xdr:colOff>
          <xdr:row>24</xdr:row>
          <xdr:rowOff>38100</xdr:rowOff>
        </xdr:to>
        <xdr:sp macro="" textlink="">
          <xdr:nvSpPr>
            <xdr:cNvPr id="1099" name="Comment 77" hidden="1">
              <a:extLst>
                <a:ext uri="{FF2B5EF4-FFF2-40B4-BE49-F238E27FC236}">
                  <a16:creationId xmlns:a16="http://schemas.microsoft.com/office/drawing/2014/main" id="{AC4576D3-011F-F3BB-5258-BB490E121E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30050" y="5381625"/>
              <a:ext cx="1381125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đông á xin hỗ trợ giảm, vì khách hàng mới đang cạnh trạnhgiá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17</xdr:row>
          <xdr:rowOff>123825</xdr:rowOff>
        </xdr:from>
        <xdr:to>
          <xdr:col>23</xdr:col>
          <xdr:colOff>1019175</xdr:colOff>
          <xdr:row>21</xdr:row>
          <xdr:rowOff>38100</xdr:rowOff>
        </xdr:to>
        <xdr:sp macro="" textlink="">
          <xdr:nvSpPr>
            <xdr:cNvPr id="1100" name="Comment 76" hidden="1">
              <a:extLst>
                <a:ext uri="{FF2B5EF4-FFF2-40B4-BE49-F238E27FC236}">
                  <a16:creationId xmlns:a16="http://schemas.microsoft.com/office/drawing/2014/main" id="{3BC232C4-16FC-896C-7325-F7F4BC2B25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47529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18</xdr:row>
          <xdr:rowOff>123825</xdr:rowOff>
        </xdr:from>
        <xdr:to>
          <xdr:col>23</xdr:col>
          <xdr:colOff>1019175</xdr:colOff>
          <xdr:row>22</xdr:row>
          <xdr:rowOff>38100</xdr:rowOff>
        </xdr:to>
        <xdr:sp macro="" textlink="">
          <xdr:nvSpPr>
            <xdr:cNvPr id="1101" name="Comment 77" hidden="1">
              <a:extLst>
                <a:ext uri="{FF2B5EF4-FFF2-40B4-BE49-F238E27FC236}">
                  <a16:creationId xmlns:a16="http://schemas.microsoft.com/office/drawing/2014/main" id="{ECD109FA-288D-7536-1D64-6C010EAC15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49625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228600</xdr:colOff>
          <xdr:row>22</xdr:row>
          <xdr:rowOff>123825</xdr:rowOff>
        </xdr:from>
        <xdr:to>
          <xdr:col>18</xdr:col>
          <xdr:colOff>9525</xdr:colOff>
          <xdr:row>26</xdr:row>
          <xdr:rowOff>38100</xdr:rowOff>
        </xdr:to>
        <xdr:sp macro="" textlink="">
          <xdr:nvSpPr>
            <xdr:cNvPr id="1102" name="Comment 60" hidden="1">
              <a:extLst>
                <a:ext uri="{FF2B5EF4-FFF2-40B4-BE49-F238E27FC236}">
                  <a16:creationId xmlns:a16="http://schemas.microsoft.com/office/drawing/2014/main" id="{55DF27A1-CE84-ED21-BC11-F76EFB3CB0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30050" y="5800725"/>
              <a:ext cx="1381125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đông á xin hỗ trợ giảm, vì khách hàng mới đang cạnh trạnhgiá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228600</xdr:colOff>
          <xdr:row>23</xdr:row>
          <xdr:rowOff>123825</xdr:rowOff>
        </xdr:from>
        <xdr:to>
          <xdr:col>18</xdr:col>
          <xdr:colOff>9525</xdr:colOff>
          <xdr:row>27</xdr:row>
          <xdr:rowOff>38100</xdr:rowOff>
        </xdr:to>
        <xdr:sp macro="" textlink="">
          <xdr:nvSpPr>
            <xdr:cNvPr id="1103" name="Comment 62" hidden="1">
              <a:extLst>
                <a:ext uri="{FF2B5EF4-FFF2-40B4-BE49-F238E27FC236}">
                  <a16:creationId xmlns:a16="http://schemas.microsoft.com/office/drawing/2014/main" id="{D2E4A30D-1E66-5B80-EF08-900A31FF09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30050" y="6010275"/>
              <a:ext cx="1381125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đông á xin hỗ trợ giảm, vì khách hàng mới đang cạnh trạnhgiá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123825</xdr:colOff>
          <xdr:row>19</xdr:row>
          <xdr:rowOff>123825</xdr:rowOff>
        </xdr:from>
        <xdr:to>
          <xdr:col>23</xdr:col>
          <xdr:colOff>1019175</xdr:colOff>
          <xdr:row>23</xdr:row>
          <xdr:rowOff>38100</xdr:rowOff>
        </xdr:to>
        <xdr:sp macro="" textlink="">
          <xdr:nvSpPr>
            <xdr:cNvPr id="1104" name="Comment 80" hidden="1">
              <a:extLst>
                <a:ext uri="{FF2B5EF4-FFF2-40B4-BE49-F238E27FC236}">
                  <a16:creationId xmlns:a16="http://schemas.microsoft.com/office/drawing/2014/main" id="{DA0B427B-4244-0B03-09A5-F1938A54CA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25575" y="51720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809625</xdr:colOff>
          <xdr:row>48</xdr:row>
          <xdr:rowOff>123825</xdr:rowOff>
        </xdr:from>
        <xdr:to>
          <xdr:col>25</xdr:col>
          <xdr:colOff>66675</xdr:colOff>
          <xdr:row>52</xdr:row>
          <xdr:rowOff>38100</xdr:rowOff>
        </xdr:to>
        <xdr:sp macro="" textlink="">
          <xdr:nvSpPr>
            <xdr:cNvPr id="1105" name="Comment 125" hidden="1">
              <a:extLst>
                <a:ext uri="{FF2B5EF4-FFF2-40B4-BE49-F238E27FC236}">
                  <a16:creationId xmlns:a16="http://schemas.microsoft.com/office/drawing/2014/main" id="{AC383576-8581-6923-5534-7B110A8382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87625" y="112490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DELL: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cầu đường Bot Cai Lậy</a:t>
              </a: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161925</xdr:colOff>
          <xdr:row>0</xdr:row>
          <xdr:rowOff>76200</xdr:rowOff>
        </xdr:from>
        <xdr:to>
          <xdr:col>27</xdr:col>
          <xdr:colOff>666750</xdr:colOff>
          <xdr:row>2</xdr:row>
          <xdr:rowOff>190500</xdr:rowOff>
        </xdr:to>
        <xdr:sp macro="" textlink="">
          <xdr:nvSpPr>
            <xdr:cNvPr id="2049" name="Comment 1" hidden="1">
              <a:extLst>
                <a:ext uri="{FF2B5EF4-FFF2-40B4-BE49-F238E27FC236}">
                  <a16:creationId xmlns:a16="http://schemas.microsoft.com/office/drawing/2014/main" id="{A3334C78-5DBD-E29A-85B2-A74E2A74EB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93000" y="76200"/>
              <a:ext cx="1457325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KHÔNG TÍNH CONT TRẢ SAU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161925</xdr:colOff>
          <xdr:row>0</xdr:row>
          <xdr:rowOff>76200</xdr:rowOff>
        </xdr:from>
        <xdr:to>
          <xdr:col>30</xdr:col>
          <xdr:colOff>438150</xdr:colOff>
          <xdr:row>2</xdr:row>
          <xdr:rowOff>190500</xdr:rowOff>
        </xdr:to>
        <xdr:sp macro="" textlink="">
          <xdr:nvSpPr>
            <xdr:cNvPr id="2050" name="Comment 2" hidden="1">
              <a:extLst>
                <a:ext uri="{FF2B5EF4-FFF2-40B4-BE49-F238E27FC236}">
                  <a16:creationId xmlns:a16="http://schemas.microsoft.com/office/drawing/2014/main" id="{FE7C10A2-104B-11D4-3A54-69CFB91853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40850" y="76200"/>
              <a:ext cx="146685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KHÔNG TÍNH CONT TRẢ SAU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2</xdr:row>
          <xdr:rowOff>266700</xdr:rowOff>
        </xdr:from>
        <xdr:to>
          <xdr:col>17</xdr:col>
          <xdr:colOff>647700</xdr:colOff>
          <xdr:row>4</xdr:row>
          <xdr:rowOff>247650</xdr:rowOff>
        </xdr:to>
        <xdr:sp macro="" textlink="">
          <xdr:nvSpPr>
            <xdr:cNvPr id="2051" name="Comment 3" hidden="1">
              <a:extLst>
                <a:ext uri="{FF2B5EF4-FFF2-40B4-BE49-F238E27FC236}">
                  <a16:creationId xmlns:a16="http://schemas.microsoft.com/office/drawing/2014/main" id="{CB39061E-12B5-2A5F-5641-3B95BC416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876300"/>
              <a:ext cx="1524000" cy="6667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8</xdr:row>
          <xdr:rowOff>228600</xdr:rowOff>
        </xdr:from>
        <xdr:to>
          <xdr:col>19</xdr:col>
          <xdr:colOff>476250</xdr:colOff>
          <xdr:row>11</xdr:row>
          <xdr:rowOff>57150</xdr:rowOff>
        </xdr:to>
        <xdr:sp macro="" textlink="">
          <xdr:nvSpPr>
            <xdr:cNvPr id="2052" name="Comment 4" hidden="1">
              <a:extLst>
                <a:ext uri="{FF2B5EF4-FFF2-40B4-BE49-F238E27FC236}">
                  <a16:creationId xmlns:a16="http://schemas.microsoft.com/office/drawing/2014/main" id="{C12386F8-2568-F4BA-F513-C22DC69C42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2819400"/>
              <a:ext cx="2352675" cy="800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2 kho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11</xdr:row>
          <xdr:rowOff>228600</xdr:rowOff>
        </xdr:from>
        <xdr:to>
          <xdr:col>17</xdr:col>
          <xdr:colOff>704850</xdr:colOff>
          <xdr:row>13</xdr:row>
          <xdr:rowOff>276225</xdr:rowOff>
        </xdr:to>
        <xdr:sp macro="" textlink="">
          <xdr:nvSpPr>
            <xdr:cNvPr id="2053" name="Comment 5" hidden="1">
              <a:extLst>
                <a:ext uri="{FF2B5EF4-FFF2-40B4-BE49-F238E27FC236}">
                  <a16:creationId xmlns:a16="http://schemas.microsoft.com/office/drawing/2014/main" id="{70A166E9-0AFF-2D72-CE1A-1A54495058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3790950"/>
              <a:ext cx="1581150" cy="695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13</xdr:row>
          <xdr:rowOff>238125</xdr:rowOff>
        </xdr:from>
        <xdr:to>
          <xdr:col>17</xdr:col>
          <xdr:colOff>666750</xdr:colOff>
          <xdr:row>15</xdr:row>
          <xdr:rowOff>257175</xdr:rowOff>
        </xdr:to>
        <xdr:sp macro="" textlink="">
          <xdr:nvSpPr>
            <xdr:cNvPr id="2054" name="Comment 6" hidden="1">
              <a:extLst>
                <a:ext uri="{FF2B5EF4-FFF2-40B4-BE49-F238E27FC236}">
                  <a16:creationId xmlns:a16="http://schemas.microsoft.com/office/drawing/2014/main" id="{7CCDB640-BEF6-ACEA-9CAF-1D855C0B81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4448175"/>
              <a:ext cx="1543050" cy="6667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13</xdr:row>
          <xdr:rowOff>238125</xdr:rowOff>
        </xdr:from>
        <xdr:to>
          <xdr:col>19</xdr:col>
          <xdr:colOff>561975</xdr:colOff>
          <xdr:row>16</xdr:row>
          <xdr:rowOff>19050</xdr:rowOff>
        </xdr:to>
        <xdr:sp macro="" textlink="">
          <xdr:nvSpPr>
            <xdr:cNvPr id="2055" name="Comment 7" hidden="1">
              <a:extLst>
                <a:ext uri="{FF2B5EF4-FFF2-40B4-BE49-F238E27FC236}">
                  <a16:creationId xmlns:a16="http://schemas.microsoft.com/office/drawing/2014/main" id="{048C0FA0-2BFC-4C2D-1FFC-803E56F3A4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4448175"/>
              <a:ext cx="24384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75% cước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14</xdr:row>
          <xdr:rowOff>228600</xdr:rowOff>
        </xdr:from>
        <xdr:to>
          <xdr:col>17</xdr:col>
          <xdr:colOff>666750</xdr:colOff>
          <xdr:row>16</xdr:row>
          <xdr:rowOff>238125</xdr:rowOff>
        </xdr:to>
        <xdr:sp macro="" textlink="">
          <xdr:nvSpPr>
            <xdr:cNvPr id="2056" name="Comment 8" hidden="1">
              <a:extLst>
                <a:ext uri="{FF2B5EF4-FFF2-40B4-BE49-F238E27FC236}">
                  <a16:creationId xmlns:a16="http://schemas.microsoft.com/office/drawing/2014/main" id="{AC3E33CD-52B1-D070-2931-F9E7493E97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4762500"/>
              <a:ext cx="1543050" cy="6572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14</xdr:row>
          <xdr:rowOff>228600</xdr:rowOff>
        </xdr:from>
        <xdr:to>
          <xdr:col>19</xdr:col>
          <xdr:colOff>561975</xdr:colOff>
          <xdr:row>17</xdr:row>
          <xdr:rowOff>9525</xdr:rowOff>
        </xdr:to>
        <xdr:sp macro="" textlink="">
          <xdr:nvSpPr>
            <xdr:cNvPr id="2057" name="Comment 9" hidden="1">
              <a:extLst>
                <a:ext uri="{FF2B5EF4-FFF2-40B4-BE49-F238E27FC236}">
                  <a16:creationId xmlns:a16="http://schemas.microsoft.com/office/drawing/2014/main" id="{6DF12FCA-10B4-C226-B091-4D57EBB8A3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4762500"/>
              <a:ext cx="24384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75% cước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19</xdr:row>
          <xdr:rowOff>238125</xdr:rowOff>
        </xdr:from>
        <xdr:to>
          <xdr:col>18</xdr:col>
          <xdr:colOff>533400</xdr:colOff>
          <xdr:row>21</xdr:row>
          <xdr:rowOff>314325</xdr:rowOff>
        </xdr:to>
        <xdr:sp macro="" textlink="">
          <xdr:nvSpPr>
            <xdr:cNvPr id="2058" name="Comment 10" hidden="1">
              <a:extLst>
                <a:ext uri="{FF2B5EF4-FFF2-40B4-BE49-F238E27FC236}">
                  <a16:creationId xmlns:a16="http://schemas.microsoft.com/office/drawing/2014/main" id="{0EDEF5E0-6F6B-BBFF-810E-D1F717733D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6391275"/>
              <a:ext cx="146685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75%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20</xdr:row>
          <xdr:rowOff>228600</xdr:rowOff>
        </xdr:from>
        <xdr:to>
          <xdr:col>18</xdr:col>
          <xdr:colOff>123825</xdr:colOff>
          <xdr:row>22</xdr:row>
          <xdr:rowOff>304800</xdr:rowOff>
        </xdr:to>
        <xdr:sp macro="" textlink="">
          <xdr:nvSpPr>
            <xdr:cNvPr id="2059" name="Comment 11" hidden="1">
              <a:extLst>
                <a:ext uri="{FF2B5EF4-FFF2-40B4-BE49-F238E27FC236}">
                  <a16:creationId xmlns:a16="http://schemas.microsoft.com/office/drawing/2014/main" id="{33C5EA19-B2AD-D25B-AB6F-2DDBCA85F4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6705600"/>
              <a:ext cx="20955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21</xdr:row>
          <xdr:rowOff>228600</xdr:rowOff>
        </xdr:from>
        <xdr:to>
          <xdr:col>17</xdr:col>
          <xdr:colOff>666750</xdr:colOff>
          <xdr:row>23</xdr:row>
          <xdr:rowOff>247650</xdr:rowOff>
        </xdr:to>
        <xdr:sp macro="" textlink="">
          <xdr:nvSpPr>
            <xdr:cNvPr id="2060" name="Comment 12" hidden="1">
              <a:extLst>
                <a:ext uri="{FF2B5EF4-FFF2-40B4-BE49-F238E27FC236}">
                  <a16:creationId xmlns:a16="http://schemas.microsoft.com/office/drawing/2014/main" id="{0285F099-60FC-D171-2C22-9E19A25A34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7029450"/>
              <a:ext cx="1543050" cy="6667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22</xdr:row>
          <xdr:rowOff>238125</xdr:rowOff>
        </xdr:from>
        <xdr:to>
          <xdr:col>17</xdr:col>
          <xdr:colOff>666750</xdr:colOff>
          <xdr:row>24</xdr:row>
          <xdr:rowOff>257175</xdr:rowOff>
        </xdr:to>
        <xdr:sp macro="" textlink="">
          <xdr:nvSpPr>
            <xdr:cNvPr id="2061" name="Comment 13" hidden="1">
              <a:extLst>
                <a:ext uri="{FF2B5EF4-FFF2-40B4-BE49-F238E27FC236}">
                  <a16:creationId xmlns:a16="http://schemas.microsoft.com/office/drawing/2014/main" id="{6195C33C-5E9F-21E0-4210-2E095225AC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7362825"/>
              <a:ext cx="1543050" cy="6667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24</xdr:row>
          <xdr:rowOff>238125</xdr:rowOff>
        </xdr:from>
        <xdr:to>
          <xdr:col>18</xdr:col>
          <xdr:colOff>533400</xdr:colOff>
          <xdr:row>26</xdr:row>
          <xdr:rowOff>314325</xdr:rowOff>
        </xdr:to>
        <xdr:sp macro="" textlink="">
          <xdr:nvSpPr>
            <xdr:cNvPr id="2062" name="Comment 14" hidden="1">
              <a:extLst>
                <a:ext uri="{FF2B5EF4-FFF2-40B4-BE49-F238E27FC236}">
                  <a16:creationId xmlns:a16="http://schemas.microsoft.com/office/drawing/2014/main" id="{42C59CEF-8168-6B7A-B7CA-7FAD0B83D3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8010525"/>
              <a:ext cx="146685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75%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31</xdr:row>
          <xdr:rowOff>238125</xdr:rowOff>
        </xdr:from>
        <xdr:to>
          <xdr:col>18</xdr:col>
          <xdr:colOff>533400</xdr:colOff>
          <xdr:row>33</xdr:row>
          <xdr:rowOff>314325</xdr:rowOff>
        </xdr:to>
        <xdr:sp macro="" textlink="">
          <xdr:nvSpPr>
            <xdr:cNvPr id="2063" name="Comment 15" hidden="1">
              <a:extLst>
                <a:ext uri="{FF2B5EF4-FFF2-40B4-BE49-F238E27FC236}">
                  <a16:creationId xmlns:a16="http://schemas.microsoft.com/office/drawing/2014/main" id="{5E5A3CB1-6949-3FC6-5134-88FE08A355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10277475"/>
              <a:ext cx="146685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75%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34</xdr:row>
          <xdr:rowOff>238125</xdr:rowOff>
        </xdr:from>
        <xdr:to>
          <xdr:col>18</xdr:col>
          <xdr:colOff>533400</xdr:colOff>
          <xdr:row>36</xdr:row>
          <xdr:rowOff>152400</xdr:rowOff>
        </xdr:to>
        <xdr:sp macro="" textlink="">
          <xdr:nvSpPr>
            <xdr:cNvPr id="2064" name="Comment 16" hidden="1">
              <a:extLst>
                <a:ext uri="{FF2B5EF4-FFF2-40B4-BE49-F238E27FC236}">
                  <a16:creationId xmlns:a16="http://schemas.microsoft.com/office/drawing/2014/main" id="{6204662B-80BD-57DB-6A98-8D63BB6011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11249025"/>
              <a:ext cx="146685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gia ho tro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35</xdr:row>
          <xdr:rowOff>419100</xdr:rowOff>
        </xdr:from>
        <xdr:to>
          <xdr:col>17</xdr:col>
          <xdr:colOff>666750</xdr:colOff>
          <xdr:row>37</xdr:row>
          <xdr:rowOff>247650</xdr:rowOff>
        </xdr:to>
        <xdr:sp macro="" textlink="">
          <xdr:nvSpPr>
            <xdr:cNvPr id="2065" name="Comment 17" hidden="1">
              <a:extLst>
                <a:ext uri="{FF2B5EF4-FFF2-40B4-BE49-F238E27FC236}">
                  <a16:creationId xmlns:a16="http://schemas.microsoft.com/office/drawing/2014/main" id="{AB023EAE-C34C-856A-284E-DF3534DE79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11753850"/>
              <a:ext cx="1543050" cy="6572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35</xdr:row>
          <xdr:rowOff>419100</xdr:rowOff>
        </xdr:from>
        <xdr:to>
          <xdr:col>19</xdr:col>
          <xdr:colOff>561975</xdr:colOff>
          <xdr:row>38</xdr:row>
          <xdr:rowOff>19050</xdr:rowOff>
        </xdr:to>
        <xdr:sp macro="" textlink="">
          <xdr:nvSpPr>
            <xdr:cNvPr id="2066" name="Comment 18" hidden="1">
              <a:extLst>
                <a:ext uri="{FF2B5EF4-FFF2-40B4-BE49-F238E27FC236}">
                  <a16:creationId xmlns:a16="http://schemas.microsoft.com/office/drawing/2014/main" id="{FA90167A-9BEB-42BE-4588-C34155D9D6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11753850"/>
              <a:ext cx="24384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75% cước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39</xdr:row>
          <xdr:rowOff>238125</xdr:rowOff>
        </xdr:from>
        <xdr:to>
          <xdr:col>8</xdr:col>
          <xdr:colOff>533400</xdr:colOff>
          <xdr:row>42</xdr:row>
          <xdr:rowOff>19050</xdr:rowOff>
        </xdr:to>
        <xdr:sp macro="" textlink="">
          <xdr:nvSpPr>
            <xdr:cNvPr id="2067" name="Comment 19" hidden="1">
              <a:extLst>
                <a:ext uri="{FF2B5EF4-FFF2-40B4-BE49-F238E27FC236}">
                  <a16:creationId xmlns:a16="http://schemas.microsoft.com/office/drawing/2014/main" id="{E6ED9258-C3BC-3AB8-9F31-9174A82CAC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76775" y="13049250"/>
              <a:ext cx="14097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A Long Hồ chạy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46</xdr:row>
          <xdr:rowOff>228600</xdr:rowOff>
        </xdr:from>
        <xdr:to>
          <xdr:col>18</xdr:col>
          <xdr:colOff>533400</xdr:colOff>
          <xdr:row>49</xdr:row>
          <xdr:rowOff>0</xdr:rowOff>
        </xdr:to>
        <xdr:sp macro="" textlink="">
          <xdr:nvSpPr>
            <xdr:cNvPr id="2068" name="Comment 20" hidden="1">
              <a:extLst>
                <a:ext uri="{FF2B5EF4-FFF2-40B4-BE49-F238E27FC236}">
                  <a16:creationId xmlns:a16="http://schemas.microsoft.com/office/drawing/2014/main" id="{E546FB0E-81E0-3BD6-CDA1-620F2F5357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15306675"/>
              <a:ext cx="146685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gia ho tro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161925</xdr:colOff>
          <xdr:row>49</xdr:row>
          <xdr:rowOff>228600</xdr:rowOff>
        </xdr:from>
        <xdr:to>
          <xdr:col>13</xdr:col>
          <xdr:colOff>609600</xdr:colOff>
          <xdr:row>52</xdr:row>
          <xdr:rowOff>0</xdr:rowOff>
        </xdr:to>
        <xdr:sp macro="" textlink="">
          <xdr:nvSpPr>
            <xdr:cNvPr id="2069" name="Comment 21" hidden="1">
              <a:extLst>
                <a:ext uri="{FF2B5EF4-FFF2-40B4-BE49-F238E27FC236}">
                  <a16:creationId xmlns:a16="http://schemas.microsoft.com/office/drawing/2014/main" id="{3FD685FD-8F3A-D5C6-2DF3-B61C084289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96100" y="16278225"/>
              <a:ext cx="1457325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ZGLU3169932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49</xdr:row>
          <xdr:rowOff>228600</xdr:rowOff>
        </xdr:from>
        <xdr:to>
          <xdr:col>17</xdr:col>
          <xdr:colOff>933450</xdr:colOff>
          <xdr:row>52</xdr:row>
          <xdr:rowOff>0</xdr:rowOff>
        </xdr:to>
        <xdr:sp macro="" textlink="">
          <xdr:nvSpPr>
            <xdr:cNvPr id="2070" name="Comment 22" hidden="1">
              <a:extLst>
                <a:ext uri="{FF2B5EF4-FFF2-40B4-BE49-F238E27FC236}">
                  <a16:creationId xmlns:a16="http://schemas.microsoft.com/office/drawing/2014/main" id="{D9700D34-1ABF-CA69-3111-D60FEA2B38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16278225"/>
              <a:ext cx="180975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phí cược cont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52</xdr:row>
          <xdr:rowOff>228600</xdr:rowOff>
        </xdr:from>
        <xdr:to>
          <xdr:col>17</xdr:col>
          <xdr:colOff>933450</xdr:colOff>
          <xdr:row>54</xdr:row>
          <xdr:rowOff>304800</xdr:rowOff>
        </xdr:to>
        <xdr:sp macro="" textlink="">
          <xdr:nvSpPr>
            <xdr:cNvPr id="2071" name="Comment 23" hidden="1">
              <a:extLst>
                <a:ext uri="{FF2B5EF4-FFF2-40B4-BE49-F238E27FC236}">
                  <a16:creationId xmlns:a16="http://schemas.microsoft.com/office/drawing/2014/main" id="{4BF40187-D20A-7B56-E4D6-5A586560C0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17249775"/>
              <a:ext cx="180975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52</xdr:row>
          <xdr:rowOff>228600</xdr:rowOff>
        </xdr:from>
        <xdr:to>
          <xdr:col>19</xdr:col>
          <xdr:colOff>476250</xdr:colOff>
          <xdr:row>55</xdr:row>
          <xdr:rowOff>57150</xdr:rowOff>
        </xdr:to>
        <xdr:sp macro="" textlink="">
          <xdr:nvSpPr>
            <xdr:cNvPr id="2072" name="Comment 24" hidden="1">
              <a:extLst>
                <a:ext uri="{FF2B5EF4-FFF2-40B4-BE49-F238E27FC236}">
                  <a16:creationId xmlns:a16="http://schemas.microsoft.com/office/drawing/2014/main" id="{CAF2C4CB-64D2-6B0D-02DB-4DFC7ECF6B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17249775"/>
              <a:ext cx="2352675" cy="800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2 kho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54</xdr:row>
          <xdr:rowOff>238125</xdr:rowOff>
        </xdr:from>
        <xdr:to>
          <xdr:col>18</xdr:col>
          <xdr:colOff>533400</xdr:colOff>
          <xdr:row>56</xdr:row>
          <xdr:rowOff>314325</xdr:rowOff>
        </xdr:to>
        <xdr:sp macro="" textlink="">
          <xdr:nvSpPr>
            <xdr:cNvPr id="2073" name="Comment 25" hidden="1">
              <a:extLst>
                <a:ext uri="{FF2B5EF4-FFF2-40B4-BE49-F238E27FC236}">
                  <a16:creationId xmlns:a16="http://schemas.microsoft.com/office/drawing/2014/main" id="{DCC9785E-357F-EED5-F5BF-8ED4D66108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17907000"/>
              <a:ext cx="146685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75%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57</xdr:row>
          <xdr:rowOff>238125</xdr:rowOff>
        </xdr:from>
        <xdr:to>
          <xdr:col>18</xdr:col>
          <xdr:colOff>123825</xdr:colOff>
          <xdr:row>59</xdr:row>
          <xdr:rowOff>314325</xdr:rowOff>
        </xdr:to>
        <xdr:sp macro="" textlink="">
          <xdr:nvSpPr>
            <xdr:cNvPr id="2074" name="Comment 26" hidden="1">
              <a:extLst>
                <a:ext uri="{FF2B5EF4-FFF2-40B4-BE49-F238E27FC236}">
                  <a16:creationId xmlns:a16="http://schemas.microsoft.com/office/drawing/2014/main" id="{288D920E-C524-D5FA-84A2-F2C9F84DA2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18878550"/>
              <a:ext cx="20955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57</xdr:row>
          <xdr:rowOff>238125</xdr:rowOff>
        </xdr:from>
        <xdr:to>
          <xdr:col>19</xdr:col>
          <xdr:colOff>476250</xdr:colOff>
          <xdr:row>60</xdr:row>
          <xdr:rowOff>66675</xdr:rowOff>
        </xdr:to>
        <xdr:sp macro="" textlink="">
          <xdr:nvSpPr>
            <xdr:cNvPr id="2075" name="Comment 27" hidden="1">
              <a:extLst>
                <a:ext uri="{FF2B5EF4-FFF2-40B4-BE49-F238E27FC236}">
                  <a16:creationId xmlns:a16="http://schemas.microsoft.com/office/drawing/2014/main" id="{4582B0AD-4402-1C1F-CD93-E5BDEA2BFA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18878550"/>
              <a:ext cx="2352675" cy="800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2 kho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59</xdr:row>
          <xdr:rowOff>238125</xdr:rowOff>
        </xdr:from>
        <xdr:to>
          <xdr:col>18</xdr:col>
          <xdr:colOff>123825</xdr:colOff>
          <xdr:row>61</xdr:row>
          <xdr:rowOff>314325</xdr:rowOff>
        </xdr:to>
        <xdr:sp macro="" textlink="">
          <xdr:nvSpPr>
            <xdr:cNvPr id="2076" name="Comment 28" hidden="1">
              <a:extLst>
                <a:ext uri="{FF2B5EF4-FFF2-40B4-BE49-F238E27FC236}">
                  <a16:creationId xmlns:a16="http://schemas.microsoft.com/office/drawing/2014/main" id="{016F653C-C815-6575-9740-6F2A39DCC2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19526250"/>
              <a:ext cx="20955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59</xdr:row>
          <xdr:rowOff>238125</xdr:rowOff>
        </xdr:from>
        <xdr:to>
          <xdr:col>18</xdr:col>
          <xdr:colOff>533400</xdr:colOff>
          <xdr:row>61</xdr:row>
          <xdr:rowOff>314325</xdr:rowOff>
        </xdr:to>
        <xdr:sp macro="" textlink="">
          <xdr:nvSpPr>
            <xdr:cNvPr id="2077" name="Comment 29" hidden="1">
              <a:extLst>
                <a:ext uri="{FF2B5EF4-FFF2-40B4-BE49-F238E27FC236}">
                  <a16:creationId xmlns:a16="http://schemas.microsoft.com/office/drawing/2014/main" id="{3B461A39-E04D-905A-54BE-263D46C18A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19526250"/>
              <a:ext cx="146685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75%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62</xdr:row>
          <xdr:rowOff>238125</xdr:rowOff>
        </xdr:from>
        <xdr:to>
          <xdr:col>19</xdr:col>
          <xdr:colOff>561975</xdr:colOff>
          <xdr:row>65</xdr:row>
          <xdr:rowOff>19050</xdr:rowOff>
        </xdr:to>
        <xdr:sp macro="" textlink="">
          <xdr:nvSpPr>
            <xdr:cNvPr id="2078" name="Comment 30" hidden="1">
              <a:extLst>
                <a:ext uri="{FF2B5EF4-FFF2-40B4-BE49-F238E27FC236}">
                  <a16:creationId xmlns:a16="http://schemas.microsoft.com/office/drawing/2014/main" id="{7AF5E5D8-F9BB-4CF6-33F5-94C0043D1A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20497800"/>
              <a:ext cx="24384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75% cước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imes New Roman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63</xdr:row>
          <xdr:rowOff>238125</xdr:rowOff>
        </xdr:from>
        <xdr:to>
          <xdr:col>18</xdr:col>
          <xdr:colOff>533400</xdr:colOff>
          <xdr:row>66</xdr:row>
          <xdr:rowOff>9525</xdr:rowOff>
        </xdr:to>
        <xdr:sp macro="" textlink="">
          <xdr:nvSpPr>
            <xdr:cNvPr id="2079" name="Comment 31" hidden="1">
              <a:extLst>
                <a:ext uri="{FF2B5EF4-FFF2-40B4-BE49-F238E27FC236}">
                  <a16:creationId xmlns:a16="http://schemas.microsoft.com/office/drawing/2014/main" id="{6E634E1F-417B-8361-C6A7-F715F6E657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20821650"/>
              <a:ext cx="146685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75%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64</xdr:row>
          <xdr:rowOff>228600</xdr:rowOff>
        </xdr:from>
        <xdr:to>
          <xdr:col>19</xdr:col>
          <xdr:colOff>152400</xdr:colOff>
          <xdr:row>67</xdr:row>
          <xdr:rowOff>9525</xdr:rowOff>
        </xdr:to>
        <xdr:sp macro="" textlink="">
          <xdr:nvSpPr>
            <xdr:cNvPr id="2080" name="Comment 32" hidden="1">
              <a:extLst>
                <a:ext uri="{FF2B5EF4-FFF2-40B4-BE49-F238E27FC236}">
                  <a16:creationId xmlns:a16="http://schemas.microsoft.com/office/drawing/2014/main" id="{30D43BBF-0F48-E4E6-BDC5-2A36AA6DC7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21135975"/>
              <a:ext cx="2028825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giá hỗ trợ ko tăng 1/3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76</xdr:row>
          <xdr:rowOff>228600</xdr:rowOff>
        </xdr:from>
        <xdr:to>
          <xdr:col>19</xdr:col>
          <xdr:colOff>352425</xdr:colOff>
          <xdr:row>79</xdr:row>
          <xdr:rowOff>9525</xdr:rowOff>
        </xdr:to>
        <xdr:sp macro="" textlink="">
          <xdr:nvSpPr>
            <xdr:cNvPr id="2081" name="Comment 33" hidden="1">
              <a:extLst>
                <a:ext uri="{FF2B5EF4-FFF2-40B4-BE49-F238E27FC236}">
                  <a16:creationId xmlns:a16="http://schemas.microsoft.com/office/drawing/2014/main" id="{1A256D25-9314-067D-C846-6EE6D23B2B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25022175"/>
              <a:ext cx="222885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75% cước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77</xdr:row>
          <xdr:rowOff>238125</xdr:rowOff>
        </xdr:from>
        <xdr:to>
          <xdr:col>17</xdr:col>
          <xdr:colOff>666750</xdr:colOff>
          <xdr:row>80</xdr:row>
          <xdr:rowOff>19050</xdr:rowOff>
        </xdr:to>
        <xdr:sp macro="" textlink="">
          <xdr:nvSpPr>
            <xdr:cNvPr id="2082" name="Comment 34" hidden="1">
              <a:extLst>
                <a:ext uri="{FF2B5EF4-FFF2-40B4-BE49-F238E27FC236}">
                  <a16:creationId xmlns:a16="http://schemas.microsoft.com/office/drawing/2014/main" id="{DAE25779-DAF0-9F9C-D7DA-C548D3AECA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25355550"/>
              <a:ext cx="154305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phí cầu đường ngoài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78</xdr:row>
          <xdr:rowOff>238125</xdr:rowOff>
        </xdr:from>
        <xdr:to>
          <xdr:col>17</xdr:col>
          <xdr:colOff>933450</xdr:colOff>
          <xdr:row>81</xdr:row>
          <xdr:rowOff>19050</xdr:rowOff>
        </xdr:to>
        <xdr:sp macro="" textlink="">
          <xdr:nvSpPr>
            <xdr:cNvPr id="2083" name="Comment 35" hidden="1">
              <a:extLst>
                <a:ext uri="{FF2B5EF4-FFF2-40B4-BE49-F238E27FC236}">
                  <a16:creationId xmlns:a16="http://schemas.microsoft.com/office/drawing/2014/main" id="{C2647023-CACA-D4C5-0687-D965BC976E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25679400"/>
              <a:ext cx="180975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78</xdr:row>
          <xdr:rowOff>238125</xdr:rowOff>
        </xdr:from>
        <xdr:to>
          <xdr:col>19</xdr:col>
          <xdr:colOff>466725</xdr:colOff>
          <xdr:row>81</xdr:row>
          <xdr:rowOff>19050</xdr:rowOff>
        </xdr:to>
        <xdr:sp macro="" textlink="">
          <xdr:nvSpPr>
            <xdr:cNvPr id="2084" name="Comment 36" hidden="1">
              <a:extLst>
                <a:ext uri="{FF2B5EF4-FFF2-40B4-BE49-F238E27FC236}">
                  <a16:creationId xmlns:a16="http://schemas.microsoft.com/office/drawing/2014/main" id="{135AED00-821D-E5DE-78D6-DBE335A7C2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25679400"/>
              <a:ext cx="234315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đóng 2 kho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79</xdr:row>
          <xdr:rowOff>228600</xdr:rowOff>
        </xdr:from>
        <xdr:to>
          <xdr:col>18</xdr:col>
          <xdr:colOff>123825</xdr:colOff>
          <xdr:row>81</xdr:row>
          <xdr:rowOff>304800</xdr:rowOff>
        </xdr:to>
        <xdr:sp macro="" textlink="">
          <xdr:nvSpPr>
            <xdr:cNvPr id="2085" name="Comment 37" hidden="1">
              <a:extLst>
                <a:ext uri="{FF2B5EF4-FFF2-40B4-BE49-F238E27FC236}">
                  <a16:creationId xmlns:a16="http://schemas.microsoft.com/office/drawing/2014/main" id="{EE3FFF21-2A73-E375-00F3-0E3D20E868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25993725"/>
              <a:ext cx="20955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88</xdr:row>
          <xdr:rowOff>238125</xdr:rowOff>
        </xdr:from>
        <xdr:to>
          <xdr:col>17</xdr:col>
          <xdr:colOff>666750</xdr:colOff>
          <xdr:row>91</xdr:row>
          <xdr:rowOff>19050</xdr:rowOff>
        </xdr:to>
        <xdr:sp macro="" textlink="">
          <xdr:nvSpPr>
            <xdr:cNvPr id="2086" name="Comment 38" hidden="1">
              <a:extLst>
                <a:ext uri="{FF2B5EF4-FFF2-40B4-BE49-F238E27FC236}">
                  <a16:creationId xmlns:a16="http://schemas.microsoft.com/office/drawing/2014/main" id="{7F9B8C7A-DEBA-6012-C38B-CACD1A5CC1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29022675"/>
              <a:ext cx="154305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phí cầu đường ngoài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92</xdr:row>
          <xdr:rowOff>228600</xdr:rowOff>
        </xdr:from>
        <xdr:to>
          <xdr:col>16</xdr:col>
          <xdr:colOff>733425</xdr:colOff>
          <xdr:row>95</xdr:row>
          <xdr:rowOff>9525</xdr:rowOff>
        </xdr:to>
        <xdr:sp macro="" textlink="">
          <xdr:nvSpPr>
            <xdr:cNvPr id="2087" name="Comment 39" hidden="1">
              <a:extLst>
                <a:ext uri="{FF2B5EF4-FFF2-40B4-BE49-F238E27FC236}">
                  <a16:creationId xmlns:a16="http://schemas.microsoft.com/office/drawing/2014/main" id="{275743DF-B92C-B5DA-8C96-39231C0CF0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30308550"/>
              <a:ext cx="5715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 đã báo ĐÁ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98</xdr:row>
          <xdr:rowOff>228600</xdr:rowOff>
        </xdr:from>
        <xdr:to>
          <xdr:col>19</xdr:col>
          <xdr:colOff>161925</xdr:colOff>
          <xdr:row>101</xdr:row>
          <xdr:rowOff>9525</xdr:rowOff>
        </xdr:to>
        <xdr:sp macro="" textlink="">
          <xdr:nvSpPr>
            <xdr:cNvPr id="2088" name="Comment 40" hidden="1">
              <a:extLst>
                <a:ext uri="{FF2B5EF4-FFF2-40B4-BE49-F238E27FC236}">
                  <a16:creationId xmlns:a16="http://schemas.microsoft.com/office/drawing/2014/main" id="{D11F761A-8B6D-CF9A-4D34-6B8F08E640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32251650"/>
              <a:ext cx="203835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giá hỗ trợ ko tăng 1/3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99</xdr:row>
          <xdr:rowOff>238125</xdr:rowOff>
        </xdr:from>
        <xdr:to>
          <xdr:col>18</xdr:col>
          <xdr:colOff>123825</xdr:colOff>
          <xdr:row>102</xdr:row>
          <xdr:rowOff>9525</xdr:rowOff>
        </xdr:to>
        <xdr:sp macro="" textlink="">
          <xdr:nvSpPr>
            <xdr:cNvPr id="2089" name="Comment 41" hidden="1">
              <a:extLst>
                <a:ext uri="{FF2B5EF4-FFF2-40B4-BE49-F238E27FC236}">
                  <a16:creationId xmlns:a16="http://schemas.microsoft.com/office/drawing/2014/main" id="{9B2A6A06-5A79-F059-3404-84799BFBCE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32585025"/>
              <a:ext cx="20955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107</xdr:row>
          <xdr:rowOff>228600</xdr:rowOff>
        </xdr:from>
        <xdr:to>
          <xdr:col>19</xdr:col>
          <xdr:colOff>352425</xdr:colOff>
          <xdr:row>110</xdr:row>
          <xdr:rowOff>0</xdr:rowOff>
        </xdr:to>
        <xdr:sp macro="" textlink="">
          <xdr:nvSpPr>
            <xdr:cNvPr id="2090" name="Comment 42" hidden="1">
              <a:extLst>
                <a:ext uri="{FF2B5EF4-FFF2-40B4-BE49-F238E27FC236}">
                  <a16:creationId xmlns:a16="http://schemas.microsoft.com/office/drawing/2014/main" id="{09FA3EA9-6A0E-4DE0-9328-7969A655D6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35166300"/>
              <a:ext cx="222885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75% cước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108</xdr:row>
          <xdr:rowOff>238125</xdr:rowOff>
        </xdr:from>
        <xdr:to>
          <xdr:col>18</xdr:col>
          <xdr:colOff>123825</xdr:colOff>
          <xdr:row>110</xdr:row>
          <xdr:rowOff>314325</xdr:rowOff>
        </xdr:to>
        <xdr:sp macro="" textlink="">
          <xdr:nvSpPr>
            <xdr:cNvPr id="2091" name="Comment 43" hidden="1">
              <a:extLst>
                <a:ext uri="{FF2B5EF4-FFF2-40B4-BE49-F238E27FC236}">
                  <a16:creationId xmlns:a16="http://schemas.microsoft.com/office/drawing/2014/main" id="{539927E6-05B7-AD34-0F26-D7B891E2E1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35499675"/>
              <a:ext cx="20955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118</xdr:row>
          <xdr:rowOff>219075</xdr:rowOff>
        </xdr:from>
        <xdr:to>
          <xdr:col>16</xdr:col>
          <xdr:colOff>428625</xdr:colOff>
          <xdr:row>121</xdr:row>
          <xdr:rowOff>28575</xdr:rowOff>
        </xdr:to>
        <xdr:sp macro="" textlink="">
          <xdr:nvSpPr>
            <xdr:cNvPr id="2092" name="Comment 44" hidden="1">
              <a:extLst>
                <a:ext uri="{FF2B5EF4-FFF2-40B4-BE49-F238E27FC236}">
                  <a16:creationId xmlns:a16="http://schemas.microsoft.com/office/drawing/2014/main" id="{5F257DB5-B663-92C7-38CD-C2493FB297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38681025"/>
              <a:ext cx="2667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bốc xếp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118</xdr:row>
          <xdr:rowOff>219075</xdr:rowOff>
        </xdr:from>
        <xdr:to>
          <xdr:col>19</xdr:col>
          <xdr:colOff>476250</xdr:colOff>
          <xdr:row>121</xdr:row>
          <xdr:rowOff>57150</xdr:rowOff>
        </xdr:to>
        <xdr:sp macro="" textlink="">
          <xdr:nvSpPr>
            <xdr:cNvPr id="2093" name="Comment 45" hidden="1">
              <a:extLst>
                <a:ext uri="{FF2B5EF4-FFF2-40B4-BE49-F238E27FC236}">
                  <a16:creationId xmlns:a16="http://schemas.microsoft.com/office/drawing/2014/main" id="{672A7D98-1C02-CCDC-9507-59803764AD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38681025"/>
              <a:ext cx="2352675" cy="7810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2 kho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119</xdr:row>
          <xdr:rowOff>219075</xdr:rowOff>
        </xdr:from>
        <xdr:to>
          <xdr:col>19</xdr:col>
          <xdr:colOff>152400</xdr:colOff>
          <xdr:row>122</xdr:row>
          <xdr:rowOff>0</xdr:rowOff>
        </xdr:to>
        <xdr:sp macro="" textlink="">
          <xdr:nvSpPr>
            <xdr:cNvPr id="2094" name="Comment 46" hidden="1">
              <a:extLst>
                <a:ext uri="{FF2B5EF4-FFF2-40B4-BE49-F238E27FC236}">
                  <a16:creationId xmlns:a16="http://schemas.microsoft.com/office/drawing/2014/main" id="{347F6DC9-93FA-33BC-04F3-CD830DDF35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38995350"/>
              <a:ext cx="2028825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chuyển kho + đóng 2 kho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122</xdr:row>
          <xdr:rowOff>219075</xdr:rowOff>
        </xdr:from>
        <xdr:to>
          <xdr:col>19</xdr:col>
          <xdr:colOff>352425</xdr:colOff>
          <xdr:row>124</xdr:row>
          <xdr:rowOff>304800</xdr:rowOff>
        </xdr:to>
        <xdr:sp macro="" textlink="">
          <xdr:nvSpPr>
            <xdr:cNvPr id="2095" name="Comment 47" hidden="1">
              <a:extLst>
                <a:ext uri="{FF2B5EF4-FFF2-40B4-BE49-F238E27FC236}">
                  <a16:creationId xmlns:a16="http://schemas.microsoft.com/office/drawing/2014/main" id="{729C90A1-5621-CFD5-DF16-A054F02CA3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39938325"/>
              <a:ext cx="2228850" cy="7143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75% cước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161925</xdr:colOff>
          <xdr:row>123</xdr:row>
          <xdr:rowOff>219075</xdr:rowOff>
        </xdr:from>
        <xdr:to>
          <xdr:col>19</xdr:col>
          <xdr:colOff>352425</xdr:colOff>
          <xdr:row>125</xdr:row>
          <xdr:rowOff>304800</xdr:rowOff>
        </xdr:to>
        <xdr:sp macro="" textlink="">
          <xdr:nvSpPr>
            <xdr:cNvPr id="2096" name="Comment 48" hidden="1">
              <a:extLst>
                <a:ext uri="{FF2B5EF4-FFF2-40B4-BE49-F238E27FC236}">
                  <a16:creationId xmlns:a16="http://schemas.microsoft.com/office/drawing/2014/main" id="{D50B80FC-AA1F-6C2D-7263-2F2FAD8FFD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11000" y="40252650"/>
              <a:ext cx="2228850" cy="7143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75% cước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161925</xdr:colOff>
          <xdr:row>128</xdr:row>
          <xdr:rowOff>219075</xdr:rowOff>
        </xdr:from>
        <xdr:to>
          <xdr:col>13</xdr:col>
          <xdr:colOff>609600</xdr:colOff>
          <xdr:row>131</xdr:row>
          <xdr:rowOff>19050</xdr:rowOff>
        </xdr:to>
        <xdr:sp macro="" textlink="">
          <xdr:nvSpPr>
            <xdr:cNvPr id="2097" name="Comment 49" hidden="1">
              <a:extLst>
                <a:ext uri="{FF2B5EF4-FFF2-40B4-BE49-F238E27FC236}">
                  <a16:creationId xmlns:a16="http://schemas.microsoft.com/office/drawing/2014/main" id="{065D3E33-DD62-E3C8-8799-CB8E014D4E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96100" y="41824275"/>
              <a:ext cx="1457325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HMMU2131571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128</xdr:row>
          <xdr:rowOff>219075</xdr:rowOff>
        </xdr:from>
        <xdr:to>
          <xdr:col>18</xdr:col>
          <xdr:colOff>314325</xdr:colOff>
          <xdr:row>131</xdr:row>
          <xdr:rowOff>19050</xdr:rowOff>
        </xdr:to>
        <xdr:sp macro="" textlink="">
          <xdr:nvSpPr>
            <xdr:cNvPr id="2098" name="Comment 50" hidden="1">
              <a:extLst>
                <a:ext uri="{FF2B5EF4-FFF2-40B4-BE49-F238E27FC236}">
                  <a16:creationId xmlns:a16="http://schemas.microsoft.com/office/drawing/2014/main" id="{92A0D1FD-9FCB-4D31-6ED7-65E06AF01D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41824275"/>
              <a:ext cx="22860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phí  vệ sinh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161925</xdr:colOff>
          <xdr:row>129</xdr:row>
          <xdr:rowOff>219075</xdr:rowOff>
        </xdr:from>
        <xdr:to>
          <xdr:col>13</xdr:col>
          <xdr:colOff>609600</xdr:colOff>
          <xdr:row>132</xdr:row>
          <xdr:rowOff>19050</xdr:rowOff>
        </xdr:to>
        <xdr:sp macro="" textlink="">
          <xdr:nvSpPr>
            <xdr:cNvPr id="2099" name="Comment 51" hidden="1">
              <a:extLst>
                <a:ext uri="{FF2B5EF4-FFF2-40B4-BE49-F238E27FC236}">
                  <a16:creationId xmlns:a16="http://schemas.microsoft.com/office/drawing/2014/main" id="{51360A4C-5081-15E9-75B8-CB56FFFC52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96100" y="42138600"/>
              <a:ext cx="1457325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imes New Roman1"/>
                </a:rPr>
                <a:t>USER: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1"/>
                </a:rPr>
                <a:t>HMMU2017445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161925</xdr:colOff>
          <xdr:row>129</xdr:row>
          <xdr:rowOff>219075</xdr:rowOff>
        </xdr:from>
        <xdr:to>
          <xdr:col>18</xdr:col>
          <xdr:colOff>314325</xdr:colOff>
          <xdr:row>132</xdr:row>
          <xdr:rowOff>28575</xdr:rowOff>
        </xdr:to>
        <xdr:sp macro="" textlink="">
          <xdr:nvSpPr>
            <xdr:cNvPr id="2100" name="Comment 52" hidden="1">
              <a:extLst>
                <a:ext uri="{FF2B5EF4-FFF2-40B4-BE49-F238E27FC236}">
                  <a16:creationId xmlns:a16="http://schemas.microsoft.com/office/drawing/2014/main" id="{CC9CD079-0EAC-EC21-2932-99748BF5BB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72775" y="42138600"/>
              <a:ext cx="22860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54864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imes New Roman1"/>
                </a:rPr>
                <a:t>phí  vệ sinh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comments" Target="../comments2.xml"/><Relationship Id="rId2" Type="http://schemas.openxmlformats.org/officeDocument/2006/relationships/vmlDrawing" Target="../drawings/vmlDrawing2.vml"/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351"/>
  <sheetViews>
    <sheetView tabSelected="1" topLeftCell="A126" workbookViewId="0">
      <selection activeCell="F143" sqref="F143"/>
    </sheetView>
  </sheetViews>
  <sheetFormatPr defaultRowHeight="15.75"/>
  <cols>
    <col min="1" max="1" width="7.1640625" style="2" customWidth="1"/>
    <col min="2" max="2" width="13.5" style="1" customWidth="1"/>
    <col min="3" max="3" width="27" style="12" customWidth="1"/>
    <col min="4" max="4" width="19.1640625" style="3" customWidth="1"/>
    <col min="5" max="5" width="13.5" style="3" customWidth="1"/>
    <col min="6" max="7" width="7" style="4" customWidth="1"/>
    <col min="8" max="8" width="56.83203125" style="2" hidden="1" customWidth="1"/>
    <col min="9" max="9" width="19.33203125" style="2" customWidth="1"/>
    <col min="10" max="10" width="13" style="2" customWidth="1"/>
    <col min="11" max="12" width="15.6640625" style="22" customWidth="1"/>
    <col min="13" max="13" width="15.5" style="5" customWidth="1"/>
    <col min="14" max="14" width="15.5" style="5" hidden="1" customWidth="1"/>
    <col min="15" max="15" width="15.5" style="5" customWidth="1"/>
    <col min="16" max="19" width="14" style="5" customWidth="1"/>
    <col min="20" max="20" width="20" style="5" hidden="1" customWidth="1"/>
    <col min="21" max="21" width="13.6640625" style="5" hidden="1" customWidth="1"/>
    <col min="22" max="22" width="16.33203125" style="5" hidden="1" customWidth="1"/>
    <col min="23" max="23" width="8.33203125" style="6" customWidth="1"/>
    <col min="24" max="24" width="18.5" style="132" customWidth="1"/>
    <col min="25" max="25" width="18.5" style="5" customWidth="1"/>
    <col min="26" max="26" width="21.1640625" style="141" customWidth="1"/>
    <col min="27" max="1015" width="10.33203125" style="7" customWidth="1"/>
    <col min="1016" max="16376" width="10.6640625" customWidth="1"/>
    <col min="16377" max="16384" width="10.6640625" style="7" customWidth="1"/>
  </cols>
  <sheetData>
    <row r="1" spans="1:250" s="17" customFormat="1" ht="16.5" customHeight="1">
      <c r="A1" s="193" t="s">
        <v>0</v>
      </c>
      <c r="B1" s="193"/>
      <c r="C1" s="152"/>
      <c r="D1" s="9"/>
      <c r="E1" s="10"/>
      <c r="F1" s="11"/>
      <c r="G1" s="8"/>
      <c r="H1" s="12"/>
      <c r="I1" s="8"/>
      <c r="J1" s="13"/>
      <c r="K1" s="13"/>
      <c r="L1" s="13"/>
      <c r="M1" s="13"/>
      <c r="N1" s="13"/>
      <c r="O1" s="13"/>
      <c r="P1" s="13"/>
      <c r="Q1" s="13"/>
      <c r="R1" s="13"/>
      <c r="S1" s="14"/>
      <c r="T1" s="13"/>
      <c r="U1" s="13"/>
      <c r="V1" s="2"/>
      <c r="W1" s="15"/>
      <c r="X1" s="16"/>
      <c r="Y1" s="4"/>
      <c r="Z1" s="142"/>
    </row>
    <row r="2" spans="1:250" s="17" customFormat="1" ht="16.5" customHeight="1">
      <c r="A2" s="194" t="s">
        <v>1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42"/>
    </row>
    <row r="3" spans="1:250" s="17" customFormat="1" ht="16.5" customHeight="1">
      <c r="A3" s="194" t="s">
        <v>2</v>
      </c>
      <c r="B3" s="194"/>
      <c r="C3" s="152"/>
      <c r="D3" s="9"/>
      <c r="E3" s="10"/>
      <c r="F3" s="11"/>
      <c r="G3" s="8"/>
      <c r="H3" s="12"/>
      <c r="I3" s="8"/>
      <c r="J3" s="13"/>
      <c r="K3" s="13"/>
      <c r="L3" s="13"/>
      <c r="M3" s="13"/>
      <c r="N3" s="13"/>
      <c r="O3" s="13"/>
      <c r="P3" s="13"/>
      <c r="Q3" s="13"/>
      <c r="R3" s="13"/>
      <c r="S3" s="14"/>
      <c r="T3" s="13"/>
      <c r="U3" s="13"/>
      <c r="V3" s="2"/>
      <c r="W3" s="15"/>
      <c r="X3" s="16"/>
      <c r="Y3" s="4"/>
      <c r="Z3" s="142"/>
    </row>
    <row r="4" spans="1:250" s="17" customFormat="1" ht="22.5" customHeight="1">
      <c r="A4" s="12" t="s">
        <v>3</v>
      </c>
      <c r="B4" s="8"/>
      <c r="C4" s="152"/>
      <c r="D4" s="9"/>
      <c r="E4" s="10"/>
      <c r="F4" s="11"/>
      <c r="G4" s="8"/>
      <c r="H4" s="12"/>
      <c r="I4" s="8"/>
      <c r="J4" s="13"/>
      <c r="K4" s="13"/>
      <c r="L4" s="13"/>
      <c r="M4" s="13"/>
      <c r="N4" s="13"/>
      <c r="O4" s="13"/>
      <c r="P4" s="13"/>
      <c r="Q4" s="13"/>
      <c r="R4" s="13"/>
      <c r="S4" s="14"/>
      <c r="T4" s="13"/>
      <c r="U4" s="13"/>
      <c r="V4" s="2"/>
      <c r="W4" s="15"/>
      <c r="X4" s="16"/>
      <c r="Y4" s="4"/>
      <c r="Z4" s="142"/>
    </row>
    <row r="5" spans="1:250" s="18" customFormat="1" ht="18.75" customHeight="1">
      <c r="A5" s="195" t="s">
        <v>4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</row>
    <row r="6" spans="1:250" s="20" customFormat="1" ht="19.5" customHeight="1" thickBot="1">
      <c r="A6" s="196" t="s">
        <v>5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3"/>
      <c r="Z6" s="143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</row>
    <row r="7" spans="1:250" s="21" customFormat="1" ht="49.5" customHeight="1">
      <c r="A7" s="201" t="s">
        <v>6</v>
      </c>
      <c r="B7" s="203" t="s">
        <v>7</v>
      </c>
      <c r="C7" s="197" t="s">
        <v>8</v>
      </c>
      <c r="D7" s="197" t="s">
        <v>9</v>
      </c>
      <c r="E7" s="197" t="s">
        <v>10</v>
      </c>
      <c r="F7" s="199" t="s">
        <v>11</v>
      </c>
      <c r="G7" s="199" t="s">
        <v>12</v>
      </c>
      <c r="H7" s="197" t="s">
        <v>13</v>
      </c>
      <c r="I7" s="187" t="s">
        <v>14</v>
      </c>
      <c r="J7" s="187" t="s">
        <v>15</v>
      </c>
      <c r="K7" s="182" t="s">
        <v>16</v>
      </c>
      <c r="L7" s="182" t="s">
        <v>17</v>
      </c>
      <c r="M7" s="159" t="s">
        <v>18</v>
      </c>
      <c r="N7" s="159"/>
      <c r="O7" s="159"/>
      <c r="P7" s="184" t="s">
        <v>19</v>
      </c>
      <c r="Q7" s="184"/>
      <c r="R7" s="184"/>
      <c r="S7" s="184"/>
      <c r="T7" s="184"/>
      <c r="U7" s="184"/>
      <c r="V7" s="185" t="s">
        <v>1845</v>
      </c>
      <c r="W7" s="187" t="s">
        <v>20</v>
      </c>
      <c r="X7" s="189" t="s">
        <v>21</v>
      </c>
      <c r="Y7" s="191" t="s">
        <v>22</v>
      </c>
      <c r="Z7" s="180" t="s">
        <v>23</v>
      </c>
    </row>
    <row r="8" spans="1:250" s="21" customFormat="1" ht="57" customHeight="1">
      <c r="A8" s="202"/>
      <c r="B8" s="204"/>
      <c r="C8" s="198"/>
      <c r="D8" s="198"/>
      <c r="E8" s="198"/>
      <c r="F8" s="200"/>
      <c r="G8" s="200"/>
      <c r="H8" s="198"/>
      <c r="I8" s="188"/>
      <c r="J8" s="188"/>
      <c r="K8" s="183"/>
      <c r="L8" s="183"/>
      <c r="M8" s="160" t="s">
        <v>24</v>
      </c>
      <c r="N8" s="160" t="s">
        <v>25</v>
      </c>
      <c r="O8" s="161" t="s">
        <v>26</v>
      </c>
      <c r="P8" s="160" t="s">
        <v>27</v>
      </c>
      <c r="Q8" s="160" t="s">
        <v>28</v>
      </c>
      <c r="R8" s="160" t="s">
        <v>29</v>
      </c>
      <c r="S8" s="160" t="s">
        <v>30</v>
      </c>
      <c r="T8" s="160" t="s">
        <v>31</v>
      </c>
      <c r="U8" s="160" t="s">
        <v>32</v>
      </c>
      <c r="V8" s="186"/>
      <c r="W8" s="188"/>
      <c r="X8" s="190"/>
      <c r="Y8" s="192"/>
      <c r="Z8" s="181"/>
    </row>
    <row r="9" spans="1:250" s="18" customFormat="1" ht="16.5" customHeight="1">
      <c r="A9" s="133" t="s">
        <v>33</v>
      </c>
      <c r="B9" s="134" t="d">
        <v>2023-01-02</v>
      </c>
      <c r="C9" s="153" t="s">
        <v>34</v>
      </c>
      <c r="D9" s="146" t="s">
        <v>35</v>
      </c>
      <c r="E9" s="147" t="s">
        <v>36</v>
      </c>
      <c r="F9" s="136">
        <v>1</v>
      </c>
      <c r="G9" s="136"/>
      <c r="H9" s="137" t="s">
        <v>37</v>
      </c>
      <c r="I9" s="135" t="s">
        <v>38</v>
      </c>
      <c r="J9" s="135" t="s">
        <v>39</v>
      </c>
      <c r="K9" s="138"/>
      <c r="L9" s="169">
        <v>320000</v>
      </c>
      <c r="M9" s="170"/>
      <c r="N9" s="170"/>
      <c r="O9" s="170"/>
      <c r="P9" s="170">
        <v>150000</v>
      </c>
      <c r="Q9" s="170"/>
      <c r="R9" s="170"/>
      <c r="S9" s="170"/>
      <c r="T9" s="170"/>
      <c r="U9" s="170"/>
      <c r="V9" s="170"/>
      <c r="W9" s="158"/>
      <c r="X9" s="176">
        <v>4150000</v>
      </c>
      <c r="Y9" s="139">
        <f>SUM(K9:S9)+X9</f>
        <v>4620000</v>
      </c>
      <c r="Z9" s="144"/>
    </row>
    <row r="10" spans="1:250" s="18" customFormat="1" ht="16.5" customHeight="1">
      <c r="A10" s="133" t="s">
        <v>40</v>
      </c>
      <c r="B10" s="134" t="d">
        <v>2023-01-02</v>
      </c>
      <c r="C10" s="153" t="s">
        <v>41</v>
      </c>
      <c r="D10" s="146" t="s">
        <v>42</v>
      </c>
      <c r="E10" s="147" t="s">
        <v>43</v>
      </c>
      <c r="F10" s="136">
        <v>1</v>
      </c>
      <c r="G10" s="136"/>
      <c r="H10" s="137" t="s">
        <v>44</v>
      </c>
      <c r="I10" s="135" t="s">
        <v>45</v>
      </c>
      <c r="J10" s="135" t="s">
        <v>39</v>
      </c>
      <c r="K10" s="138">
        <v>410000</v>
      </c>
      <c r="L10" s="169">
        <v>320000</v>
      </c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58"/>
      <c r="X10" s="176">
        <v>3950000</v>
      </c>
      <c r="Y10" s="139">
        <f t="shared" ref="Y10:Y73" si="0">SUM(K10:S10)+X10</f>
        <v>4680000</v>
      </c>
      <c r="Z10" s="144"/>
    </row>
    <row r="11" spans="1:250" s="18" customFormat="1" ht="15.75" customHeight="1">
      <c r="A11" s="133" t="s">
        <v>46</v>
      </c>
      <c r="B11" s="134" t="d">
        <v>2023-01-03</v>
      </c>
      <c r="C11" s="153" t="s">
        <v>47</v>
      </c>
      <c r="D11" s="146" t="s">
        <v>48</v>
      </c>
      <c r="E11" s="147" t="s">
        <v>49</v>
      </c>
      <c r="F11" s="136"/>
      <c r="G11" s="136">
        <v>1</v>
      </c>
      <c r="H11" s="137" t="s">
        <v>50</v>
      </c>
      <c r="I11" s="135"/>
      <c r="J11" s="135" t="s">
        <v>51</v>
      </c>
      <c r="K11" s="138"/>
      <c r="L11" s="169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1" t="s">
        <v>52</v>
      </c>
      <c r="X11" s="157">
        <f>3600000*75%</f>
        <v>2700000</v>
      </c>
      <c r="Y11" s="139">
        <f t="shared" si="0"/>
        <v>2700000</v>
      </c>
      <c r="Z11" s="144"/>
    </row>
    <row r="12" spans="1:250" s="18" customFormat="1" ht="16.5" customHeight="1">
      <c r="A12" s="133" t="s">
        <v>53</v>
      </c>
      <c r="B12" s="134" t="d">
        <v>2023-01-03</v>
      </c>
      <c r="C12" s="153" t="s">
        <v>54</v>
      </c>
      <c r="D12" s="146" t="s">
        <v>55</v>
      </c>
      <c r="E12" s="147" t="s">
        <v>56</v>
      </c>
      <c r="F12" s="136">
        <v>1</v>
      </c>
      <c r="G12" s="136"/>
      <c r="H12" s="137" t="s">
        <v>57</v>
      </c>
      <c r="I12" s="135"/>
      <c r="J12" s="135" t="s">
        <v>51</v>
      </c>
      <c r="K12" s="138"/>
      <c r="L12" s="169"/>
      <c r="M12" s="170"/>
      <c r="N12" s="170"/>
      <c r="O12" s="169">
        <v>130000</v>
      </c>
      <c r="P12" s="170">
        <v>50000</v>
      </c>
      <c r="Q12" s="170"/>
      <c r="R12" s="170"/>
      <c r="S12" s="170"/>
      <c r="T12" s="170"/>
      <c r="U12" s="170"/>
      <c r="V12" s="170"/>
      <c r="W12" s="171" t="s">
        <v>52</v>
      </c>
      <c r="X12" s="177">
        <f>4500000*75%</f>
        <v>3375000</v>
      </c>
      <c r="Y12" s="139">
        <f t="shared" si="0"/>
        <v>3555000</v>
      </c>
      <c r="Z12" s="144"/>
    </row>
    <row r="13" spans="1:250" s="18" customFormat="1" ht="16.5" customHeight="1">
      <c r="A13" s="133" t="s">
        <v>58</v>
      </c>
      <c r="B13" s="134" t="d">
        <v>2023-01-03</v>
      </c>
      <c r="C13" s="153" t="s">
        <v>47</v>
      </c>
      <c r="D13" s="146" t="s">
        <v>59</v>
      </c>
      <c r="E13" s="147" t="s">
        <v>60</v>
      </c>
      <c r="F13" s="136">
        <v>1</v>
      </c>
      <c r="G13" s="136"/>
      <c r="H13" s="137" t="s">
        <v>61</v>
      </c>
      <c r="I13" s="135"/>
      <c r="J13" s="135" t="s">
        <v>38</v>
      </c>
      <c r="K13" s="138"/>
      <c r="L13" s="169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58"/>
      <c r="X13" s="176"/>
      <c r="Y13" s="139">
        <f t="shared" si="0"/>
        <v>0</v>
      </c>
      <c r="Z13" s="144"/>
    </row>
    <row r="14" spans="1:250" s="18" customFormat="1" ht="16.5" customHeight="1">
      <c r="A14" s="133" t="s">
        <v>62</v>
      </c>
      <c r="B14" s="134" t="d">
        <v>2023-01-03</v>
      </c>
      <c r="C14" s="153" t="s">
        <v>63</v>
      </c>
      <c r="D14" s="146" t="s">
        <v>64</v>
      </c>
      <c r="E14" s="147" t="s">
        <v>65</v>
      </c>
      <c r="F14" s="136"/>
      <c r="G14" s="136">
        <v>1</v>
      </c>
      <c r="H14" s="137" t="s">
        <v>66</v>
      </c>
      <c r="I14" s="135" t="s">
        <v>51</v>
      </c>
      <c r="J14" s="135" t="s">
        <v>51</v>
      </c>
      <c r="K14" s="138"/>
      <c r="L14" s="169"/>
      <c r="M14" s="170"/>
      <c r="N14" s="170"/>
      <c r="O14" s="170"/>
      <c r="P14" s="169">
        <v>700000</v>
      </c>
      <c r="Q14" s="170"/>
      <c r="R14" s="170"/>
      <c r="S14" s="170"/>
      <c r="T14" s="170"/>
      <c r="U14" s="170"/>
      <c r="V14" s="170"/>
      <c r="W14" s="158"/>
      <c r="X14" s="176">
        <v>4600000</v>
      </c>
      <c r="Y14" s="139">
        <f t="shared" si="0"/>
        <v>5300000</v>
      </c>
      <c r="Z14" s="144"/>
    </row>
    <row r="15" spans="1:250" s="18" customFormat="1" ht="16.5" customHeight="1">
      <c r="A15" s="133" t="s">
        <v>67</v>
      </c>
      <c r="B15" s="134" t="d">
        <v>2023-01-03</v>
      </c>
      <c r="C15" s="153" t="s">
        <v>68</v>
      </c>
      <c r="D15" s="146" t="s">
        <v>69</v>
      </c>
      <c r="E15" s="147"/>
      <c r="F15" s="136">
        <v>1</v>
      </c>
      <c r="G15" s="136"/>
      <c r="H15" s="137" t="s">
        <v>70</v>
      </c>
      <c r="I15" s="135" t="s">
        <v>71</v>
      </c>
      <c r="J15" s="135"/>
      <c r="K15" s="138"/>
      <c r="L15" s="169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58"/>
      <c r="X15" s="157">
        <f>4100000*70%</f>
        <v>2870000</v>
      </c>
      <c r="Y15" s="139">
        <f t="shared" si="0"/>
        <v>2870000</v>
      </c>
      <c r="Z15" s="144"/>
    </row>
    <row r="16" spans="1:250" s="18" customFormat="1" ht="16.5" customHeight="1">
      <c r="A16" s="133" t="s">
        <v>72</v>
      </c>
      <c r="B16" s="134" t="d">
        <v>2023-01-03</v>
      </c>
      <c r="C16" s="153" t="s">
        <v>73</v>
      </c>
      <c r="D16" s="146" t="s">
        <v>74</v>
      </c>
      <c r="E16" s="147" t="s">
        <v>75</v>
      </c>
      <c r="F16" s="136"/>
      <c r="G16" s="136">
        <v>1</v>
      </c>
      <c r="H16" s="137" t="s">
        <v>76</v>
      </c>
      <c r="I16" s="135" t="s">
        <v>38</v>
      </c>
      <c r="J16" s="135" t="s">
        <v>38</v>
      </c>
      <c r="K16" s="138"/>
      <c r="L16" s="169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58"/>
      <c r="X16" s="176">
        <v>4000000</v>
      </c>
      <c r="Y16" s="139">
        <f t="shared" si="0"/>
        <v>4000000</v>
      </c>
      <c r="Z16" s="144"/>
    </row>
    <row r="17" spans="1:26" s="18" customFormat="1" ht="16.5" customHeight="1">
      <c r="A17" s="133" t="s">
        <v>77</v>
      </c>
      <c r="B17" s="134" t="d">
        <v>2023-01-03</v>
      </c>
      <c r="C17" s="153" t="s">
        <v>78</v>
      </c>
      <c r="D17" s="146" t="s">
        <v>79</v>
      </c>
      <c r="E17" s="147" t="s">
        <v>80</v>
      </c>
      <c r="F17" s="136"/>
      <c r="G17" s="136">
        <v>1</v>
      </c>
      <c r="H17" s="137" t="s">
        <v>81</v>
      </c>
      <c r="I17" s="135" t="s">
        <v>82</v>
      </c>
      <c r="J17" s="135" t="s">
        <v>51</v>
      </c>
      <c r="K17" s="138"/>
      <c r="L17" s="169"/>
      <c r="M17" s="170"/>
      <c r="N17" s="170"/>
      <c r="O17" s="169">
        <v>130000</v>
      </c>
      <c r="P17" s="170"/>
      <c r="Q17" s="170"/>
      <c r="R17" s="170"/>
      <c r="S17" s="170"/>
      <c r="T17" s="170"/>
      <c r="U17" s="170"/>
      <c r="V17" s="170"/>
      <c r="W17" s="158"/>
      <c r="X17" s="176">
        <v>6800000</v>
      </c>
      <c r="Y17" s="139">
        <f t="shared" si="0"/>
        <v>6930000</v>
      </c>
      <c r="Z17" s="144"/>
    </row>
    <row r="18" spans="1:26" s="18" customFormat="1" ht="16.5" customHeight="1">
      <c r="A18" s="133" t="s">
        <v>83</v>
      </c>
      <c r="B18" s="134" t="d">
        <v>2023-01-03</v>
      </c>
      <c r="C18" s="153" t="s">
        <v>84</v>
      </c>
      <c r="D18" s="146" t="s">
        <v>85</v>
      </c>
      <c r="E18" s="147" t="s">
        <v>86</v>
      </c>
      <c r="F18" s="136">
        <v>1</v>
      </c>
      <c r="G18" s="136"/>
      <c r="H18" s="137" t="s">
        <v>87</v>
      </c>
      <c r="I18" s="135" t="s">
        <v>38</v>
      </c>
      <c r="J18" s="135" t="s">
        <v>39</v>
      </c>
      <c r="K18" s="138"/>
      <c r="L18" s="169">
        <v>320000</v>
      </c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58"/>
      <c r="X18" s="178">
        <v>3200000</v>
      </c>
      <c r="Y18" s="139">
        <f t="shared" si="0"/>
        <v>3520000</v>
      </c>
      <c r="Z18" s="144"/>
    </row>
    <row r="19" spans="1:26" s="18" customFormat="1" ht="16.5" customHeight="1">
      <c r="A19" s="133" t="s">
        <v>88</v>
      </c>
      <c r="B19" s="134" t="d">
        <v>2023-01-03</v>
      </c>
      <c r="C19" s="153" t="s">
        <v>84</v>
      </c>
      <c r="D19" s="146" t="s">
        <v>89</v>
      </c>
      <c r="E19" s="147" t="s">
        <v>90</v>
      </c>
      <c r="F19" s="136">
        <v>1</v>
      </c>
      <c r="G19" s="136"/>
      <c r="H19" s="137" t="s">
        <v>87</v>
      </c>
      <c r="I19" s="135" t="s">
        <v>38</v>
      </c>
      <c r="J19" s="135" t="s">
        <v>39</v>
      </c>
      <c r="K19" s="138"/>
      <c r="L19" s="169">
        <v>320000</v>
      </c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58"/>
      <c r="X19" s="178">
        <v>3200000</v>
      </c>
      <c r="Y19" s="139">
        <f t="shared" si="0"/>
        <v>3520000</v>
      </c>
      <c r="Z19" s="144"/>
    </row>
    <row r="20" spans="1:26" s="18" customFormat="1" ht="16.5" customHeight="1">
      <c r="A20" s="133" t="s">
        <v>91</v>
      </c>
      <c r="B20" s="134" t="d">
        <v>2023-01-03</v>
      </c>
      <c r="C20" s="153" t="s">
        <v>92</v>
      </c>
      <c r="D20" s="146" t="s">
        <v>93</v>
      </c>
      <c r="E20" s="147" t="s">
        <v>94</v>
      </c>
      <c r="F20" s="136"/>
      <c r="G20" s="136">
        <v>1</v>
      </c>
      <c r="H20" s="137" t="s">
        <v>95</v>
      </c>
      <c r="I20" s="135" t="s">
        <v>38</v>
      </c>
      <c r="J20" s="135" t="s">
        <v>38</v>
      </c>
      <c r="K20" s="138"/>
      <c r="L20" s="169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58"/>
      <c r="X20" s="176">
        <v>4700000</v>
      </c>
      <c r="Y20" s="139">
        <f t="shared" si="0"/>
        <v>4700000</v>
      </c>
      <c r="Z20" s="144"/>
    </row>
    <row r="21" spans="1:26" s="18" customFormat="1" ht="16.5" customHeight="1">
      <c r="A21" s="133" t="s">
        <v>96</v>
      </c>
      <c r="B21" s="134" t="d">
        <v>2023-01-03</v>
      </c>
      <c r="C21" s="153" t="s">
        <v>97</v>
      </c>
      <c r="D21" s="146" t="s">
        <v>98</v>
      </c>
      <c r="E21" s="147" t="s">
        <v>99</v>
      </c>
      <c r="F21" s="136">
        <v>1</v>
      </c>
      <c r="G21" s="136"/>
      <c r="H21" s="137" t="s">
        <v>100</v>
      </c>
      <c r="I21" s="135" t="s">
        <v>45</v>
      </c>
      <c r="J21" s="135" t="s">
        <v>39</v>
      </c>
      <c r="K21" s="138">
        <v>410000</v>
      </c>
      <c r="L21" s="169">
        <v>320000</v>
      </c>
      <c r="M21" s="170"/>
      <c r="N21" s="170"/>
      <c r="O21" s="170"/>
      <c r="P21" s="172">
        <v>50000</v>
      </c>
      <c r="Q21" s="170"/>
      <c r="R21" s="170"/>
      <c r="S21" s="170"/>
      <c r="T21" s="170"/>
      <c r="U21" s="170"/>
      <c r="V21" s="170"/>
      <c r="W21" s="158"/>
      <c r="X21" s="157">
        <v>3600000</v>
      </c>
      <c r="Y21" s="139">
        <f t="shared" si="0"/>
        <v>4380000</v>
      </c>
      <c r="Z21" s="144"/>
    </row>
    <row r="22" spans="1:26" s="18" customFormat="1" ht="16.5" customHeight="1">
      <c r="A22" s="133" t="s">
        <v>101</v>
      </c>
      <c r="B22" s="134" t="d">
        <v>2023-01-03</v>
      </c>
      <c r="C22" s="153" t="s">
        <v>102</v>
      </c>
      <c r="D22" s="146" t="s">
        <v>103</v>
      </c>
      <c r="E22" s="147" t="s">
        <v>104</v>
      </c>
      <c r="F22" s="136"/>
      <c r="G22" s="136">
        <v>1</v>
      </c>
      <c r="H22" s="137" t="s">
        <v>105</v>
      </c>
      <c r="I22" s="135"/>
      <c r="J22" s="135" t="s">
        <v>39</v>
      </c>
      <c r="K22" s="138"/>
      <c r="L22" s="169">
        <v>530000</v>
      </c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58"/>
      <c r="X22" s="178">
        <v>3500000</v>
      </c>
      <c r="Y22" s="139">
        <f t="shared" si="0"/>
        <v>4030000</v>
      </c>
      <c r="Z22" s="144"/>
    </row>
    <row r="23" spans="1:26" s="18" customFormat="1" ht="16.5" customHeight="1">
      <c r="A23" s="133" t="s">
        <v>106</v>
      </c>
      <c r="B23" s="134" t="d">
        <v>2023-01-03</v>
      </c>
      <c r="C23" s="153" t="s">
        <v>107</v>
      </c>
      <c r="D23" s="146" t="s">
        <v>108</v>
      </c>
      <c r="E23" s="147" t="s">
        <v>109</v>
      </c>
      <c r="F23" s="136"/>
      <c r="G23" s="136">
        <v>1</v>
      </c>
      <c r="H23" s="137" t="s">
        <v>110</v>
      </c>
      <c r="I23" s="135" t="s">
        <v>82</v>
      </c>
      <c r="J23" s="135" t="s">
        <v>51</v>
      </c>
      <c r="K23" s="138">
        <v>600000</v>
      </c>
      <c r="L23" s="169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58"/>
      <c r="X23" s="176">
        <v>3600000</v>
      </c>
      <c r="Y23" s="139">
        <f t="shared" si="0"/>
        <v>4200000</v>
      </c>
      <c r="Z23" s="144"/>
    </row>
    <row r="24" spans="1:26" s="18" customFormat="1" ht="16.5" customHeight="1">
      <c r="A24" s="133" t="s">
        <v>111</v>
      </c>
      <c r="B24" s="134" t="d">
        <v>2023-01-03</v>
      </c>
      <c r="C24" s="153" t="s">
        <v>112</v>
      </c>
      <c r="D24" s="146" t="s">
        <v>113</v>
      </c>
      <c r="E24" s="147" t="s">
        <v>114</v>
      </c>
      <c r="F24" s="136">
        <v>1</v>
      </c>
      <c r="G24" s="136"/>
      <c r="H24" s="137" t="s">
        <v>115</v>
      </c>
      <c r="I24" s="135" t="s">
        <v>71</v>
      </c>
      <c r="J24" s="135" t="s">
        <v>38</v>
      </c>
      <c r="K24" s="138">
        <v>400000</v>
      </c>
      <c r="L24" s="169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58"/>
      <c r="X24" s="176">
        <v>3800000</v>
      </c>
      <c r="Y24" s="139">
        <f t="shared" si="0"/>
        <v>4200000</v>
      </c>
      <c r="Z24" s="144"/>
    </row>
    <row r="25" spans="1:26" s="18" customFormat="1" ht="16.5" customHeight="1">
      <c r="A25" s="133" t="s">
        <v>116</v>
      </c>
      <c r="B25" s="134" t="d">
        <v>2023-01-03</v>
      </c>
      <c r="C25" s="153" t="s">
        <v>68</v>
      </c>
      <c r="D25" s="146" t="s">
        <v>117</v>
      </c>
      <c r="E25" s="147"/>
      <c r="F25" s="136">
        <v>1</v>
      </c>
      <c r="G25" s="136"/>
      <c r="H25" s="137" t="s">
        <v>70</v>
      </c>
      <c r="I25" s="135" t="s">
        <v>71</v>
      </c>
      <c r="J25" s="135"/>
      <c r="K25" s="138"/>
      <c r="L25" s="169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58"/>
      <c r="X25" s="157">
        <f>4100000*70%</f>
        <v>2870000</v>
      </c>
      <c r="Y25" s="139">
        <f t="shared" si="0"/>
        <v>2870000</v>
      </c>
      <c r="Z25" s="144"/>
    </row>
    <row r="26" spans="1:26" s="18" customFormat="1" ht="16.5" customHeight="1">
      <c r="A26" s="133" t="s">
        <v>118</v>
      </c>
      <c r="B26" s="134" t="d">
        <v>2023-01-03</v>
      </c>
      <c r="C26" s="153" t="s">
        <v>119</v>
      </c>
      <c r="D26" s="146" t="s">
        <v>120</v>
      </c>
      <c r="E26" s="147" t="s">
        <v>121</v>
      </c>
      <c r="F26" s="136"/>
      <c r="G26" s="136">
        <v>1</v>
      </c>
      <c r="H26" s="137" t="s">
        <v>122</v>
      </c>
      <c r="I26" s="135" t="s">
        <v>38</v>
      </c>
      <c r="J26" s="135" t="s">
        <v>38</v>
      </c>
      <c r="K26" s="138"/>
      <c r="L26" s="169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58"/>
      <c r="X26" s="176">
        <v>3200000</v>
      </c>
      <c r="Y26" s="139">
        <f t="shared" si="0"/>
        <v>3200000</v>
      </c>
      <c r="Z26" s="144"/>
    </row>
    <row r="27" spans="1:26" s="18" customFormat="1" ht="16.5" customHeight="1">
      <c r="A27" s="133" t="s">
        <v>123</v>
      </c>
      <c r="B27" s="134" t="d">
        <v>2023-01-03</v>
      </c>
      <c r="C27" s="153" t="s">
        <v>68</v>
      </c>
      <c r="D27" s="146" t="s">
        <v>124</v>
      </c>
      <c r="E27" s="147"/>
      <c r="F27" s="136">
        <v>1</v>
      </c>
      <c r="G27" s="136"/>
      <c r="H27" s="137" t="s">
        <v>70</v>
      </c>
      <c r="I27" s="135" t="s">
        <v>45</v>
      </c>
      <c r="J27" s="135"/>
      <c r="K27" s="138"/>
      <c r="L27" s="169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58"/>
      <c r="X27" s="157">
        <f>4100000*70%</f>
        <v>2870000</v>
      </c>
      <c r="Y27" s="139">
        <f t="shared" si="0"/>
        <v>2870000</v>
      </c>
      <c r="Z27" s="144"/>
    </row>
    <row r="28" spans="1:26" s="18" customFormat="1" ht="16.5" customHeight="1">
      <c r="A28" s="133" t="s">
        <v>125</v>
      </c>
      <c r="B28" s="134" t="d">
        <v>2023-01-03</v>
      </c>
      <c r="C28" s="153" t="s">
        <v>126</v>
      </c>
      <c r="D28" s="146" t="s">
        <v>127</v>
      </c>
      <c r="E28" s="147" t="s">
        <v>128</v>
      </c>
      <c r="F28" s="136">
        <v>1</v>
      </c>
      <c r="G28" s="136"/>
      <c r="H28" s="137" t="s">
        <v>129</v>
      </c>
      <c r="I28" s="135" t="s">
        <v>38</v>
      </c>
      <c r="J28" s="135" t="s">
        <v>39</v>
      </c>
      <c r="K28" s="138"/>
      <c r="L28" s="169">
        <v>320000</v>
      </c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58"/>
      <c r="X28" s="176">
        <v>4100000</v>
      </c>
      <c r="Y28" s="139">
        <f t="shared" si="0"/>
        <v>4420000</v>
      </c>
      <c r="Z28" s="144"/>
    </row>
    <row r="29" spans="1:26" s="18" customFormat="1" ht="16.5" customHeight="1">
      <c r="A29" s="133" t="s">
        <v>130</v>
      </c>
      <c r="B29" s="134" t="d">
        <v>2023-01-03</v>
      </c>
      <c r="C29" s="153" t="s">
        <v>131</v>
      </c>
      <c r="D29" s="146" t="s">
        <v>132</v>
      </c>
      <c r="E29" s="147" t="s">
        <v>133</v>
      </c>
      <c r="F29" s="136"/>
      <c r="G29" s="136">
        <v>1</v>
      </c>
      <c r="H29" s="137" t="s">
        <v>134</v>
      </c>
      <c r="I29" s="135"/>
      <c r="J29" s="135" t="s">
        <v>51</v>
      </c>
      <c r="K29" s="138"/>
      <c r="L29" s="169"/>
      <c r="M29" s="170"/>
      <c r="N29" s="170"/>
      <c r="O29" s="170">
        <v>165000</v>
      </c>
      <c r="P29" s="170"/>
      <c r="Q29" s="170"/>
      <c r="R29" s="170"/>
      <c r="S29" s="170"/>
      <c r="T29" s="170"/>
      <c r="U29" s="170"/>
      <c r="V29" s="170"/>
      <c r="W29" s="158"/>
      <c r="X29" s="177">
        <v>3600000</v>
      </c>
      <c r="Y29" s="139">
        <f t="shared" si="0"/>
        <v>3765000</v>
      </c>
      <c r="Z29" s="144"/>
    </row>
    <row r="30" spans="1:26" s="18" customFormat="1" ht="16.5" customHeight="1">
      <c r="A30" s="133" t="s">
        <v>135</v>
      </c>
      <c r="B30" s="134" t="d">
        <v>2023-01-03</v>
      </c>
      <c r="C30" s="153" t="s">
        <v>92</v>
      </c>
      <c r="D30" s="146" t="s">
        <v>136</v>
      </c>
      <c r="E30" s="147" t="s">
        <v>137</v>
      </c>
      <c r="F30" s="136">
        <v>1</v>
      </c>
      <c r="G30" s="136"/>
      <c r="H30" s="137" t="s">
        <v>138</v>
      </c>
      <c r="I30" s="135" t="s">
        <v>139</v>
      </c>
      <c r="J30" s="135" t="s">
        <v>38</v>
      </c>
      <c r="K30" s="138">
        <v>280000</v>
      </c>
      <c r="L30" s="169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58"/>
      <c r="X30" s="176">
        <v>4300000</v>
      </c>
      <c r="Y30" s="139">
        <f t="shared" si="0"/>
        <v>4580000</v>
      </c>
      <c r="Z30" s="144"/>
    </row>
    <row r="31" spans="1:26" s="18" customFormat="1" ht="16.5" customHeight="1">
      <c r="A31" s="133" t="s">
        <v>140</v>
      </c>
      <c r="B31" s="134" t="d">
        <v>2023-01-03</v>
      </c>
      <c r="C31" s="153" t="s">
        <v>92</v>
      </c>
      <c r="D31" s="146" t="s">
        <v>141</v>
      </c>
      <c r="E31" s="147" t="s">
        <v>142</v>
      </c>
      <c r="F31" s="136">
        <v>1</v>
      </c>
      <c r="G31" s="136"/>
      <c r="H31" s="137" t="s">
        <v>138</v>
      </c>
      <c r="I31" s="135" t="s">
        <v>139</v>
      </c>
      <c r="J31" s="135" t="s">
        <v>38</v>
      </c>
      <c r="K31" s="138">
        <v>280000</v>
      </c>
      <c r="L31" s="169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58"/>
      <c r="X31" s="176">
        <v>4300000</v>
      </c>
      <c r="Y31" s="139">
        <f t="shared" si="0"/>
        <v>4580000</v>
      </c>
      <c r="Z31" s="144"/>
    </row>
    <row r="32" spans="1:26" s="18" customFormat="1" ht="16.5" customHeight="1">
      <c r="A32" s="133" t="s">
        <v>143</v>
      </c>
      <c r="B32" s="134" t="d">
        <v>2023-01-03</v>
      </c>
      <c r="C32" s="153" t="s">
        <v>78</v>
      </c>
      <c r="D32" s="146" t="s">
        <v>144</v>
      </c>
      <c r="E32" s="147" t="s">
        <v>145</v>
      </c>
      <c r="F32" s="136"/>
      <c r="G32" s="136">
        <v>1</v>
      </c>
      <c r="H32" s="137" t="s">
        <v>81</v>
      </c>
      <c r="I32" s="135" t="s">
        <v>82</v>
      </c>
      <c r="J32" s="135" t="s">
        <v>51</v>
      </c>
      <c r="K32" s="138"/>
      <c r="L32" s="169"/>
      <c r="M32" s="170"/>
      <c r="N32" s="170"/>
      <c r="O32" s="169">
        <v>130000</v>
      </c>
      <c r="P32" s="170"/>
      <c r="Q32" s="170"/>
      <c r="R32" s="170"/>
      <c r="S32" s="170"/>
      <c r="T32" s="170"/>
      <c r="U32" s="170"/>
      <c r="V32" s="170"/>
      <c r="W32" s="158"/>
      <c r="X32" s="176">
        <v>6800000</v>
      </c>
      <c r="Y32" s="139">
        <f t="shared" si="0"/>
        <v>6930000</v>
      </c>
      <c r="Z32" s="144"/>
    </row>
    <row r="33" spans="1:26" s="18" customFormat="1" ht="16.5" customHeight="1">
      <c r="A33" s="133" t="s">
        <v>146</v>
      </c>
      <c r="B33" s="134" t="d">
        <v>2023-01-03</v>
      </c>
      <c r="C33" s="153" t="s">
        <v>68</v>
      </c>
      <c r="D33" s="146" t="s">
        <v>147</v>
      </c>
      <c r="E33" s="147"/>
      <c r="F33" s="136">
        <v>1</v>
      </c>
      <c r="G33" s="136"/>
      <c r="H33" s="137" t="s">
        <v>70</v>
      </c>
      <c r="I33" s="135" t="s">
        <v>45</v>
      </c>
      <c r="J33" s="135"/>
      <c r="K33" s="138"/>
      <c r="L33" s="169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58"/>
      <c r="X33" s="157">
        <f>4100000*70%</f>
        <v>2870000</v>
      </c>
      <c r="Y33" s="139">
        <f t="shared" si="0"/>
        <v>2870000</v>
      </c>
      <c r="Z33" s="144"/>
    </row>
    <row r="34" spans="1:26" s="18" customFormat="1" ht="16.5" customHeight="1">
      <c r="A34" s="133" t="s">
        <v>148</v>
      </c>
      <c r="B34" s="134" t="d">
        <v>2023-01-03</v>
      </c>
      <c r="C34" s="153" t="s">
        <v>149</v>
      </c>
      <c r="D34" s="146" t="s">
        <v>150</v>
      </c>
      <c r="E34" s="147" t="s">
        <v>151</v>
      </c>
      <c r="F34" s="136"/>
      <c r="G34" s="136">
        <v>1</v>
      </c>
      <c r="H34" s="137" t="s">
        <v>152</v>
      </c>
      <c r="I34" s="135" t="s">
        <v>38</v>
      </c>
      <c r="J34" s="135" t="s">
        <v>38</v>
      </c>
      <c r="K34" s="138"/>
      <c r="L34" s="169"/>
      <c r="M34" s="170"/>
      <c r="N34" s="170"/>
      <c r="O34" s="170"/>
      <c r="P34" s="170">
        <v>255000</v>
      </c>
      <c r="Q34" s="170"/>
      <c r="R34" s="170"/>
      <c r="S34" s="170"/>
      <c r="T34" s="170"/>
      <c r="U34" s="170"/>
      <c r="V34" s="170"/>
      <c r="W34" s="158"/>
      <c r="X34" s="176">
        <v>3750000</v>
      </c>
      <c r="Y34" s="139">
        <f t="shared" si="0"/>
        <v>4005000</v>
      </c>
      <c r="Z34" s="144"/>
    </row>
    <row r="35" spans="1:26" s="18" customFormat="1" ht="16.5" customHeight="1">
      <c r="A35" s="133" t="s">
        <v>153</v>
      </c>
      <c r="B35" s="134" t="d">
        <v>2023-01-03</v>
      </c>
      <c r="C35" s="153" t="s">
        <v>102</v>
      </c>
      <c r="D35" s="146" t="s">
        <v>154</v>
      </c>
      <c r="E35" s="147" t="s">
        <v>155</v>
      </c>
      <c r="F35" s="136"/>
      <c r="G35" s="136">
        <v>1</v>
      </c>
      <c r="H35" s="137" t="s">
        <v>105</v>
      </c>
      <c r="I35" s="135" t="s">
        <v>38</v>
      </c>
      <c r="J35" s="135" t="s">
        <v>39</v>
      </c>
      <c r="K35" s="138"/>
      <c r="L35" s="169">
        <v>530000</v>
      </c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58"/>
      <c r="X35" s="178">
        <v>3500000</v>
      </c>
      <c r="Y35" s="139">
        <f t="shared" si="0"/>
        <v>4030000</v>
      </c>
      <c r="Z35" s="144"/>
    </row>
    <row r="36" spans="1:26" s="18" customFormat="1" ht="16.5" customHeight="1">
      <c r="A36" s="133" t="s">
        <v>156</v>
      </c>
      <c r="B36" s="134" t="d">
        <v>2023-01-03</v>
      </c>
      <c r="C36" s="153" t="s">
        <v>157</v>
      </c>
      <c r="D36" s="146" t="s">
        <v>158</v>
      </c>
      <c r="E36" s="147" t="s">
        <v>159</v>
      </c>
      <c r="F36" s="136"/>
      <c r="G36" s="136">
        <v>1</v>
      </c>
      <c r="H36" s="137" t="s">
        <v>66</v>
      </c>
      <c r="I36" s="135" t="s">
        <v>51</v>
      </c>
      <c r="J36" s="135" t="s">
        <v>51</v>
      </c>
      <c r="K36" s="138"/>
      <c r="L36" s="169"/>
      <c r="M36" s="170"/>
      <c r="N36" s="170"/>
      <c r="O36" s="170"/>
      <c r="P36" s="169">
        <v>700000</v>
      </c>
      <c r="Q36" s="170"/>
      <c r="R36" s="170"/>
      <c r="S36" s="170"/>
      <c r="T36" s="170"/>
      <c r="U36" s="170"/>
      <c r="V36" s="170"/>
      <c r="W36" s="158"/>
      <c r="X36" s="176">
        <v>4600000</v>
      </c>
      <c r="Y36" s="139">
        <f t="shared" si="0"/>
        <v>5300000</v>
      </c>
      <c r="Z36" s="144"/>
    </row>
    <row r="37" spans="1:26" s="18" customFormat="1" ht="16.5" customHeight="1">
      <c r="A37" s="133" t="s">
        <v>160</v>
      </c>
      <c r="B37" s="134" t="d">
        <v>2023-01-04</v>
      </c>
      <c r="C37" s="153" t="s">
        <v>47</v>
      </c>
      <c r="D37" s="146" t="s">
        <v>161</v>
      </c>
      <c r="E37" s="147" t="s">
        <v>162</v>
      </c>
      <c r="F37" s="136">
        <v>1</v>
      </c>
      <c r="G37" s="136"/>
      <c r="H37" s="137" t="s">
        <v>61</v>
      </c>
      <c r="I37" s="135"/>
      <c r="J37" s="135" t="s">
        <v>38</v>
      </c>
      <c r="K37" s="138"/>
      <c r="L37" s="169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58"/>
      <c r="X37" s="176"/>
      <c r="Y37" s="139">
        <f t="shared" si="0"/>
        <v>0</v>
      </c>
      <c r="Z37" s="144"/>
    </row>
    <row r="38" spans="1:26" s="18" customFormat="1" ht="16.5" customHeight="1">
      <c r="A38" s="133" t="s">
        <v>163</v>
      </c>
      <c r="B38" s="134" t="d">
        <v>2023-01-04</v>
      </c>
      <c r="C38" s="153" t="s">
        <v>164</v>
      </c>
      <c r="D38" s="146" t="s">
        <v>165</v>
      </c>
      <c r="E38" s="147" t="s">
        <v>166</v>
      </c>
      <c r="F38" s="136"/>
      <c r="G38" s="136">
        <v>1</v>
      </c>
      <c r="H38" s="137" t="s">
        <v>167</v>
      </c>
      <c r="I38" s="135" t="s">
        <v>38</v>
      </c>
      <c r="J38" s="135" t="s">
        <v>38</v>
      </c>
      <c r="K38" s="138"/>
      <c r="L38" s="169"/>
      <c r="M38" s="170"/>
      <c r="N38" s="170"/>
      <c r="O38" s="170"/>
      <c r="P38" s="169">
        <f>100000</f>
        <v>100000</v>
      </c>
      <c r="Q38" s="170"/>
      <c r="R38" s="169">
        <v>1000000</v>
      </c>
      <c r="S38" s="170"/>
      <c r="T38" s="170"/>
      <c r="U38" s="170"/>
      <c r="V38" s="170"/>
      <c r="W38" s="158"/>
      <c r="X38" s="177">
        <f>4000000+150000</f>
        <v>4150000</v>
      </c>
      <c r="Y38" s="139">
        <f t="shared" si="0"/>
        <v>5250000</v>
      </c>
      <c r="Z38" s="144"/>
    </row>
    <row r="39" spans="1:26" s="18" customFormat="1" ht="16.5" customHeight="1">
      <c r="A39" s="133" t="s">
        <v>168</v>
      </c>
      <c r="B39" s="134" t="d">
        <v>2023-01-04</v>
      </c>
      <c r="C39" s="153" t="s">
        <v>169</v>
      </c>
      <c r="D39" s="146" t="s">
        <v>170</v>
      </c>
      <c r="E39" s="147" t="s">
        <v>171</v>
      </c>
      <c r="F39" s="136">
        <v>1</v>
      </c>
      <c r="G39" s="136"/>
      <c r="H39" s="137" t="s">
        <v>138</v>
      </c>
      <c r="I39" s="135"/>
      <c r="J39" s="135" t="s">
        <v>51</v>
      </c>
      <c r="K39" s="138"/>
      <c r="L39" s="169"/>
      <c r="M39" s="170"/>
      <c r="N39" s="170"/>
      <c r="O39" s="173"/>
      <c r="P39" s="169">
        <v>220000</v>
      </c>
      <c r="Q39" s="170"/>
      <c r="R39" s="170"/>
      <c r="S39" s="170"/>
      <c r="T39" s="170"/>
      <c r="U39" s="170"/>
      <c r="V39" s="170"/>
      <c r="W39" s="171" t="s">
        <v>52</v>
      </c>
      <c r="X39" s="176">
        <f>4300000*75%</f>
        <v>3225000</v>
      </c>
      <c r="Y39" s="139">
        <f t="shared" si="0"/>
        <v>3445000</v>
      </c>
      <c r="Z39" s="144"/>
    </row>
    <row r="40" spans="1:26" s="18" customFormat="1" ht="16.5" customHeight="1">
      <c r="A40" s="133" t="s">
        <v>172</v>
      </c>
      <c r="B40" s="134" t="d">
        <v>2023-01-04</v>
      </c>
      <c r="C40" s="153" t="s">
        <v>173</v>
      </c>
      <c r="D40" s="146" t="s">
        <v>69</v>
      </c>
      <c r="E40" s="146" t="s">
        <v>174</v>
      </c>
      <c r="F40" s="136">
        <v>1</v>
      </c>
      <c r="G40" s="136"/>
      <c r="H40" s="137" t="s">
        <v>175</v>
      </c>
      <c r="I40" s="135" t="s">
        <v>71</v>
      </c>
      <c r="J40" s="135" t="s">
        <v>38</v>
      </c>
      <c r="K40" s="138">
        <v>400000</v>
      </c>
      <c r="L40" s="169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58"/>
      <c r="X40" s="176">
        <v>3950000</v>
      </c>
      <c r="Y40" s="139">
        <f t="shared" si="0"/>
        <v>4350000</v>
      </c>
      <c r="Z40" s="144"/>
    </row>
    <row r="41" spans="1:26" s="18" customFormat="1" ht="16.5" customHeight="1">
      <c r="A41" s="133" t="s">
        <v>176</v>
      </c>
      <c r="B41" s="134" t="d">
        <v>2023-01-04</v>
      </c>
      <c r="C41" s="154" t="s">
        <v>1041</v>
      </c>
      <c r="D41" s="146" t="s">
        <v>177</v>
      </c>
      <c r="E41" s="146" t="s">
        <v>1853</v>
      </c>
      <c r="F41" s="136"/>
      <c r="G41" s="136">
        <v>1</v>
      </c>
      <c r="H41" s="137" t="s">
        <v>1849</v>
      </c>
      <c r="I41" s="135"/>
      <c r="J41" s="135" t="s">
        <v>1850</v>
      </c>
      <c r="K41" s="138"/>
      <c r="L41" s="169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58"/>
      <c r="X41" s="176">
        <v>3950000</v>
      </c>
      <c r="Y41" s="139">
        <f t="shared" si="0"/>
        <v>3950000</v>
      </c>
      <c r="Z41" s="144"/>
    </row>
    <row r="42" spans="1:26" s="18" customFormat="1" ht="16.5" customHeight="1">
      <c r="A42" s="133" t="s">
        <v>179</v>
      </c>
      <c r="B42" s="134" t="d">
        <v>2023-01-04</v>
      </c>
      <c r="C42" s="153" t="s">
        <v>68</v>
      </c>
      <c r="D42" s="146" t="s">
        <v>180</v>
      </c>
      <c r="E42" s="147" t="s">
        <v>181</v>
      </c>
      <c r="F42" s="136"/>
      <c r="G42" s="136">
        <v>1</v>
      </c>
      <c r="H42" s="137" t="s">
        <v>70</v>
      </c>
      <c r="I42" s="135" t="s">
        <v>38</v>
      </c>
      <c r="J42" s="135" t="s">
        <v>38</v>
      </c>
      <c r="K42" s="138"/>
      <c r="L42" s="169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58"/>
      <c r="X42" s="157">
        <f>4300000</f>
        <v>4300000</v>
      </c>
      <c r="Y42" s="139">
        <f t="shared" si="0"/>
        <v>4300000</v>
      </c>
      <c r="Z42" s="144"/>
    </row>
    <row r="43" spans="1:26" s="18" customFormat="1" ht="16.5" customHeight="1">
      <c r="A43" s="133" t="s">
        <v>182</v>
      </c>
      <c r="B43" s="134" t="d">
        <v>2023-01-04</v>
      </c>
      <c r="C43" s="153" t="s">
        <v>183</v>
      </c>
      <c r="D43" s="146" t="s">
        <v>184</v>
      </c>
      <c r="E43" s="147" t="s">
        <v>185</v>
      </c>
      <c r="F43" s="136"/>
      <c r="G43" s="136">
        <v>1</v>
      </c>
      <c r="H43" s="137" t="s">
        <v>152</v>
      </c>
      <c r="I43" s="135" t="s">
        <v>38</v>
      </c>
      <c r="J43" s="135" t="s">
        <v>38</v>
      </c>
      <c r="K43" s="138"/>
      <c r="L43" s="169"/>
      <c r="M43" s="170"/>
      <c r="N43" s="170"/>
      <c r="O43" s="170"/>
      <c r="P43" s="170"/>
      <c r="Q43" s="170"/>
      <c r="R43" s="170"/>
      <c r="S43" s="170">
        <v>700000</v>
      </c>
      <c r="T43" s="170"/>
      <c r="U43" s="170"/>
      <c r="V43" s="170"/>
      <c r="W43" s="158"/>
      <c r="X43" s="176">
        <v>3750000</v>
      </c>
      <c r="Y43" s="139">
        <f t="shared" si="0"/>
        <v>4450000</v>
      </c>
      <c r="Z43" s="144"/>
    </row>
    <row r="44" spans="1:26" s="18" customFormat="1" ht="16.5" customHeight="1">
      <c r="A44" s="133" t="s">
        <v>186</v>
      </c>
      <c r="B44" s="134" t="d">
        <v>2023-01-04</v>
      </c>
      <c r="C44" s="153" t="s">
        <v>68</v>
      </c>
      <c r="D44" s="146" t="s">
        <v>187</v>
      </c>
      <c r="E44" s="147" t="s">
        <v>188</v>
      </c>
      <c r="F44" s="136"/>
      <c r="G44" s="136">
        <v>1</v>
      </c>
      <c r="H44" s="137" t="s">
        <v>70</v>
      </c>
      <c r="I44" s="135" t="s">
        <v>38</v>
      </c>
      <c r="J44" s="135" t="s">
        <v>38</v>
      </c>
      <c r="K44" s="138"/>
      <c r="L44" s="169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58"/>
      <c r="X44" s="157">
        <f>4300000</f>
        <v>4300000</v>
      </c>
      <c r="Y44" s="139">
        <f t="shared" si="0"/>
        <v>4300000</v>
      </c>
      <c r="Z44" s="144"/>
    </row>
    <row r="45" spans="1:26" s="18" customFormat="1" ht="16.5" customHeight="1">
      <c r="A45" s="133" t="s">
        <v>189</v>
      </c>
      <c r="B45" s="134" t="d">
        <v>2023-01-04</v>
      </c>
      <c r="C45" s="153" t="s">
        <v>190</v>
      </c>
      <c r="D45" s="146" t="s">
        <v>191</v>
      </c>
      <c r="E45" s="147" t="s">
        <v>192</v>
      </c>
      <c r="F45" s="136">
        <v>1</v>
      </c>
      <c r="G45" s="136"/>
      <c r="H45" s="137" t="s">
        <v>193</v>
      </c>
      <c r="I45" s="135" t="s">
        <v>139</v>
      </c>
      <c r="J45" s="135" t="s">
        <v>38</v>
      </c>
      <c r="K45" s="138">
        <v>280000</v>
      </c>
      <c r="L45" s="169"/>
      <c r="M45" s="170">
        <v>132000</v>
      </c>
      <c r="N45" s="170"/>
      <c r="O45" s="170"/>
      <c r="P45" s="170"/>
      <c r="Q45" s="170"/>
      <c r="R45" s="170"/>
      <c r="S45" s="170"/>
      <c r="T45" s="170"/>
      <c r="U45" s="170"/>
      <c r="V45" s="170"/>
      <c r="W45" s="158"/>
      <c r="X45" s="176">
        <v>3000000</v>
      </c>
      <c r="Y45" s="139">
        <f t="shared" si="0"/>
        <v>3412000</v>
      </c>
      <c r="Z45" s="144"/>
    </row>
    <row r="46" spans="1:26" s="18" customFormat="1" ht="16.5" customHeight="1">
      <c r="A46" s="133" t="s">
        <v>194</v>
      </c>
      <c r="B46" s="134" t="d">
        <v>2023-01-04</v>
      </c>
      <c r="C46" s="153" t="s">
        <v>68</v>
      </c>
      <c r="D46" s="146" t="s">
        <v>195</v>
      </c>
      <c r="E46" s="147" t="s">
        <v>196</v>
      </c>
      <c r="F46" s="136"/>
      <c r="G46" s="136">
        <v>1</v>
      </c>
      <c r="H46" s="137" t="s">
        <v>70</v>
      </c>
      <c r="I46" s="135" t="s">
        <v>38</v>
      </c>
      <c r="J46" s="135" t="s">
        <v>38</v>
      </c>
      <c r="K46" s="138"/>
      <c r="L46" s="169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58"/>
      <c r="X46" s="157">
        <f>4300000</f>
        <v>4300000</v>
      </c>
      <c r="Y46" s="139">
        <f t="shared" si="0"/>
        <v>4300000</v>
      </c>
      <c r="Z46" s="144"/>
    </row>
    <row r="47" spans="1:26" s="18" customFormat="1" ht="16.5" customHeight="1">
      <c r="A47" s="133" t="s">
        <v>197</v>
      </c>
      <c r="B47" s="134" t="d">
        <v>2023-01-04</v>
      </c>
      <c r="C47" s="153" t="s">
        <v>131</v>
      </c>
      <c r="D47" s="146" t="s">
        <v>198</v>
      </c>
      <c r="E47" s="147" t="s">
        <v>199</v>
      </c>
      <c r="F47" s="136"/>
      <c r="G47" s="136">
        <v>1</v>
      </c>
      <c r="H47" s="137" t="s">
        <v>134</v>
      </c>
      <c r="I47" s="135"/>
      <c r="J47" s="135" t="s">
        <v>51</v>
      </c>
      <c r="K47" s="138"/>
      <c r="L47" s="169"/>
      <c r="M47" s="172"/>
      <c r="N47" s="172"/>
      <c r="O47" s="170">
        <v>165000</v>
      </c>
      <c r="P47" s="170"/>
      <c r="Q47" s="170"/>
      <c r="R47" s="170"/>
      <c r="S47" s="170"/>
      <c r="T47" s="170"/>
      <c r="U47" s="170"/>
      <c r="V47" s="170"/>
      <c r="W47" s="158"/>
      <c r="X47" s="177">
        <v>3600000</v>
      </c>
      <c r="Y47" s="139">
        <f t="shared" si="0"/>
        <v>3765000</v>
      </c>
      <c r="Z47" s="144"/>
    </row>
    <row r="48" spans="1:26" s="18" customFormat="1" ht="16.5" customHeight="1">
      <c r="A48" s="133" t="s">
        <v>200</v>
      </c>
      <c r="B48" s="134" t="d">
        <v>2023-01-04</v>
      </c>
      <c r="C48" s="153" t="s">
        <v>201</v>
      </c>
      <c r="D48" s="146" t="s">
        <v>202</v>
      </c>
      <c r="E48" s="147" t="s">
        <v>203</v>
      </c>
      <c r="F48" s="136">
        <v>1</v>
      </c>
      <c r="G48" s="136"/>
      <c r="H48" s="137" t="s">
        <v>204</v>
      </c>
      <c r="I48" s="135"/>
      <c r="J48" s="135" t="s">
        <v>51</v>
      </c>
      <c r="K48" s="138"/>
      <c r="L48" s="169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45" t="s">
        <v>205</v>
      </c>
      <c r="X48" s="176">
        <v>3375000</v>
      </c>
      <c r="Y48" s="139">
        <f t="shared" si="0"/>
        <v>3375000</v>
      </c>
      <c r="Z48" s="144"/>
    </row>
    <row r="49" spans="1:26" s="18" customFormat="1" ht="16.5" customHeight="1">
      <c r="A49" s="133" t="s">
        <v>206</v>
      </c>
      <c r="B49" s="134" t="d">
        <v>2023-01-04</v>
      </c>
      <c r="C49" s="153" t="s">
        <v>78</v>
      </c>
      <c r="D49" s="146" t="s">
        <v>207</v>
      </c>
      <c r="E49" s="147" t="s">
        <v>208</v>
      </c>
      <c r="F49" s="136"/>
      <c r="G49" s="136">
        <v>1</v>
      </c>
      <c r="H49" s="137" t="s">
        <v>81</v>
      </c>
      <c r="I49" s="135" t="s">
        <v>38</v>
      </c>
      <c r="J49" s="135" t="s">
        <v>38</v>
      </c>
      <c r="K49" s="138"/>
      <c r="L49" s="169"/>
      <c r="M49" s="170"/>
      <c r="N49" s="170"/>
      <c r="O49" s="169">
        <v>130000</v>
      </c>
      <c r="P49" s="170"/>
      <c r="Q49" s="170"/>
      <c r="R49" s="170"/>
      <c r="S49" s="170"/>
      <c r="T49" s="170"/>
      <c r="U49" s="170"/>
      <c r="V49" s="170"/>
      <c r="W49" s="158"/>
      <c r="X49" s="176">
        <v>6800000</v>
      </c>
      <c r="Y49" s="139">
        <f t="shared" si="0"/>
        <v>6930000</v>
      </c>
      <c r="Z49" s="144"/>
    </row>
    <row r="50" spans="1:26" s="18" customFormat="1" ht="16.5" customHeight="1">
      <c r="A50" s="133" t="s">
        <v>209</v>
      </c>
      <c r="B50" s="134" t="d">
        <v>2023-01-04</v>
      </c>
      <c r="C50" s="153" t="s">
        <v>68</v>
      </c>
      <c r="D50" s="146" t="s">
        <v>210</v>
      </c>
      <c r="E50" s="147" t="s">
        <v>211</v>
      </c>
      <c r="F50" s="136"/>
      <c r="G50" s="136">
        <v>1</v>
      </c>
      <c r="H50" s="137" t="s">
        <v>70</v>
      </c>
      <c r="I50" s="135" t="s">
        <v>38</v>
      </c>
      <c r="J50" s="135" t="s">
        <v>38</v>
      </c>
      <c r="K50" s="138"/>
      <c r="L50" s="169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58"/>
      <c r="X50" s="157">
        <f>4300000</f>
        <v>4300000</v>
      </c>
      <c r="Y50" s="139">
        <f t="shared" si="0"/>
        <v>4300000</v>
      </c>
      <c r="Z50" s="144"/>
    </row>
    <row r="51" spans="1:26" s="18" customFormat="1" ht="16.5" customHeight="1">
      <c r="A51" s="133" t="s">
        <v>212</v>
      </c>
      <c r="B51" s="134" t="d">
        <v>2023-01-04</v>
      </c>
      <c r="C51" s="153" t="s">
        <v>183</v>
      </c>
      <c r="D51" s="146" t="s">
        <v>213</v>
      </c>
      <c r="E51" s="147" t="s">
        <v>214</v>
      </c>
      <c r="F51" s="136"/>
      <c r="G51" s="136">
        <v>1</v>
      </c>
      <c r="H51" s="137" t="s">
        <v>152</v>
      </c>
      <c r="I51" s="135" t="s">
        <v>38</v>
      </c>
      <c r="J51" s="135" t="s">
        <v>38</v>
      </c>
      <c r="K51" s="138"/>
      <c r="L51" s="169"/>
      <c r="M51" s="170"/>
      <c r="N51" s="170"/>
      <c r="O51" s="170"/>
      <c r="P51" s="170"/>
      <c r="Q51" s="170"/>
      <c r="R51" s="170"/>
      <c r="S51" s="174">
        <v>700000</v>
      </c>
      <c r="T51" s="170"/>
      <c r="U51" s="170"/>
      <c r="V51" s="170"/>
      <c r="W51" s="158"/>
      <c r="X51" s="176">
        <v>3750000</v>
      </c>
      <c r="Y51" s="139">
        <f t="shared" si="0"/>
        <v>4450000</v>
      </c>
      <c r="Z51" s="144"/>
    </row>
    <row r="52" spans="1:26" s="18" customFormat="1" ht="16.5" customHeight="1">
      <c r="A52" s="133" t="s">
        <v>215</v>
      </c>
      <c r="B52" s="134" t="d">
        <v>2023-01-04</v>
      </c>
      <c r="C52" s="153" t="s">
        <v>173</v>
      </c>
      <c r="D52" s="146" t="s">
        <v>117</v>
      </c>
      <c r="E52" s="146" t="s">
        <v>178</v>
      </c>
      <c r="F52" s="136">
        <v>1</v>
      </c>
      <c r="G52" s="136"/>
      <c r="H52" s="137" t="s">
        <v>175</v>
      </c>
      <c r="I52" s="135" t="s">
        <v>71</v>
      </c>
      <c r="J52" s="135" t="s">
        <v>38</v>
      </c>
      <c r="K52" s="138">
        <v>400000</v>
      </c>
      <c r="L52" s="169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58"/>
      <c r="X52" s="176">
        <v>3950000</v>
      </c>
      <c r="Y52" s="139">
        <f t="shared" si="0"/>
        <v>4350000</v>
      </c>
      <c r="Z52" s="144"/>
    </row>
    <row r="53" spans="1:26" s="18" customFormat="1" ht="16.5" customHeight="1">
      <c r="A53" s="133" t="s">
        <v>216</v>
      </c>
      <c r="B53" s="134" t="d">
        <v>2023-01-04</v>
      </c>
      <c r="C53" s="153" t="s">
        <v>217</v>
      </c>
      <c r="D53" s="146" t="s">
        <v>124</v>
      </c>
      <c r="E53" s="150" t="s">
        <v>218</v>
      </c>
      <c r="F53" s="136">
        <v>1</v>
      </c>
      <c r="G53" s="136"/>
      <c r="H53" s="137" t="s">
        <v>37</v>
      </c>
      <c r="I53" s="135" t="s">
        <v>45</v>
      </c>
      <c r="J53" s="135" t="s">
        <v>38</v>
      </c>
      <c r="K53" s="138">
        <v>410000</v>
      </c>
      <c r="L53" s="169"/>
      <c r="M53" s="170"/>
      <c r="N53" s="170"/>
      <c r="O53" s="170"/>
      <c r="P53" s="169">
        <v>150000</v>
      </c>
      <c r="Q53" s="170"/>
      <c r="R53" s="170"/>
      <c r="S53" s="170"/>
      <c r="T53" s="170"/>
      <c r="U53" s="170"/>
      <c r="V53" s="170"/>
      <c r="W53" s="158"/>
      <c r="X53" s="176">
        <v>4150000</v>
      </c>
      <c r="Y53" s="139">
        <f t="shared" si="0"/>
        <v>4710000</v>
      </c>
      <c r="Z53" s="144"/>
    </row>
    <row r="54" spans="1:26" s="18" customFormat="1" ht="16.5" customHeight="1">
      <c r="A54" s="133" t="s">
        <v>219</v>
      </c>
      <c r="B54" s="134" t="d">
        <v>2023-01-04</v>
      </c>
      <c r="C54" s="153" t="s">
        <v>78</v>
      </c>
      <c r="D54" s="146" t="s">
        <v>220</v>
      </c>
      <c r="E54" s="147" t="s">
        <v>221</v>
      </c>
      <c r="F54" s="136"/>
      <c r="G54" s="136">
        <v>1</v>
      </c>
      <c r="H54" s="137" t="s">
        <v>81</v>
      </c>
      <c r="I54" s="135" t="s">
        <v>38</v>
      </c>
      <c r="J54" s="135" t="s">
        <v>38</v>
      </c>
      <c r="K54" s="138"/>
      <c r="L54" s="169"/>
      <c r="M54" s="170"/>
      <c r="N54" s="170"/>
      <c r="O54" s="169">
        <v>130000</v>
      </c>
      <c r="P54" s="170"/>
      <c r="Q54" s="170"/>
      <c r="R54" s="170"/>
      <c r="S54" s="170"/>
      <c r="T54" s="170"/>
      <c r="U54" s="170"/>
      <c r="V54" s="170"/>
      <c r="W54" s="158"/>
      <c r="X54" s="176">
        <v>6800000</v>
      </c>
      <c r="Y54" s="139">
        <f t="shared" si="0"/>
        <v>6930000</v>
      </c>
      <c r="Z54" s="144"/>
    </row>
    <row r="55" spans="1:26" s="18" customFormat="1" ht="16.5" customHeight="1">
      <c r="A55" s="133" t="s">
        <v>222</v>
      </c>
      <c r="B55" s="134" t="d">
        <v>2023-01-04</v>
      </c>
      <c r="C55" s="153" t="s">
        <v>112</v>
      </c>
      <c r="D55" s="146" t="s">
        <v>223</v>
      </c>
      <c r="E55" s="147" t="s">
        <v>224</v>
      </c>
      <c r="F55" s="136">
        <v>1</v>
      </c>
      <c r="G55" s="136"/>
      <c r="H55" s="137" t="s">
        <v>225</v>
      </c>
      <c r="I55" s="135" t="s">
        <v>38</v>
      </c>
      <c r="J55" s="135" t="s">
        <v>38</v>
      </c>
      <c r="K55" s="138"/>
      <c r="L55" s="169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58"/>
      <c r="X55" s="176">
        <v>3550000</v>
      </c>
      <c r="Y55" s="139">
        <f t="shared" si="0"/>
        <v>3550000</v>
      </c>
      <c r="Z55" s="144"/>
    </row>
    <row r="56" spans="1:26" s="18" customFormat="1" ht="16.5" customHeight="1">
      <c r="A56" s="133" t="s">
        <v>226</v>
      </c>
      <c r="B56" s="134" t="d">
        <v>2023-01-04</v>
      </c>
      <c r="C56" s="153" t="s">
        <v>78</v>
      </c>
      <c r="D56" s="146" t="s">
        <v>227</v>
      </c>
      <c r="E56" s="147" t="s">
        <v>228</v>
      </c>
      <c r="F56" s="136"/>
      <c r="G56" s="136">
        <v>1</v>
      </c>
      <c r="H56" s="137" t="s">
        <v>81</v>
      </c>
      <c r="I56" s="135" t="s">
        <v>38</v>
      </c>
      <c r="J56" s="135" t="s">
        <v>38</v>
      </c>
      <c r="K56" s="138"/>
      <c r="L56" s="169"/>
      <c r="M56" s="170"/>
      <c r="N56" s="170"/>
      <c r="O56" s="169">
        <v>130000</v>
      </c>
      <c r="P56" s="170"/>
      <c r="Q56" s="170"/>
      <c r="R56" s="170"/>
      <c r="S56" s="170"/>
      <c r="T56" s="170"/>
      <c r="U56" s="170"/>
      <c r="V56" s="170"/>
      <c r="W56" s="158"/>
      <c r="X56" s="176">
        <v>6800000</v>
      </c>
      <c r="Y56" s="139">
        <f t="shared" si="0"/>
        <v>6930000</v>
      </c>
      <c r="Z56" s="144"/>
    </row>
    <row r="57" spans="1:26" s="18" customFormat="1" ht="16.5" customHeight="1">
      <c r="A57" s="133" t="s">
        <v>229</v>
      </c>
      <c r="B57" s="134" t="d">
        <v>2023-01-04</v>
      </c>
      <c r="C57" s="153" t="s">
        <v>201</v>
      </c>
      <c r="D57" s="146" t="s">
        <v>230</v>
      </c>
      <c r="E57" s="147" t="s">
        <v>231</v>
      </c>
      <c r="F57" s="136">
        <v>1</v>
      </c>
      <c r="G57" s="136"/>
      <c r="H57" s="137" t="s">
        <v>204</v>
      </c>
      <c r="I57" s="135"/>
      <c r="J57" s="135" t="s">
        <v>51</v>
      </c>
      <c r="K57" s="138"/>
      <c r="L57" s="169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45" t="s">
        <v>205</v>
      </c>
      <c r="X57" s="176">
        <v>3375000</v>
      </c>
      <c r="Y57" s="139">
        <f t="shared" si="0"/>
        <v>3375000</v>
      </c>
      <c r="Z57" s="144"/>
    </row>
    <row r="58" spans="1:26" s="18" customFormat="1" ht="16.5" customHeight="1">
      <c r="A58" s="133" t="s">
        <v>232</v>
      </c>
      <c r="B58" s="134" t="d">
        <v>2023-01-04</v>
      </c>
      <c r="C58" s="153" t="s">
        <v>233</v>
      </c>
      <c r="D58" s="146" t="s">
        <v>234</v>
      </c>
      <c r="E58" s="147" t="s">
        <v>235</v>
      </c>
      <c r="F58" s="136">
        <v>1</v>
      </c>
      <c r="G58" s="136"/>
      <c r="H58" s="137" t="s">
        <v>236</v>
      </c>
      <c r="I58" s="135" t="s">
        <v>38</v>
      </c>
      <c r="J58" s="135" t="s">
        <v>38</v>
      </c>
      <c r="K58" s="138"/>
      <c r="L58" s="169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58"/>
      <c r="X58" s="177">
        <v>5300000</v>
      </c>
      <c r="Y58" s="139">
        <f t="shared" si="0"/>
        <v>5300000</v>
      </c>
      <c r="Z58" s="144"/>
    </row>
    <row r="59" spans="1:26" s="18" customFormat="1" ht="16.5" customHeight="1">
      <c r="A59" s="133" t="s">
        <v>237</v>
      </c>
      <c r="B59" s="134" t="d">
        <v>2023-01-04</v>
      </c>
      <c r="C59" s="153" t="s">
        <v>238</v>
      </c>
      <c r="D59" s="146" t="s">
        <v>239</v>
      </c>
      <c r="E59" s="147" t="s">
        <v>240</v>
      </c>
      <c r="F59" s="136">
        <v>1</v>
      </c>
      <c r="G59" s="136"/>
      <c r="H59" s="137" t="s">
        <v>204</v>
      </c>
      <c r="I59" s="135" t="s">
        <v>38</v>
      </c>
      <c r="J59" s="135" t="s">
        <v>38</v>
      </c>
      <c r="K59" s="138"/>
      <c r="L59" s="169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58"/>
      <c r="X59" s="177">
        <v>3800000</v>
      </c>
      <c r="Y59" s="139">
        <f t="shared" si="0"/>
        <v>3800000</v>
      </c>
      <c r="Z59" s="144"/>
    </row>
    <row r="60" spans="1:26" s="18" customFormat="1" ht="16.5" customHeight="1">
      <c r="A60" s="133" t="s">
        <v>241</v>
      </c>
      <c r="B60" s="134" t="d">
        <v>2023-01-04</v>
      </c>
      <c r="C60" s="153" t="s">
        <v>131</v>
      </c>
      <c r="D60" s="146" t="s">
        <v>242</v>
      </c>
      <c r="E60" s="147" t="s">
        <v>243</v>
      </c>
      <c r="F60" s="136"/>
      <c r="G60" s="136">
        <v>1</v>
      </c>
      <c r="H60" s="137" t="s">
        <v>134</v>
      </c>
      <c r="I60" s="135"/>
      <c r="J60" s="135" t="s">
        <v>51</v>
      </c>
      <c r="K60" s="138"/>
      <c r="L60" s="169"/>
      <c r="M60" s="170"/>
      <c r="N60" s="170"/>
      <c r="O60" s="170">
        <v>165000</v>
      </c>
      <c r="P60" s="170"/>
      <c r="Q60" s="170"/>
      <c r="R60" s="170"/>
      <c r="S60" s="170"/>
      <c r="T60" s="170"/>
      <c r="U60" s="170"/>
      <c r="V60" s="170"/>
      <c r="W60" s="158" t="s">
        <v>205</v>
      </c>
      <c r="X60" s="177">
        <f>3600000*90%</f>
        <v>3240000</v>
      </c>
      <c r="Y60" s="139">
        <f t="shared" si="0"/>
        <v>3405000</v>
      </c>
      <c r="Z60" s="144"/>
    </row>
    <row r="61" spans="1:26" s="18" customFormat="1" ht="16.5" customHeight="1">
      <c r="A61" s="133" t="s">
        <v>244</v>
      </c>
      <c r="B61" s="134" t="d">
        <v>2023-01-04</v>
      </c>
      <c r="C61" s="153" t="s">
        <v>245</v>
      </c>
      <c r="D61" s="146" t="s">
        <v>246</v>
      </c>
      <c r="E61" s="147" t="s">
        <v>247</v>
      </c>
      <c r="F61" s="136">
        <v>1</v>
      </c>
      <c r="G61" s="136"/>
      <c r="H61" s="137" t="s">
        <v>248</v>
      </c>
      <c r="I61" s="135" t="s">
        <v>139</v>
      </c>
      <c r="J61" s="135" t="s">
        <v>38</v>
      </c>
      <c r="K61" s="138">
        <v>280000</v>
      </c>
      <c r="L61" s="169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58"/>
      <c r="X61" s="176">
        <v>4100000</v>
      </c>
      <c r="Y61" s="139">
        <f t="shared" si="0"/>
        <v>4380000</v>
      </c>
      <c r="Z61" s="144"/>
    </row>
    <row r="62" spans="1:26" s="18" customFormat="1" ht="16.5" customHeight="1">
      <c r="A62" s="133" t="s">
        <v>249</v>
      </c>
      <c r="B62" s="134" t="d">
        <v>2023-01-04</v>
      </c>
      <c r="C62" s="153" t="s">
        <v>217</v>
      </c>
      <c r="D62" s="146" t="s">
        <v>147</v>
      </c>
      <c r="E62" s="150" t="s">
        <v>250</v>
      </c>
      <c r="F62" s="136">
        <v>1</v>
      </c>
      <c r="G62" s="136"/>
      <c r="H62" s="137" t="s">
        <v>37</v>
      </c>
      <c r="I62" s="135" t="s">
        <v>45</v>
      </c>
      <c r="J62" s="135" t="s">
        <v>38</v>
      </c>
      <c r="K62" s="138">
        <v>410000</v>
      </c>
      <c r="L62" s="169"/>
      <c r="M62" s="170"/>
      <c r="N62" s="170"/>
      <c r="O62" s="170"/>
      <c r="P62" s="169">
        <v>150000</v>
      </c>
      <c r="Q62" s="170"/>
      <c r="R62" s="170"/>
      <c r="S62" s="170"/>
      <c r="T62" s="170"/>
      <c r="U62" s="170"/>
      <c r="V62" s="170"/>
      <c r="W62" s="158"/>
      <c r="X62" s="176">
        <v>4150000</v>
      </c>
      <c r="Y62" s="139">
        <f t="shared" si="0"/>
        <v>4710000</v>
      </c>
      <c r="Z62" s="144"/>
    </row>
    <row r="63" spans="1:26" s="18" customFormat="1" ht="16.5" customHeight="1">
      <c r="A63" s="133" t="s">
        <v>251</v>
      </c>
      <c r="B63" s="134" t="d">
        <v>2023-01-04</v>
      </c>
      <c r="C63" s="153" t="s">
        <v>252</v>
      </c>
      <c r="D63" s="146" t="s">
        <v>253</v>
      </c>
      <c r="E63" s="147" t="s">
        <v>254</v>
      </c>
      <c r="F63" s="136"/>
      <c r="G63" s="136">
        <v>1</v>
      </c>
      <c r="H63" s="137" t="s">
        <v>255</v>
      </c>
      <c r="I63" s="135" t="s">
        <v>256</v>
      </c>
      <c r="J63" s="135" t="s">
        <v>38</v>
      </c>
      <c r="K63" s="138"/>
      <c r="L63" s="169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58"/>
      <c r="X63" s="176">
        <v>4250000</v>
      </c>
      <c r="Y63" s="139">
        <f t="shared" si="0"/>
        <v>4250000</v>
      </c>
      <c r="Z63" s="144"/>
    </row>
    <row r="64" spans="1:26" s="18" customFormat="1" ht="16.5" customHeight="1">
      <c r="A64" s="133" t="s">
        <v>257</v>
      </c>
      <c r="B64" s="134" t="d">
        <v>2023-01-05</v>
      </c>
      <c r="C64" s="153" t="s">
        <v>258</v>
      </c>
      <c r="D64" s="146" t="s">
        <v>259</v>
      </c>
      <c r="E64" s="147" t="s">
        <v>260</v>
      </c>
      <c r="F64" s="136"/>
      <c r="G64" s="136">
        <v>1</v>
      </c>
      <c r="H64" s="137" t="s">
        <v>261</v>
      </c>
      <c r="I64" s="135"/>
      <c r="J64" s="135" t="s">
        <v>262</v>
      </c>
      <c r="K64" s="138"/>
      <c r="L64" s="169">
        <v>605000</v>
      </c>
      <c r="M64" s="170"/>
      <c r="N64" s="170"/>
      <c r="O64" s="169">
        <v>320000</v>
      </c>
      <c r="P64" s="170"/>
      <c r="Q64" s="170"/>
      <c r="R64" s="170"/>
      <c r="S64" s="170"/>
      <c r="T64" s="170"/>
      <c r="U64" s="170"/>
      <c r="V64" s="170"/>
      <c r="W64" s="158" t="s">
        <v>52</v>
      </c>
      <c r="X64" s="178">
        <f>3500000*75%</f>
        <v>2625000</v>
      </c>
      <c r="Y64" s="139">
        <f t="shared" si="0"/>
        <v>3550000</v>
      </c>
      <c r="Z64" s="144"/>
    </row>
    <row r="65" spans="1:26" s="18" customFormat="1" ht="16.5" customHeight="1">
      <c r="A65" s="133" t="s">
        <v>263</v>
      </c>
      <c r="B65" s="134" t="d">
        <v>2023-01-05</v>
      </c>
      <c r="C65" s="153" t="s">
        <v>264</v>
      </c>
      <c r="D65" s="146" t="s">
        <v>265</v>
      </c>
      <c r="E65" s="147" t="s">
        <v>266</v>
      </c>
      <c r="F65" s="136"/>
      <c r="G65" s="136">
        <v>1</v>
      </c>
      <c r="H65" s="137" t="s">
        <v>267</v>
      </c>
      <c r="I65" s="135" t="s">
        <v>38</v>
      </c>
      <c r="J65" s="135" t="s">
        <v>38</v>
      </c>
      <c r="K65" s="138"/>
      <c r="L65" s="169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58"/>
      <c r="X65" s="176">
        <v>4100000</v>
      </c>
      <c r="Y65" s="139">
        <f t="shared" si="0"/>
        <v>4100000</v>
      </c>
      <c r="Z65" s="144"/>
    </row>
    <row r="66" spans="1:26" s="18" customFormat="1" ht="16.5" customHeight="1">
      <c r="A66" s="133" t="s">
        <v>268</v>
      </c>
      <c r="B66" s="134" t="d">
        <v>2023-01-05</v>
      </c>
      <c r="C66" s="153" t="s">
        <v>47</v>
      </c>
      <c r="D66" s="146" t="s">
        <v>269</v>
      </c>
      <c r="E66" s="147" t="s">
        <v>270</v>
      </c>
      <c r="F66" s="136">
        <v>1</v>
      </c>
      <c r="G66" s="136"/>
      <c r="H66" s="137" t="s">
        <v>61</v>
      </c>
      <c r="I66" s="135"/>
      <c r="J66" s="135" t="s">
        <v>38</v>
      </c>
      <c r="K66" s="138"/>
      <c r="L66" s="169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58"/>
      <c r="X66" s="176"/>
      <c r="Y66" s="139">
        <f t="shared" si="0"/>
        <v>0</v>
      </c>
      <c r="Z66" s="144"/>
    </row>
    <row r="67" spans="1:26" s="18" customFormat="1" ht="16.5" customHeight="1">
      <c r="A67" s="133" t="s">
        <v>271</v>
      </c>
      <c r="B67" s="134" t="d">
        <v>2023-01-05</v>
      </c>
      <c r="C67" s="153" t="s">
        <v>272</v>
      </c>
      <c r="D67" s="146" t="s">
        <v>273</v>
      </c>
      <c r="E67" s="147" t="s">
        <v>274</v>
      </c>
      <c r="F67" s="136"/>
      <c r="G67" s="136">
        <v>1</v>
      </c>
      <c r="H67" s="137" t="s">
        <v>275</v>
      </c>
      <c r="I67" s="135"/>
      <c r="J67" s="135" t="s">
        <v>51</v>
      </c>
      <c r="K67" s="138"/>
      <c r="L67" s="169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58"/>
      <c r="X67" s="176">
        <v>4000000</v>
      </c>
      <c r="Y67" s="139">
        <f t="shared" si="0"/>
        <v>4000000</v>
      </c>
      <c r="Z67" s="144"/>
    </row>
    <row r="68" spans="1:26" s="18" customFormat="1" ht="16.5" customHeight="1">
      <c r="A68" s="133" t="s">
        <v>276</v>
      </c>
      <c r="B68" s="134" t="d">
        <v>2023-01-05</v>
      </c>
      <c r="C68" s="153" t="s">
        <v>277</v>
      </c>
      <c r="D68" s="146" t="s">
        <v>278</v>
      </c>
      <c r="E68" s="147" t="s">
        <v>279</v>
      </c>
      <c r="F68" s="136">
        <v>1</v>
      </c>
      <c r="G68" s="136"/>
      <c r="H68" s="137" t="s">
        <v>280</v>
      </c>
      <c r="I68" s="135" t="s">
        <v>38</v>
      </c>
      <c r="J68" s="135" t="s">
        <v>38</v>
      </c>
      <c r="K68" s="138"/>
      <c r="L68" s="169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58"/>
      <c r="X68" s="177">
        <v>3900000</v>
      </c>
      <c r="Y68" s="139">
        <f t="shared" si="0"/>
        <v>3900000</v>
      </c>
      <c r="Z68" s="144"/>
    </row>
    <row r="69" spans="1:26" s="18" customFormat="1" ht="16.5" customHeight="1">
      <c r="A69" s="133" t="s">
        <v>281</v>
      </c>
      <c r="B69" s="134" t="d">
        <v>2023-01-05</v>
      </c>
      <c r="C69" s="153" t="s">
        <v>264</v>
      </c>
      <c r="D69" s="146" t="s">
        <v>282</v>
      </c>
      <c r="E69" s="147" t="s">
        <v>283</v>
      </c>
      <c r="F69" s="136"/>
      <c r="G69" s="136">
        <v>1</v>
      </c>
      <c r="H69" s="137" t="s">
        <v>267</v>
      </c>
      <c r="I69" s="135" t="s">
        <v>38</v>
      </c>
      <c r="J69" s="135" t="s">
        <v>38</v>
      </c>
      <c r="K69" s="138"/>
      <c r="L69" s="169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58"/>
      <c r="X69" s="176">
        <v>4100000</v>
      </c>
      <c r="Y69" s="139">
        <f t="shared" si="0"/>
        <v>4100000</v>
      </c>
      <c r="Z69" s="144"/>
    </row>
    <row r="70" spans="1:26" s="18" customFormat="1" ht="16.5" customHeight="1">
      <c r="A70" s="133" t="s">
        <v>284</v>
      </c>
      <c r="B70" s="134" t="d">
        <v>2023-01-05</v>
      </c>
      <c r="C70" s="153" t="s">
        <v>190</v>
      </c>
      <c r="D70" s="146" t="s">
        <v>285</v>
      </c>
      <c r="E70" s="147" t="s">
        <v>286</v>
      </c>
      <c r="F70" s="136">
        <v>1</v>
      </c>
      <c r="G70" s="136"/>
      <c r="H70" s="137" t="s">
        <v>193</v>
      </c>
      <c r="I70" s="135" t="s">
        <v>38</v>
      </c>
      <c r="J70" s="135" t="s">
        <v>38</v>
      </c>
      <c r="K70" s="138"/>
      <c r="L70" s="169"/>
      <c r="M70" s="170">
        <v>132000</v>
      </c>
      <c r="N70" s="170"/>
      <c r="O70" s="170"/>
      <c r="P70" s="170"/>
      <c r="Q70" s="170"/>
      <c r="R70" s="170"/>
      <c r="S70" s="170"/>
      <c r="T70" s="170"/>
      <c r="U70" s="170"/>
      <c r="V70" s="170"/>
      <c r="W70" s="158"/>
      <c r="X70" s="176">
        <v>3000000</v>
      </c>
      <c r="Y70" s="139">
        <f t="shared" si="0"/>
        <v>3132000</v>
      </c>
      <c r="Z70" s="144"/>
    </row>
    <row r="71" spans="1:26" s="18" customFormat="1" ht="16.5" customHeight="1">
      <c r="A71" s="133" t="s">
        <v>287</v>
      </c>
      <c r="B71" s="134" t="d">
        <v>2023-01-05</v>
      </c>
      <c r="C71" s="153" t="s">
        <v>288</v>
      </c>
      <c r="D71" s="146" t="s">
        <v>289</v>
      </c>
      <c r="E71" s="147" t="s">
        <v>290</v>
      </c>
      <c r="F71" s="136"/>
      <c r="G71" s="136">
        <v>1</v>
      </c>
      <c r="H71" s="137" t="s">
        <v>291</v>
      </c>
      <c r="I71" s="135" t="s">
        <v>38</v>
      </c>
      <c r="J71" s="135" t="s">
        <v>38</v>
      </c>
      <c r="K71" s="138"/>
      <c r="L71" s="169"/>
      <c r="M71" s="170"/>
      <c r="N71" s="170"/>
      <c r="O71" s="169">
        <v>165000</v>
      </c>
      <c r="P71" s="169">
        <f>1100000</f>
        <v>1100000</v>
      </c>
      <c r="Q71" s="170"/>
      <c r="R71" s="170"/>
      <c r="S71" s="170"/>
      <c r="T71" s="170"/>
      <c r="U71" s="170"/>
      <c r="V71" s="170"/>
      <c r="W71" s="158"/>
      <c r="X71" s="176">
        <v>4000000</v>
      </c>
      <c r="Y71" s="139">
        <f t="shared" si="0"/>
        <v>5265000</v>
      </c>
      <c r="Z71" s="144"/>
    </row>
    <row r="72" spans="1:26" s="18" customFormat="1" ht="16.5" customHeight="1">
      <c r="A72" s="133" t="s">
        <v>292</v>
      </c>
      <c r="B72" s="134" t="d">
        <v>2023-01-05</v>
      </c>
      <c r="C72" s="153" t="s">
        <v>293</v>
      </c>
      <c r="D72" s="146" t="s">
        <v>294</v>
      </c>
      <c r="E72" s="147" t="s">
        <v>295</v>
      </c>
      <c r="F72" s="136"/>
      <c r="G72" s="136">
        <v>1</v>
      </c>
      <c r="H72" s="137" t="s">
        <v>296</v>
      </c>
      <c r="I72" s="135" t="s">
        <v>38</v>
      </c>
      <c r="J72" s="135" t="s">
        <v>38</v>
      </c>
      <c r="K72" s="138"/>
      <c r="L72" s="169"/>
      <c r="M72" s="170"/>
      <c r="N72" s="170"/>
      <c r="O72" s="170"/>
      <c r="P72" s="170"/>
      <c r="Q72" s="170"/>
      <c r="R72" s="170"/>
      <c r="S72" s="170">
        <v>700000</v>
      </c>
      <c r="T72" s="170"/>
      <c r="U72" s="170"/>
      <c r="V72" s="170"/>
      <c r="W72" s="158"/>
      <c r="X72" s="177">
        <v>6200000</v>
      </c>
      <c r="Y72" s="139">
        <f t="shared" si="0"/>
        <v>6900000</v>
      </c>
      <c r="Z72" s="144"/>
    </row>
    <row r="73" spans="1:26" s="18" customFormat="1" ht="16.5" customHeight="1">
      <c r="A73" s="133" t="s">
        <v>297</v>
      </c>
      <c r="B73" s="134" t="d">
        <v>2023-01-05</v>
      </c>
      <c r="C73" s="153" t="s">
        <v>78</v>
      </c>
      <c r="D73" s="146" t="s">
        <v>298</v>
      </c>
      <c r="E73" s="147" t="s">
        <v>299</v>
      </c>
      <c r="F73" s="136"/>
      <c r="G73" s="136">
        <v>1</v>
      </c>
      <c r="H73" s="137" t="s">
        <v>81</v>
      </c>
      <c r="I73" s="135" t="s">
        <v>38</v>
      </c>
      <c r="J73" s="135" t="s">
        <v>38</v>
      </c>
      <c r="K73" s="138"/>
      <c r="L73" s="169"/>
      <c r="M73" s="170"/>
      <c r="N73" s="170"/>
      <c r="O73" s="169">
        <v>130000</v>
      </c>
      <c r="P73" s="170"/>
      <c r="Q73" s="170"/>
      <c r="R73" s="170"/>
      <c r="S73" s="170"/>
      <c r="T73" s="170"/>
      <c r="U73" s="170"/>
      <c r="V73" s="170"/>
      <c r="W73" s="158"/>
      <c r="X73" s="176">
        <v>6800000</v>
      </c>
      <c r="Y73" s="139">
        <f t="shared" si="0"/>
        <v>6930000</v>
      </c>
      <c r="Z73" s="144"/>
    </row>
    <row r="74" spans="1:26" s="18" customFormat="1" ht="16.5" customHeight="1">
      <c r="A74" s="133" t="s">
        <v>300</v>
      </c>
      <c r="B74" s="134" t="d">
        <v>2023-01-05</v>
      </c>
      <c r="C74" s="153" t="s">
        <v>217</v>
      </c>
      <c r="D74" s="146" t="s">
        <v>301</v>
      </c>
      <c r="E74" s="147" t="s">
        <v>302</v>
      </c>
      <c r="F74" s="136">
        <v>1</v>
      </c>
      <c r="G74" s="136"/>
      <c r="H74" s="137" t="s">
        <v>303</v>
      </c>
      <c r="I74" s="135"/>
      <c r="J74" s="135" t="s">
        <v>38</v>
      </c>
      <c r="K74" s="138"/>
      <c r="L74" s="169"/>
      <c r="M74" s="170"/>
      <c r="N74" s="170"/>
      <c r="O74" s="170"/>
      <c r="P74" s="169">
        <v>150000</v>
      </c>
      <c r="Q74" s="170"/>
      <c r="R74" s="170"/>
      <c r="S74" s="170"/>
      <c r="T74" s="170"/>
      <c r="U74" s="170"/>
      <c r="V74" s="170"/>
      <c r="W74" s="158"/>
      <c r="X74" s="176">
        <v>6750000</v>
      </c>
      <c r="Y74" s="139">
        <f t="shared" ref="Y74:Y137" si="1">SUM(K74:S74)+X74</f>
        <v>6900000</v>
      </c>
      <c r="Z74" s="144"/>
    </row>
    <row r="75" spans="1:26" s="18" customFormat="1" ht="16.5" customHeight="1">
      <c r="A75" s="133" t="s">
        <v>304</v>
      </c>
      <c r="B75" s="134" t="d">
        <v>2023-01-05</v>
      </c>
      <c r="C75" s="153" t="s">
        <v>305</v>
      </c>
      <c r="D75" s="146" t="s">
        <v>306</v>
      </c>
      <c r="E75" s="147" t="s">
        <v>307</v>
      </c>
      <c r="F75" s="136">
        <v>1</v>
      </c>
      <c r="G75" s="136"/>
      <c r="H75" s="137" t="s">
        <v>308</v>
      </c>
      <c r="I75" s="135" t="s">
        <v>82</v>
      </c>
      <c r="J75" s="135" t="s">
        <v>51</v>
      </c>
      <c r="K75" s="138"/>
      <c r="L75" s="169"/>
      <c r="M75" s="170"/>
      <c r="N75" s="170"/>
      <c r="O75" s="170"/>
      <c r="P75" s="170"/>
      <c r="Q75" s="170"/>
      <c r="R75" s="170"/>
      <c r="S75" s="170">
        <v>700000</v>
      </c>
      <c r="T75" s="170"/>
      <c r="U75" s="170"/>
      <c r="V75" s="170"/>
      <c r="W75" s="158"/>
      <c r="X75" s="178">
        <v>9900000</v>
      </c>
      <c r="Y75" s="139">
        <f t="shared" si="1"/>
        <v>10600000</v>
      </c>
      <c r="Z75" s="144"/>
    </row>
    <row r="76" spans="1:26" s="18" customFormat="1" ht="16.5" customHeight="1">
      <c r="A76" s="133" t="s">
        <v>309</v>
      </c>
      <c r="B76" s="134" t="d">
        <v>2023-01-05</v>
      </c>
      <c r="C76" s="153" t="s">
        <v>169</v>
      </c>
      <c r="D76" s="146" t="s">
        <v>310</v>
      </c>
      <c r="E76" s="146" t="s">
        <v>311</v>
      </c>
      <c r="F76" s="136">
        <v>1</v>
      </c>
      <c r="G76" s="136"/>
      <c r="H76" s="137" t="s">
        <v>312</v>
      </c>
      <c r="I76" s="135" t="s">
        <v>38</v>
      </c>
      <c r="J76" s="135" t="s">
        <v>38</v>
      </c>
      <c r="K76" s="138"/>
      <c r="L76" s="169">
        <v>800000</v>
      </c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58"/>
      <c r="X76" s="178">
        <v>3150000</v>
      </c>
      <c r="Y76" s="139">
        <f t="shared" si="1"/>
        <v>3950000</v>
      </c>
      <c r="Z76" s="144"/>
    </row>
    <row r="77" spans="1:26" s="18" customFormat="1" ht="16.5" customHeight="1">
      <c r="A77" s="133" t="s">
        <v>313</v>
      </c>
      <c r="B77" s="134" t="d">
        <v>2023-01-05</v>
      </c>
      <c r="C77" s="153" t="s">
        <v>314</v>
      </c>
      <c r="D77" s="146" t="s">
        <v>315</v>
      </c>
      <c r="E77" s="147" t="s">
        <v>316</v>
      </c>
      <c r="F77" s="136">
        <v>1</v>
      </c>
      <c r="G77" s="136"/>
      <c r="H77" s="137" t="s">
        <v>317</v>
      </c>
      <c r="I77" s="135" t="s">
        <v>45</v>
      </c>
      <c r="J77" s="135" t="s">
        <v>318</v>
      </c>
      <c r="K77" s="138">
        <v>410000</v>
      </c>
      <c r="L77" s="169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58"/>
      <c r="X77" s="157">
        <v>3500000</v>
      </c>
      <c r="Y77" s="139">
        <f t="shared" si="1"/>
        <v>3910000</v>
      </c>
      <c r="Z77" s="144"/>
    </row>
    <row r="78" spans="1:26" s="18" customFormat="1" ht="16.5" customHeight="1">
      <c r="A78" s="133" t="s">
        <v>319</v>
      </c>
      <c r="B78" s="134" t="d">
        <v>2023-01-05</v>
      </c>
      <c r="C78" s="153" t="s">
        <v>314</v>
      </c>
      <c r="D78" s="146" t="s">
        <v>320</v>
      </c>
      <c r="E78" s="147" t="s">
        <v>321</v>
      </c>
      <c r="F78" s="136">
        <v>1</v>
      </c>
      <c r="G78" s="136"/>
      <c r="H78" s="137" t="s">
        <v>317</v>
      </c>
      <c r="I78" s="135" t="s">
        <v>45</v>
      </c>
      <c r="J78" s="135" t="s">
        <v>318</v>
      </c>
      <c r="K78" s="138">
        <v>410000</v>
      </c>
      <c r="L78" s="169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58"/>
      <c r="X78" s="157">
        <v>3500000</v>
      </c>
      <c r="Y78" s="139">
        <f t="shared" si="1"/>
        <v>3910000</v>
      </c>
      <c r="Z78" s="144"/>
    </row>
    <row r="79" spans="1:26" s="18" customFormat="1" ht="16.5" customHeight="1">
      <c r="A79" s="133" t="s">
        <v>322</v>
      </c>
      <c r="B79" s="134" t="d">
        <v>2023-01-05</v>
      </c>
      <c r="C79" s="153" t="s">
        <v>131</v>
      </c>
      <c r="D79" s="146" t="s">
        <v>323</v>
      </c>
      <c r="E79" s="147" t="s">
        <v>324</v>
      </c>
      <c r="F79" s="136"/>
      <c r="G79" s="136">
        <v>1</v>
      </c>
      <c r="H79" s="137" t="s">
        <v>134</v>
      </c>
      <c r="I79" s="135"/>
      <c r="J79" s="135" t="s">
        <v>51</v>
      </c>
      <c r="K79" s="138"/>
      <c r="L79" s="169"/>
      <c r="M79" s="170"/>
      <c r="N79" s="170"/>
      <c r="O79" s="170">
        <v>165000</v>
      </c>
      <c r="P79" s="170"/>
      <c r="Q79" s="170"/>
      <c r="R79" s="170"/>
      <c r="S79" s="170"/>
      <c r="T79" s="170"/>
      <c r="U79" s="170"/>
      <c r="V79" s="170"/>
      <c r="W79" s="158" t="s">
        <v>52</v>
      </c>
      <c r="X79" s="177">
        <f>3600000*75%</f>
        <v>2700000</v>
      </c>
      <c r="Y79" s="139">
        <f t="shared" si="1"/>
        <v>2865000</v>
      </c>
      <c r="Z79" s="144"/>
    </row>
    <row r="80" spans="1:26" s="18" customFormat="1" ht="16.5" customHeight="1">
      <c r="A80" s="133" t="s">
        <v>325</v>
      </c>
      <c r="B80" s="134" t="d">
        <v>2023-01-05</v>
      </c>
      <c r="C80" s="153" t="s">
        <v>326</v>
      </c>
      <c r="D80" s="146" t="s">
        <v>327</v>
      </c>
      <c r="E80" s="147" t="s">
        <v>328</v>
      </c>
      <c r="F80" s="136">
        <v>1</v>
      </c>
      <c r="G80" s="136"/>
      <c r="H80" s="137" t="s">
        <v>329</v>
      </c>
      <c r="I80" s="135" t="s">
        <v>45</v>
      </c>
      <c r="J80" s="135" t="s">
        <v>318</v>
      </c>
      <c r="K80" s="138">
        <v>410000</v>
      </c>
      <c r="L80" s="169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58"/>
      <c r="X80" s="176">
        <v>4600000</v>
      </c>
      <c r="Y80" s="139">
        <f t="shared" si="1"/>
        <v>5010000</v>
      </c>
      <c r="Z80" s="144"/>
    </row>
    <row r="81" spans="1:26" s="18" customFormat="1" ht="16.5" customHeight="1">
      <c r="A81" s="133" t="s">
        <v>330</v>
      </c>
      <c r="B81" s="134" t="d">
        <v>2023-01-05</v>
      </c>
      <c r="C81" s="153" t="s">
        <v>78</v>
      </c>
      <c r="D81" s="146" t="s">
        <v>331</v>
      </c>
      <c r="E81" s="147" t="s">
        <v>332</v>
      </c>
      <c r="F81" s="136"/>
      <c r="G81" s="136">
        <v>1</v>
      </c>
      <c r="H81" s="137" t="s">
        <v>81</v>
      </c>
      <c r="I81" s="135"/>
      <c r="J81" s="135" t="s">
        <v>51</v>
      </c>
      <c r="K81" s="138"/>
      <c r="L81" s="169"/>
      <c r="M81" s="170"/>
      <c r="N81" s="170"/>
      <c r="O81" s="169">
        <v>130000</v>
      </c>
      <c r="P81" s="170"/>
      <c r="Q81" s="170"/>
      <c r="R81" s="170"/>
      <c r="S81" s="170"/>
      <c r="T81" s="170"/>
      <c r="U81" s="170"/>
      <c r="V81" s="170"/>
      <c r="W81" s="158"/>
      <c r="X81" s="176">
        <v>4700000</v>
      </c>
      <c r="Y81" s="139">
        <f t="shared" si="1"/>
        <v>4830000</v>
      </c>
      <c r="Z81" s="144"/>
    </row>
    <row r="82" spans="1:26" s="18" customFormat="1" ht="16.5" customHeight="1">
      <c r="A82" s="133" t="s">
        <v>333</v>
      </c>
      <c r="B82" s="134" t="d">
        <v>2023-01-05</v>
      </c>
      <c r="C82" s="153" t="s">
        <v>78</v>
      </c>
      <c r="D82" s="146" t="s">
        <v>334</v>
      </c>
      <c r="E82" s="147" t="s">
        <v>335</v>
      </c>
      <c r="F82" s="136"/>
      <c r="G82" s="136">
        <v>1</v>
      </c>
      <c r="H82" s="137" t="s">
        <v>81</v>
      </c>
      <c r="I82" s="135" t="s">
        <v>38</v>
      </c>
      <c r="J82" s="135" t="s">
        <v>38</v>
      </c>
      <c r="K82" s="138"/>
      <c r="L82" s="169"/>
      <c r="M82" s="170"/>
      <c r="N82" s="170"/>
      <c r="O82" s="169">
        <v>130000</v>
      </c>
      <c r="P82" s="170"/>
      <c r="Q82" s="170"/>
      <c r="R82" s="170"/>
      <c r="S82" s="170"/>
      <c r="T82" s="170"/>
      <c r="U82" s="170"/>
      <c r="V82" s="170"/>
      <c r="W82" s="158"/>
      <c r="X82" s="176">
        <v>6800000</v>
      </c>
      <c r="Y82" s="139">
        <f t="shared" si="1"/>
        <v>6930000</v>
      </c>
      <c r="Z82" s="144"/>
    </row>
    <row r="83" spans="1:26" s="18" customFormat="1" ht="16.5" customHeight="1">
      <c r="A83" s="133" t="s">
        <v>336</v>
      </c>
      <c r="B83" s="134" t="d">
        <v>2023-01-05</v>
      </c>
      <c r="C83" s="153" t="s">
        <v>47</v>
      </c>
      <c r="D83" s="146" t="s">
        <v>337</v>
      </c>
      <c r="E83" s="147" t="s">
        <v>270</v>
      </c>
      <c r="F83" s="136">
        <v>1</v>
      </c>
      <c r="G83" s="136"/>
      <c r="H83" s="137" t="s">
        <v>61</v>
      </c>
      <c r="I83" s="135"/>
      <c r="J83" s="135" t="s">
        <v>38</v>
      </c>
      <c r="K83" s="138"/>
      <c r="L83" s="169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58"/>
      <c r="X83" s="176"/>
      <c r="Y83" s="139">
        <f t="shared" si="1"/>
        <v>0</v>
      </c>
      <c r="Z83" s="144"/>
    </row>
    <row r="84" spans="1:26" s="18" customFormat="1" ht="16.5" customHeight="1">
      <c r="A84" s="133" t="s">
        <v>338</v>
      </c>
      <c r="B84" s="134" t="d">
        <v>2023-01-05</v>
      </c>
      <c r="C84" s="153" t="s">
        <v>339</v>
      </c>
      <c r="D84" s="146" t="s">
        <v>340</v>
      </c>
      <c r="E84" s="147" t="s">
        <v>341</v>
      </c>
      <c r="F84" s="136">
        <v>1</v>
      </c>
      <c r="G84" s="136"/>
      <c r="H84" s="137" t="s">
        <v>342</v>
      </c>
      <c r="I84" s="135" t="s">
        <v>139</v>
      </c>
      <c r="J84" s="135" t="s">
        <v>38</v>
      </c>
      <c r="K84" s="138">
        <v>280000</v>
      </c>
      <c r="L84" s="169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58"/>
      <c r="X84" s="177">
        <v>3400000</v>
      </c>
      <c r="Y84" s="139">
        <f t="shared" si="1"/>
        <v>3680000</v>
      </c>
      <c r="Z84" s="144"/>
    </row>
    <row r="85" spans="1:26" s="18" customFormat="1" ht="16.5" customHeight="1">
      <c r="A85" s="133" t="s">
        <v>343</v>
      </c>
      <c r="B85" s="134" t="d">
        <v>2023-01-05</v>
      </c>
      <c r="C85" s="153" t="s">
        <v>339</v>
      </c>
      <c r="D85" s="146" t="s">
        <v>344</v>
      </c>
      <c r="E85" s="147" t="s">
        <v>345</v>
      </c>
      <c r="F85" s="136">
        <v>1</v>
      </c>
      <c r="G85" s="136"/>
      <c r="H85" s="137" t="s">
        <v>342</v>
      </c>
      <c r="I85" s="135" t="s">
        <v>139</v>
      </c>
      <c r="J85" s="135" t="s">
        <v>38</v>
      </c>
      <c r="K85" s="138">
        <v>280000</v>
      </c>
      <c r="L85" s="169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58"/>
      <c r="X85" s="177">
        <v>3400000</v>
      </c>
      <c r="Y85" s="139">
        <f t="shared" si="1"/>
        <v>3680000</v>
      </c>
      <c r="Z85" s="144"/>
    </row>
    <row r="86" spans="1:26" s="18" customFormat="1" ht="16.5" customHeight="1">
      <c r="A86" s="133" t="s">
        <v>346</v>
      </c>
      <c r="B86" s="134" t="d">
        <v>2023-01-05</v>
      </c>
      <c r="C86" s="153" t="s">
        <v>131</v>
      </c>
      <c r="D86" s="146" t="s">
        <v>347</v>
      </c>
      <c r="E86" s="147" t="s">
        <v>348</v>
      </c>
      <c r="F86" s="136"/>
      <c r="G86" s="136">
        <v>1</v>
      </c>
      <c r="H86" s="137" t="s">
        <v>134</v>
      </c>
      <c r="I86" s="135"/>
      <c r="J86" s="135" t="s">
        <v>38</v>
      </c>
      <c r="K86" s="138"/>
      <c r="L86" s="169"/>
      <c r="M86" s="170"/>
      <c r="N86" s="170"/>
      <c r="O86" s="170">
        <v>165000</v>
      </c>
      <c r="P86" s="170"/>
      <c r="Q86" s="170"/>
      <c r="R86" s="170"/>
      <c r="S86" s="170"/>
      <c r="T86" s="170"/>
      <c r="U86" s="170"/>
      <c r="V86" s="170"/>
      <c r="W86" s="158"/>
      <c r="X86" s="177">
        <v>3600000</v>
      </c>
      <c r="Y86" s="139">
        <f t="shared" si="1"/>
        <v>3765000</v>
      </c>
      <c r="Z86" s="144"/>
    </row>
    <row r="87" spans="1:26" s="18" customFormat="1" ht="16.5" customHeight="1">
      <c r="A87" s="133" t="s">
        <v>349</v>
      </c>
      <c r="B87" s="134" t="d">
        <v>2023-01-05</v>
      </c>
      <c r="C87" s="153" t="s">
        <v>350</v>
      </c>
      <c r="D87" s="146" t="s">
        <v>351</v>
      </c>
      <c r="E87" s="147" t="s">
        <v>352</v>
      </c>
      <c r="F87" s="136"/>
      <c r="G87" s="136">
        <v>1</v>
      </c>
      <c r="H87" s="137" t="s">
        <v>353</v>
      </c>
      <c r="I87" s="135"/>
      <c r="J87" s="135" t="s">
        <v>38</v>
      </c>
      <c r="K87" s="138"/>
      <c r="L87" s="169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58"/>
      <c r="X87" s="157">
        <v>4000000</v>
      </c>
      <c r="Y87" s="139">
        <f t="shared" si="1"/>
        <v>4000000</v>
      </c>
      <c r="Z87" s="144"/>
    </row>
    <row r="88" spans="1:26" s="18" customFormat="1" ht="15.75" customHeight="1">
      <c r="A88" s="133" t="s">
        <v>354</v>
      </c>
      <c r="B88" s="134" t="d">
        <v>2023-01-05</v>
      </c>
      <c r="C88" s="153" t="s">
        <v>355</v>
      </c>
      <c r="D88" s="146" t="s">
        <v>356</v>
      </c>
      <c r="E88" s="147" t="s">
        <v>357</v>
      </c>
      <c r="F88" s="136"/>
      <c r="G88" s="136">
        <v>1</v>
      </c>
      <c r="H88" s="137" t="s">
        <v>358</v>
      </c>
      <c r="I88" s="135"/>
      <c r="J88" s="135" t="s">
        <v>51</v>
      </c>
      <c r="K88" s="138"/>
      <c r="L88" s="169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58"/>
      <c r="X88" s="177">
        <v>7000000</v>
      </c>
      <c r="Y88" s="139">
        <f t="shared" si="1"/>
        <v>7000000</v>
      </c>
      <c r="Z88" s="144"/>
    </row>
    <row r="89" spans="1:26" s="18" customFormat="1" ht="16.5" customHeight="1">
      <c r="A89" s="133" t="s">
        <v>359</v>
      </c>
      <c r="B89" s="134" t="d">
        <v>2023-01-06</v>
      </c>
      <c r="C89" s="153" t="s">
        <v>92</v>
      </c>
      <c r="D89" s="146" t="s">
        <v>360</v>
      </c>
      <c r="E89" s="147" t="s">
        <v>361</v>
      </c>
      <c r="F89" s="136"/>
      <c r="G89" s="136">
        <v>1</v>
      </c>
      <c r="H89" s="137" t="s">
        <v>362</v>
      </c>
      <c r="I89" s="135" t="s">
        <v>38</v>
      </c>
      <c r="J89" s="135" t="s">
        <v>38</v>
      </c>
      <c r="K89" s="138"/>
      <c r="L89" s="169"/>
      <c r="M89" s="170"/>
      <c r="N89" s="170"/>
      <c r="O89" s="169">
        <v>130000</v>
      </c>
      <c r="P89" s="170"/>
      <c r="Q89" s="170"/>
      <c r="R89" s="170"/>
      <c r="S89" s="170"/>
      <c r="T89" s="170"/>
      <c r="U89" s="170"/>
      <c r="V89" s="170"/>
      <c r="W89" s="158"/>
      <c r="X89" s="157">
        <v>6000000</v>
      </c>
      <c r="Y89" s="139">
        <f t="shared" si="1"/>
        <v>6130000</v>
      </c>
      <c r="Z89" s="144"/>
    </row>
    <row r="90" spans="1:26" s="18" customFormat="1" ht="16.5" customHeight="1">
      <c r="A90" s="133" t="s">
        <v>363</v>
      </c>
      <c r="B90" s="134" t="d">
        <v>2023-01-06</v>
      </c>
      <c r="C90" s="153" t="s">
        <v>245</v>
      </c>
      <c r="D90" s="146" t="s">
        <v>364</v>
      </c>
      <c r="E90" s="147" t="s">
        <v>365</v>
      </c>
      <c r="F90" s="136">
        <v>1</v>
      </c>
      <c r="G90" s="136"/>
      <c r="H90" s="137" t="s">
        <v>248</v>
      </c>
      <c r="I90" s="135" t="s">
        <v>139</v>
      </c>
      <c r="J90" s="135" t="s">
        <v>38</v>
      </c>
      <c r="K90" s="138">
        <v>280000</v>
      </c>
      <c r="L90" s="169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58"/>
      <c r="X90" s="176">
        <v>4100000</v>
      </c>
      <c r="Y90" s="139">
        <f t="shared" si="1"/>
        <v>4380000</v>
      </c>
      <c r="Z90" s="144"/>
    </row>
    <row r="91" spans="1:26" s="18" customFormat="1" ht="16.5" customHeight="1">
      <c r="A91" s="133" t="s">
        <v>366</v>
      </c>
      <c r="B91" s="134" t="d">
        <v>2023-01-06</v>
      </c>
      <c r="C91" s="153" t="s">
        <v>367</v>
      </c>
      <c r="D91" s="146" t="s">
        <v>368</v>
      </c>
      <c r="E91" s="147" t="s">
        <v>369</v>
      </c>
      <c r="F91" s="136">
        <v>1</v>
      </c>
      <c r="G91" s="136"/>
      <c r="H91" s="137" t="s">
        <v>370</v>
      </c>
      <c r="I91" s="135" t="s">
        <v>82</v>
      </c>
      <c r="J91" s="135" t="s">
        <v>51</v>
      </c>
      <c r="K91" s="138"/>
      <c r="L91" s="169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58"/>
      <c r="X91" s="157">
        <v>4100000</v>
      </c>
      <c r="Y91" s="139">
        <f t="shared" si="1"/>
        <v>4100000</v>
      </c>
      <c r="Z91" s="144"/>
    </row>
    <row r="92" spans="1:26" s="18" customFormat="1" ht="16.5" customHeight="1">
      <c r="A92" s="133" t="s">
        <v>371</v>
      </c>
      <c r="B92" s="134" t="d">
        <v>2023-01-06</v>
      </c>
      <c r="C92" s="153" t="s">
        <v>372</v>
      </c>
      <c r="D92" s="146" t="s">
        <v>373</v>
      </c>
      <c r="E92" s="147" t="s">
        <v>374</v>
      </c>
      <c r="F92" s="136">
        <v>1</v>
      </c>
      <c r="G92" s="136"/>
      <c r="H92" s="137" t="s">
        <v>61</v>
      </c>
      <c r="I92" s="135"/>
      <c r="J92" s="135" t="s">
        <v>38</v>
      </c>
      <c r="K92" s="138"/>
      <c r="L92" s="169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58"/>
      <c r="X92" s="176"/>
      <c r="Y92" s="139">
        <f t="shared" si="1"/>
        <v>0</v>
      </c>
      <c r="Z92" s="144"/>
    </row>
    <row r="93" spans="1:26" s="18" customFormat="1" ht="16.5" customHeight="1">
      <c r="A93" s="133" t="s">
        <v>375</v>
      </c>
      <c r="B93" s="134" t="d">
        <v>2023-01-06</v>
      </c>
      <c r="C93" s="153" t="s">
        <v>376</v>
      </c>
      <c r="D93" s="146" t="s">
        <v>377</v>
      </c>
      <c r="E93" s="147" t="s">
        <v>378</v>
      </c>
      <c r="F93" s="136">
        <v>1</v>
      </c>
      <c r="G93" s="136"/>
      <c r="H93" s="137" t="s">
        <v>379</v>
      </c>
      <c r="I93" s="135" t="s">
        <v>380</v>
      </c>
      <c r="J93" s="135" t="s">
        <v>381</v>
      </c>
      <c r="K93" s="138">
        <v>350000</v>
      </c>
      <c r="L93" s="169"/>
      <c r="M93" s="170"/>
      <c r="N93" s="170"/>
      <c r="O93" s="170"/>
      <c r="P93" s="170"/>
      <c r="Q93" s="170">
        <v>300000</v>
      </c>
      <c r="R93" s="170"/>
      <c r="S93" s="170"/>
      <c r="T93" s="170"/>
      <c r="U93" s="170"/>
      <c r="V93" s="170"/>
      <c r="W93" s="158"/>
      <c r="X93" s="176">
        <v>3300000</v>
      </c>
      <c r="Y93" s="139">
        <f t="shared" si="1"/>
        <v>3950000</v>
      </c>
      <c r="Z93" s="144"/>
    </row>
    <row r="94" spans="1:26" s="18" customFormat="1" ht="16.5" customHeight="1">
      <c r="A94" s="133" t="s">
        <v>382</v>
      </c>
      <c r="B94" s="134" t="d">
        <v>2023-01-06</v>
      </c>
      <c r="C94" s="153" t="s">
        <v>376</v>
      </c>
      <c r="D94" s="146" t="s">
        <v>383</v>
      </c>
      <c r="E94" s="147" t="s">
        <v>384</v>
      </c>
      <c r="F94" s="136">
        <v>1</v>
      </c>
      <c r="G94" s="136"/>
      <c r="H94" s="137" t="s">
        <v>379</v>
      </c>
      <c r="I94" s="135" t="s">
        <v>380</v>
      </c>
      <c r="J94" s="135" t="s">
        <v>381</v>
      </c>
      <c r="K94" s="138">
        <v>350000</v>
      </c>
      <c r="L94" s="169"/>
      <c r="M94" s="170"/>
      <c r="N94" s="170"/>
      <c r="O94" s="170"/>
      <c r="P94" s="170"/>
      <c r="Q94" s="170">
        <v>300000</v>
      </c>
      <c r="R94" s="170"/>
      <c r="S94" s="170"/>
      <c r="T94" s="170"/>
      <c r="U94" s="170"/>
      <c r="V94" s="170"/>
      <c r="W94" s="158"/>
      <c r="X94" s="176">
        <v>3300000</v>
      </c>
      <c r="Y94" s="139">
        <f t="shared" si="1"/>
        <v>3950000</v>
      </c>
      <c r="Z94" s="144"/>
    </row>
    <row r="95" spans="1:26" s="18" customFormat="1" ht="16.5" customHeight="1">
      <c r="A95" s="133" t="s">
        <v>385</v>
      </c>
      <c r="B95" s="134" t="d">
        <v>2023-01-06</v>
      </c>
      <c r="C95" s="153" t="s">
        <v>84</v>
      </c>
      <c r="D95" s="146" t="s">
        <v>386</v>
      </c>
      <c r="E95" s="147" t="s">
        <v>387</v>
      </c>
      <c r="F95" s="136">
        <v>1</v>
      </c>
      <c r="G95" s="136"/>
      <c r="H95" s="137" t="s">
        <v>87</v>
      </c>
      <c r="I95" s="135" t="s">
        <v>380</v>
      </c>
      <c r="J95" s="135" t="s">
        <v>381</v>
      </c>
      <c r="K95" s="138">
        <v>350000</v>
      </c>
      <c r="L95" s="169"/>
      <c r="M95" s="172"/>
      <c r="N95" s="170"/>
      <c r="O95" s="170"/>
      <c r="P95" s="170"/>
      <c r="Q95" s="170">
        <v>300000</v>
      </c>
      <c r="R95" s="170"/>
      <c r="S95" s="170"/>
      <c r="T95" s="170"/>
      <c r="U95" s="170"/>
      <c r="V95" s="170"/>
      <c r="W95" s="158"/>
      <c r="X95" s="178">
        <v>3200000</v>
      </c>
      <c r="Y95" s="139">
        <f t="shared" si="1"/>
        <v>3850000</v>
      </c>
      <c r="Z95" s="144"/>
    </row>
    <row r="96" spans="1:26" s="18" customFormat="1" ht="16.5" customHeight="1">
      <c r="A96" s="133" t="s">
        <v>388</v>
      </c>
      <c r="B96" s="134" t="d">
        <v>2023-01-06</v>
      </c>
      <c r="C96" s="153" t="s">
        <v>84</v>
      </c>
      <c r="D96" s="146" t="s">
        <v>389</v>
      </c>
      <c r="E96" s="147" t="s">
        <v>390</v>
      </c>
      <c r="F96" s="136">
        <v>1</v>
      </c>
      <c r="G96" s="136"/>
      <c r="H96" s="137" t="s">
        <v>87</v>
      </c>
      <c r="I96" s="135" t="s">
        <v>380</v>
      </c>
      <c r="J96" s="135" t="s">
        <v>381</v>
      </c>
      <c r="K96" s="138">
        <v>350000</v>
      </c>
      <c r="L96" s="169"/>
      <c r="M96" s="172"/>
      <c r="N96" s="170"/>
      <c r="O96" s="170"/>
      <c r="P96" s="170"/>
      <c r="Q96" s="170">
        <v>300000</v>
      </c>
      <c r="R96" s="170"/>
      <c r="S96" s="170"/>
      <c r="T96" s="170"/>
      <c r="U96" s="170"/>
      <c r="V96" s="170"/>
      <c r="W96" s="158"/>
      <c r="X96" s="178">
        <v>3200000</v>
      </c>
      <c r="Y96" s="139">
        <f t="shared" si="1"/>
        <v>3850000</v>
      </c>
      <c r="Z96" s="144"/>
    </row>
    <row r="97" spans="1:26" s="18" customFormat="1" ht="16.5" customHeight="1">
      <c r="A97" s="133" t="s">
        <v>391</v>
      </c>
      <c r="B97" s="134" t="d">
        <v>2023-01-06</v>
      </c>
      <c r="C97" s="153" t="s">
        <v>78</v>
      </c>
      <c r="D97" s="146" t="s">
        <v>392</v>
      </c>
      <c r="E97" s="147" t="s">
        <v>393</v>
      </c>
      <c r="F97" s="136"/>
      <c r="G97" s="136">
        <v>1</v>
      </c>
      <c r="H97" s="137" t="s">
        <v>81</v>
      </c>
      <c r="I97" s="135" t="s">
        <v>262</v>
      </c>
      <c r="J97" s="135" t="s">
        <v>262</v>
      </c>
      <c r="K97" s="138">
        <v>363000</v>
      </c>
      <c r="L97" s="169">
        <v>605000</v>
      </c>
      <c r="M97" s="172"/>
      <c r="N97" s="170"/>
      <c r="O97" s="169">
        <v>130000</v>
      </c>
      <c r="P97" s="170"/>
      <c r="Q97" s="170"/>
      <c r="R97" s="170"/>
      <c r="S97" s="170"/>
      <c r="T97" s="170"/>
      <c r="U97" s="170"/>
      <c r="V97" s="170"/>
      <c r="W97" s="158"/>
      <c r="X97" s="176">
        <v>6800000</v>
      </c>
      <c r="Y97" s="139">
        <f t="shared" si="1"/>
        <v>7898000</v>
      </c>
      <c r="Z97" s="144"/>
    </row>
    <row r="98" spans="1:26" s="18" customFormat="1" ht="16.5" customHeight="1">
      <c r="A98" s="133" t="s">
        <v>394</v>
      </c>
      <c r="B98" s="134" t="d">
        <v>2023-01-06</v>
      </c>
      <c r="C98" s="153" t="s">
        <v>395</v>
      </c>
      <c r="D98" s="146" t="s">
        <v>396</v>
      </c>
      <c r="E98" s="147" t="s">
        <v>397</v>
      </c>
      <c r="F98" s="136"/>
      <c r="G98" s="136">
        <v>1</v>
      </c>
      <c r="H98" s="137" t="s">
        <v>398</v>
      </c>
      <c r="I98" s="135" t="s">
        <v>380</v>
      </c>
      <c r="J98" s="135" t="s">
        <v>381</v>
      </c>
      <c r="K98" s="138">
        <v>520000</v>
      </c>
      <c r="L98" s="169"/>
      <c r="M98" s="170"/>
      <c r="N98" s="170"/>
      <c r="O98" s="170"/>
      <c r="P98" s="170"/>
      <c r="Q98" s="170">
        <v>300000</v>
      </c>
      <c r="R98" s="170"/>
      <c r="S98" s="170"/>
      <c r="T98" s="170"/>
      <c r="U98" s="170"/>
      <c r="V98" s="170"/>
      <c r="W98" s="158"/>
      <c r="X98" s="177">
        <v>3300000</v>
      </c>
      <c r="Y98" s="139">
        <f t="shared" si="1"/>
        <v>4120000</v>
      </c>
      <c r="Z98" s="144"/>
    </row>
    <row r="99" spans="1:26" s="18" customFormat="1" ht="16.5" customHeight="1">
      <c r="A99" s="133" t="s">
        <v>399</v>
      </c>
      <c r="B99" s="134" t="d">
        <v>2023-01-06</v>
      </c>
      <c r="C99" s="153" t="s">
        <v>400</v>
      </c>
      <c r="D99" s="146" t="s">
        <v>401</v>
      </c>
      <c r="E99" s="147" t="s">
        <v>402</v>
      </c>
      <c r="F99" s="136"/>
      <c r="G99" s="136">
        <v>1</v>
      </c>
      <c r="H99" s="137" t="s">
        <v>403</v>
      </c>
      <c r="I99" s="135" t="s">
        <v>380</v>
      </c>
      <c r="J99" s="135" t="s">
        <v>381</v>
      </c>
      <c r="K99" s="138">
        <v>520000</v>
      </c>
      <c r="L99" s="169"/>
      <c r="M99" s="170"/>
      <c r="N99" s="170"/>
      <c r="O99" s="170"/>
      <c r="P99" s="170"/>
      <c r="Q99" s="170">
        <v>300000</v>
      </c>
      <c r="R99" s="170"/>
      <c r="S99" s="170"/>
      <c r="T99" s="170"/>
      <c r="U99" s="170"/>
      <c r="V99" s="170"/>
      <c r="W99" s="158"/>
      <c r="X99" s="176">
        <v>3950000</v>
      </c>
      <c r="Y99" s="139">
        <f t="shared" si="1"/>
        <v>4770000</v>
      </c>
      <c r="Z99" s="144"/>
    </row>
    <row r="100" spans="1:26" s="18" customFormat="1" ht="16.5" customHeight="1">
      <c r="A100" s="133" t="s">
        <v>404</v>
      </c>
      <c r="B100" s="134" t="d">
        <v>2023-01-06</v>
      </c>
      <c r="C100" s="153" t="s">
        <v>405</v>
      </c>
      <c r="D100" s="146" t="s">
        <v>406</v>
      </c>
      <c r="E100" s="147" t="s">
        <v>407</v>
      </c>
      <c r="F100" s="136"/>
      <c r="G100" s="136">
        <v>1</v>
      </c>
      <c r="H100" s="137" t="s">
        <v>408</v>
      </c>
      <c r="I100" s="135" t="s">
        <v>38</v>
      </c>
      <c r="J100" s="135" t="s">
        <v>38</v>
      </c>
      <c r="K100" s="138"/>
      <c r="L100" s="169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58"/>
      <c r="X100" s="176">
        <v>3300000</v>
      </c>
      <c r="Y100" s="139">
        <f t="shared" si="1"/>
        <v>3300000</v>
      </c>
      <c r="Z100" s="144"/>
    </row>
    <row r="101" spans="1:26" s="18" customFormat="1" ht="16.5" customHeight="1">
      <c r="A101" s="133" t="s">
        <v>409</v>
      </c>
      <c r="B101" s="134" t="d">
        <v>2023-01-06</v>
      </c>
      <c r="C101" s="153" t="s">
        <v>410</v>
      </c>
      <c r="D101" s="146" t="s">
        <v>411</v>
      </c>
      <c r="E101" s="147" t="s">
        <v>412</v>
      </c>
      <c r="F101" s="136"/>
      <c r="G101" s="136">
        <v>1</v>
      </c>
      <c r="H101" s="137" t="s">
        <v>413</v>
      </c>
      <c r="I101" s="135" t="s">
        <v>38</v>
      </c>
      <c r="J101" s="135" t="s">
        <v>38</v>
      </c>
      <c r="K101" s="138"/>
      <c r="L101" s="169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58"/>
      <c r="X101" s="176">
        <v>3900000</v>
      </c>
      <c r="Y101" s="139">
        <f t="shared" si="1"/>
        <v>3900000</v>
      </c>
      <c r="Z101" s="144"/>
    </row>
    <row r="102" spans="1:26" s="18" customFormat="1" ht="16.5" customHeight="1">
      <c r="A102" s="133" t="s">
        <v>414</v>
      </c>
      <c r="B102" s="134" t="d">
        <v>2023-01-06</v>
      </c>
      <c r="C102" s="153" t="s">
        <v>78</v>
      </c>
      <c r="D102" s="146" t="s">
        <v>415</v>
      </c>
      <c r="E102" s="147" t="s">
        <v>416</v>
      </c>
      <c r="F102" s="136"/>
      <c r="G102" s="136">
        <v>1</v>
      </c>
      <c r="H102" s="137" t="s">
        <v>81</v>
      </c>
      <c r="I102" s="135" t="s">
        <v>262</v>
      </c>
      <c r="J102" s="135" t="s">
        <v>262</v>
      </c>
      <c r="K102" s="138">
        <v>363000</v>
      </c>
      <c r="L102" s="169">
        <v>605000</v>
      </c>
      <c r="M102" s="170"/>
      <c r="N102" s="170"/>
      <c r="O102" s="169">
        <v>130000</v>
      </c>
      <c r="P102" s="170"/>
      <c r="Q102" s="170"/>
      <c r="R102" s="170"/>
      <c r="S102" s="170"/>
      <c r="T102" s="170"/>
      <c r="U102" s="170"/>
      <c r="V102" s="170"/>
      <c r="W102" s="158"/>
      <c r="X102" s="176">
        <v>6800000</v>
      </c>
      <c r="Y102" s="139">
        <f t="shared" si="1"/>
        <v>7898000</v>
      </c>
      <c r="Z102" s="144"/>
    </row>
    <row r="103" spans="1:26" s="18" customFormat="1" ht="16.5" customHeight="1">
      <c r="A103" s="133" t="s">
        <v>417</v>
      </c>
      <c r="B103" s="134" t="d">
        <v>2023-01-06</v>
      </c>
      <c r="C103" s="153" t="s">
        <v>78</v>
      </c>
      <c r="D103" s="146" t="s">
        <v>418</v>
      </c>
      <c r="E103" s="147" t="s">
        <v>419</v>
      </c>
      <c r="F103" s="136"/>
      <c r="G103" s="136">
        <v>1</v>
      </c>
      <c r="H103" s="137" t="s">
        <v>81</v>
      </c>
      <c r="I103" s="135" t="s">
        <v>262</v>
      </c>
      <c r="J103" s="135" t="s">
        <v>262</v>
      </c>
      <c r="K103" s="138">
        <v>363000</v>
      </c>
      <c r="L103" s="169">
        <v>605000</v>
      </c>
      <c r="M103" s="170"/>
      <c r="N103" s="170"/>
      <c r="O103" s="169">
        <v>130000</v>
      </c>
      <c r="P103" s="170"/>
      <c r="Q103" s="170"/>
      <c r="R103" s="170"/>
      <c r="S103" s="170"/>
      <c r="T103" s="170"/>
      <c r="U103" s="170"/>
      <c r="V103" s="170"/>
      <c r="W103" s="158"/>
      <c r="X103" s="176">
        <v>6800000</v>
      </c>
      <c r="Y103" s="139">
        <f t="shared" si="1"/>
        <v>7898000</v>
      </c>
      <c r="Z103" s="144"/>
    </row>
    <row r="104" spans="1:26" s="18" customFormat="1" ht="16.5" customHeight="1">
      <c r="A104" s="133" t="s">
        <v>420</v>
      </c>
      <c r="B104" s="134" t="d">
        <v>2023-01-06</v>
      </c>
      <c r="C104" s="153" t="s">
        <v>126</v>
      </c>
      <c r="D104" s="146" t="s">
        <v>421</v>
      </c>
      <c r="E104" s="147" t="s">
        <v>422</v>
      </c>
      <c r="F104" s="136">
        <v>1</v>
      </c>
      <c r="G104" s="136"/>
      <c r="H104" s="137" t="s">
        <v>129</v>
      </c>
      <c r="I104" s="135" t="s">
        <v>139</v>
      </c>
      <c r="J104" s="135" t="s">
        <v>38</v>
      </c>
      <c r="K104" s="138">
        <v>280000</v>
      </c>
      <c r="L104" s="169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58"/>
      <c r="X104" s="176">
        <v>4100000</v>
      </c>
      <c r="Y104" s="139">
        <f t="shared" si="1"/>
        <v>4380000</v>
      </c>
      <c r="Z104" s="144"/>
    </row>
    <row r="105" spans="1:26" s="18" customFormat="1" ht="16.5" customHeight="1">
      <c r="A105" s="133" t="s">
        <v>423</v>
      </c>
      <c r="B105" s="134" t="d">
        <v>2023-01-06</v>
      </c>
      <c r="C105" s="153" t="s">
        <v>78</v>
      </c>
      <c r="D105" s="146" t="s">
        <v>424</v>
      </c>
      <c r="E105" s="147" t="s">
        <v>425</v>
      </c>
      <c r="F105" s="136"/>
      <c r="G105" s="136">
        <v>1</v>
      </c>
      <c r="H105" s="137" t="s">
        <v>81</v>
      </c>
      <c r="I105" s="135" t="s">
        <v>262</v>
      </c>
      <c r="J105" s="135" t="s">
        <v>262</v>
      </c>
      <c r="K105" s="138">
        <v>363000</v>
      </c>
      <c r="L105" s="169">
        <v>605000</v>
      </c>
      <c r="M105" s="170"/>
      <c r="N105" s="170"/>
      <c r="O105" s="169">
        <v>130000</v>
      </c>
      <c r="P105" s="170"/>
      <c r="Q105" s="170"/>
      <c r="R105" s="170"/>
      <c r="S105" s="170"/>
      <c r="T105" s="170"/>
      <c r="U105" s="170"/>
      <c r="V105" s="170"/>
      <c r="W105" s="158"/>
      <c r="X105" s="176">
        <v>6800000</v>
      </c>
      <c r="Y105" s="139">
        <f t="shared" si="1"/>
        <v>7898000</v>
      </c>
      <c r="Z105" s="144"/>
    </row>
    <row r="106" spans="1:26" s="18" customFormat="1" ht="16.5" customHeight="1">
      <c r="A106" s="133" t="s">
        <v>426</v>
      </c>
      <c r="B106" s="134" t="d">
        <v>2023-01-06</v>
      </c>
      <c r="C106" s="153" t="s">
        <v>54</v>
      </c>
      <c r="D106" s="146" t="s">
        <v>427</v>
      </c>
      <c r="E106" s="147" t="s">
        <v>428</v>
      </c>
      <c r="F106" s="136">
        <v>1</v>
      </c>
      <c r="G106" s="136"/>
      <c r="H106" s="137" t="s">
        <v>429</v>
      </c>
      <c r="I106" s="135" t="s">
        <v>51</v>
      </c>
      <c r="J106" s="135" t="s">
        <v>51</v>
      </c>
      <c r="K106" s="138"/>
      <c r="L106" s="169"/>
      <c r="M106" s="170"/>
      <c r="N106" s="170"/>
      <c r="O106" s="169">
        <v>130000</v>
      </c>
      <c r="P106" s="170">
        <v>50000</v>
      </c>
      <c r="Q106" s="170"/>
      <c r="R106" s="170"/>
      <c r="S106" s="170"/>
      <c r="T106" s="170"/>
      <c r="U106" s="170"/>
      <c r="V106" s="170"/>
      <c r="W106" s="158"/>
      <c r="X106" s="176">
        <v>4300000</v>
      </c>
      <c r="Y106" s="139">
        <f t="shared" si="1"/>
        <v>4480000</v>
      </c>
      <c r="Z106" s="144"/>
    </row>
    <row r="107" spans="1:26" s="18" customFormat="1" ht="16.5" customHeight="1">
      <c r="A107" s="133" t="s">
        <v>430</v>
      </c>
      <c r="B107" s="134" t="d">
        <v>2023-01-06</v>
      </c>
      <c r="C107" s="153" t="s">
        <v>47</v>
      </c>
      <c r="D107" s="146" t="s">
        <v>431</v>
      </c>
      <c r="E107" s="147" t="s">
        <v>432</v>
      </c>
      <c r="F107" s="136">
        <v>1</v>
      </c>
      <c r="G107" s="136"/>
      <c r="H107" s="137" t="s">
        <v>61</v>
      </c>
      <c r="I107" s="135"/>
      <c r="J107" s="135" t="s">
        <v>38</v>
      </c>
      <c r="K107" s="138"/>
      <c r="L107" s="169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58"/>
      <c r="X107" s="176"/>
      <c r="Y107" s="139">
        <f t="shared" si="1"/>
        <v>0</v>
      </c>
      <c r="Z107" s="144"/>
    </row>
    <row r="108" spans="1:26" s="18" customFormat="1" ht="16.5" customHeight="1">
      <c r="A108" s="133" t="s">
        <v>433</v>
      </c>
      <c r="B108" s="134" t="d">
        <v>2023-01-06</v>
      </c>
      <c r="C108" s="153" t="s">
        <v>434</v>
      </c>
      <c r="D108" s="146" t="s">
        <v>435</v>
      </c>
      <c r="E108" s="147" t="s">
        <v>436</v>
      </c>
      <c r="F108" s="136"/>
      <c r="G108" s="136">
        <v>1</v>
      </c>
      <c r="H108" s="137" t="s">
        <v>437</v>
      </c>
      <c r="I108" s="135" t="s">
        <v>38</v>
      </c>
      <c r="J108" s="135" t="s">
        <v>38</v>
      </c>
      <c r="K108" s="138"/>
      <c r="L108" s="169"/>
      <c r="M108" s="170"/>
      <c r="N108" s="170"/>
      <c r="O108" s="170"/>
      <c r="P108" s="170">
        <v>180000</v>
      </c>
      <c r="Q108" s="170"/>
      <c r="R108" s="170"/>
      <c r="S108" s="170"/>
      <c r="T108" s="170"/>
      <c r="U108" s="170"/>
      <c r="V108" s="170"/>
      <c r="W108" s="158"/>
      <c r="X108" s="178">
        <v>4000000</v>
      </c>
      <c r="Y108" s="139">
        <f t="shared" si="1"/>
        <v>4180000</v>
      </c>
      <c r="Z108" s="144"/>
    </row>
    <row r="109" spans="1:26" s="18" customFormat="1" ht="16.5" customHeight="1">
      <c r="A109" s="133" t="s">
        <v>438</v>
      </c>
      <c r="B109" s="134" t="d">
        <v>2023-01-06</v>
      </c>
      <c r="C109" s="153" t="s">
        <v>73</v>
      </c>
      <c r="D109" s="146" t="s">
        <v>439</v>
      </c>
      <c r="E109" s="147" t="s">
        <v>440</v>
      </c>
      <c r="F109" s="136"/>
      <c r="G109" s="136">
        <v>1</v>
      </c>
      <c r="H109" s="137" t="s">
        <v>76</v>
      </c>
      <c r="I109" s="135" t="s">
        <v>38</v>
      </c>
      <c r="J109" s="135" t="s">
        <v>38</v>
      </c>
      <c r="K109" s="138"/>
      <c r="L109" s="169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58"/>
      <c r="X109" s="176">
        <v>4000000</v>
      </c>
      <c r="Y109" s="139">
        <f t="shared" si="1"/>
        <v>4000000</v>
      </c>
      <c r="Z109" s="144"/>
    </row>
    <row r="110" spans="1:26" s="18" customFormat="1" ht="16.5" customHeight="1">
      <c r="A110" s="133" t="s">
        <v>441</v>
      </c>
      <c r="B110" s="134" t="d">
        <v>2023-01-06</v>
      </c>
      <c r="C110" s="153" t="s">
        <v>217</v>
      </c>
      <c r="D110" s="146" t="s">
        <v>442</v>
      </c>
      <c r="E110" s="147" t="s">
        <v>443</v>
      </c>
      <c r="F110" s="136">
        <v>1</v>
      </c>
      <c r="G110" s="136"/>
      <c r="H110" s="137" t="s">
        <v>444</v>
      </c>
      <c r="I110" s="135" t="s">
        <v>380</v>
      </c>
      <c r="J110" s="135" t="s">
        <v>381</v>
      </c>
      <c r="K110" s="138">
        <v>350000</v>
      </c>
      <c r="L110" s="169"/>
      <c r="M110" s="170"/>
      <c r="N110" s="170"/>
      <c r="O110" s="170"/>
      <c r="P110" s="169">
        <v>150000</v>
      </c>
      <c r="Q110" s="170">
        <v>300000</v>
      </c>
      <c r="R110" s="170"/>
      <c r="S110" s="170"/>
      <c r="T110" s="170"/>
      <c r="U110" s="170"/>
      <c r="V110" s="170"/>
      <c r="W110" s="158"/>
      <c r="X110" s="176">
        <v>6750000</v>
      </c>
      <c r="Y110" s="139">
        <f t="shared" si="1"/>
        <v>7550000</v>
      </c>
      <c r="Z110" s="144"/>
    </row>
    <row r="111" spans="1:26" s="18" customFormat="1" ht="16.5" customHeight="1">
      <c r="A111" s="133" t="s">
        <v>445</v>
      </c>
      <c r="B111" s="134" t="d">
        <v>2023-01-06</v>
      </c>
      <c r="C111" s="153" t="s">
        <v>293</v>
      </c>
      <c r="D111" s="146" t="s">
        <v>446</v>
      </c>
      <c r="E111" s="147" t="s">
        <v>447</v>
      </c>
      <c r="F111" s="136"/>
      <c r="G111" s="136">
        <v>1</v>
      </c>
      <c r="H111" s="137" t="s">
        <v>296</v>
      </c>
      <c r="I111" s="135" t="s">
        <v>38</v>
      </c>
      <c r="J111" s="135" t="s">
        <v>38</v>
      </c>
      <c r="K111" s="138"/>
      <c r="L111" s="169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58"/>
      <c r="X111" s="177">
        <v>6200000</v>
      </c>
      <c r="Y111" s="139">
        <f t="shared" si="1"/>
        <v>6200000</v>
      </c>
      <c r="Z111" s="144"/>
    </row>
    <row r="112" spans="1:26" s="18" customFormat="1" ht="16.5" customHeight="1">
      <c r="A112" s="133" t="s">
        <v>448</v>
      </c>
      <c r="B112" s="134" t="d">
        <v>2023-01-06</v>
      </c>
      <c r="C112" s="153" t="s">
        <v>78</v>
      </c>
      <c r="D112" s="146" t="s">
        <v>449</v>
      </c>
      <c r="E112" s="147" t="s">
        <v>450</v>
      </c>
      <c r="F112" s="136"/>
      <c r="G112" s="136">
        <v>1</v>
      </c>
      <c r="H112" s="137" t="s">
        <v>81</v>
      </c>
      <c r="I112" s="135" t="s">
        <v>262</v>
      </c>
      <c r="J112" s="135" t="s">
        <v>262</v>
      </c>
      <c r="K112" s="140">
        <v>363000</v>
      </c>
      <c r="L112" s="175">
        <v>605000</v>
      </c>
      <c r="M112" s="170"/>
      <c r="N112" s="170"/>
      <c r="O112" s="169">
        <v>130000</v>
      </c>
      <c r="P112" s="170"/>
      <c r="Q112" s="170"/>
      <c r="R112" s="170"/>
      <c r="S112" s="170"/>
      <c r="T112" s="170"/>
      <c r="U112" s="170"/>
      <c r="V112" s="170"/>
      <c r="W112" s="158"/>
      <c r="X112" s="176">
        <v>6800000</v>
      </c>
      <c r="Y112" s="139">
        <f t="shared" si="1"/>
        <v>7898000</v>
      </c>
      <c r="Z112" s="144"/>
    </row>
    <row r="113" spans="1:26" s="18" customFormat="1" ht="16.5" customHeight="1">
      <c r="A113" s="133" t="s">
        <v>451</v>
      </c>
      <c r="B113" s="134" t="d">
        <v>2023-01-06</v>
      </c>
      <c r="C113" s="153" t="s">
        <v>452</v>
      </c>
      <c r="D113" s="146" t="s">
        <v>453</v>
      </c>
      <c r="E113" s="147" t="s">
        <v>454</v>
      </c>
      <c r="F113" s="136">
        <v>1</v>
      </c>
      <c r="G113" s="136"/>
      <c r="H113" s="137" t="s">
        <v>267</v>
      </c>
      <c r="I113" s="135" t="s">
        <v>82</v>
      </c>
      <c r="J113" s="135" t="s">
        <v>51</v>
      </c>
      <c r="K113" s="138"/>
      <c r="L113" s="169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58"/>
      <c r="X113" s="157">
        <v>4200000</v>
      </c>
      <c r="Y113" s="139">
        <f t="shared" si="1"/>
        <v>4200000</v>
      </c>
      <c r="Z113" s="144"/>
    </row>
    <row r="114" spans="1:26" s="18" customFormat="1" ht="16.5" customHeight="1">
      <c r="A114" s="133" t="s">
        <v>455</v>
      </c>
      <c r="B114" s="134" t="d">
        <v>2023-01-07</v>
      </c>
      <c r="C114" s="153" t="s">
        <v>190</v>
      </c>
      <c r="D114" s="146" t="s">
        <v>456</v>
      </c>
      <c r="E114" s="147" t="s">
        <v>457</v>
      </c>
      <c r="F114" s="136">
        <v>1</v>
      </c>
      <c r="G114" s="136"/>
      <c r="H114" s="137" t="s">
        <v>193</v>
      </c>
      <c r="I114" s="135" t="s">
        <v>45</v>
      </c>
      <c r="J114" s="135" t="s">
        <v>38</v>
      </c>
      <c r="K114" s="138">
        <v>410000</v>
      </c>
      <c r="L114" s="169"/>
      <c r="M114" s="170">
        <v>132000</v>
      </c>
      <c r="N114" s="170"/>
      <c r="O114" s="170"/>
      <c r="P114" s="170"/>
      <c r="Q114" s="170"/>
      <c r="R114" s="170"/>
      <c r="S114" s="170"/>
      <c r="T114" s="170"/>
      <c r="U114" s="170"/>
      <c r="V114" s="170"/>
      <c r="W114" s="158"/>
      <c r="X114" s="176">
        <v>3000000</v>
      </c>
      <c r="Y114" s="139">
        <f t="shared" si="1"/>
        <v>3542000</v>
      </c>
      <c r="Z114" s="144"/>
    </row>
    <row r="115" spans="1:26" s="18" customFormat="1" ht="16.5" customHeight="1">
      <c r="A115" s="133" t="s">
        <v>458</v>
      </c>
      <c r="B115" s="134" t="d">
        <v>2023-01-07</v>
      </c>
      <c r="C115" s="153" t="s">
        <v>190</v>
      </c>
      <c r="D115" s="146" t="s">
        <v>459</v>
      </c>
      <c r="E115" s="147" t="s">
        <v>460</v>
      </c>
      <c r="F115" s="136">
        <v>1</v>
      </c>
      <c r="G115" s="136"/>
      <c r="H115" s="137" t="s">
        <v>193</v>
      </c>
      <c r="I115" s="135" t="s">
        <v>45</v>
      </c>
      <c r="J115" s="135" t="s">
        <v>38</v>
      </c>
      <c r="K115" s="140">
        <v>410000</v>
      </c>
      <c r="L115" s="169"/>
      <c r="M115" s="170">
        <v>132000</v>
      </c>
      <c r="N115" s="170"/>
      <c r="O115" s="170"/>
      <c r="P115" s="170"/>
      <c r="Q115" s="170"/>
      <c r="R115" s="170"/>
      <c r="S115" s="170"/>
      <c r="T115" s="170"/>
      <c r="U115" s="170"/>
      <c r="V115" s="170"/>
      <c r="W115" s="158"/>
      <c r="X115" s="176">
        <v>3000000</v>
      </c>
      <c r="Y115" s="139">
        <f t="shared" si="1"/>
        <v>3542000</v>
      </c>
      <c r="Z115" s="144"/>
    </row>
    <row r="116" spans="1:26" s="18" customFormat="1" ht="16.5" customHeight="1">
      <c r="A116" s="133" t="s">
        <v>461</v>
      </c>
      <c r="B116" s="134" t="d">
        <v>2023-01-07</v>
      </c>
      <c r="C116" s="153" t="s">
        <v>372</v>
      </c>
      <c r="D116" s="146" t="s">
        <v>462</v>
      </c>
      <c r="E116" s="147" t="s">
        <v>463</v>
      </c>
      <c r="F116" s="136">
        <v>1</v>
      </c>
      <c r="G116" s="136"/>
      <c r="H116" s="137" t="s">
        <v>61</v>
      </c>
      <c r="I116" s="135"/>
      <c r="J116" s="135" t="s">
        <v>38</v>
      </c>
      <c r="K116" s="138"/>
      <c r="L116" s="169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58"/>
      <c r="X116" s="176"/>
      <c r="Y116" s="139">
        <f t="shared" si="1"/>
        <v>0</v>
      </c>
      <c r="Z116" s="144"/>
    </row>
    <row r="117" spans="1:26" s="18" customFormat="1" ht="16.5" customHeight="1">
      <c r="A117" s="133" t="s">
        <v>464</v>
      </c>
      <c r="B117" s="134" t="d">
        <v>2023-01-07</v>
      </c>
      <c r="C117" s="153" t="s">
        <v>395</v>
      </c>
      <c r="D117" s="146" t="s">
        <v>465</v>
      </c>
      <c r="E117" s="147" t="s">
        <v>466</v>
      </c>
      <c r="F117" s="136"/>
      <c r="G117" s="136">
        <v>1</v>
      </c>
      <c r="H117" s="137" t="s">
        <v>398</v>
      </c>
      <c r="I117" s="135" t="s">
        <v>380</v>
      </c>
      <c r="J117" s="135" t="s">
        <v>381</v>
      </c>
      <c r="K117" s="138">
        <v>520000</v>
      </c>
      <c r="L117" s="169"/>
      <c r="M117" s="170"/>
      <c r="N117" s="170"/>
      <c r="O117" s="170"/>
      <c r="P117" s="170"/>
      <c r="Q117" s="170">
        <v>300000</v>
      </c>
      <c r="R117" s="170"/>
      <c r="S117" s="170"/>
      <c r="T117" s="170"/>
      <c r="U117" s="170"/>
      <c r="V117" s="170"/>
      <c r="W117" s="158"/>
      <c r="X117" s="177">
        <v>3300000</v>
      </c>
      <c r="Y117" s="139">
        <f t="shared" si="1"/>
        <v>4120000</v>
      </c>
      <c r="Z117" s="144"/>
    </row>
    <row r="118" spans="1:26" s="18" customFormat="1" ht="16.5" customHeight="1">
      <c r="A118" s="133" t="s">
        <v>467</v>
      </c>
      <c r="B118" s="134" t="d">
        <v>2023-01-07</v>
      </c>
      <c r="C118" s="153" t="s">
        <v>245</v>
      </c>
      <c r="D118" s="146" t="s">
        <v>468</v>
      </c>
      <c r="E118" s="147" t="s">
        <v>469</v>
      </c>
      <c r="F118" s="136">
        <v>1</v>
      </c>
      <c r="G118" s="136"/>
      <c r="H118" s="137" t="s">
        <v>248</v>
      </c>
      <c r="I118" s="135" t="s">
        <v>82</v>
      </c>
      <c r="J118" s="135" t="s">
        <v>51</v>
      </c>
      <c r="K118" s="138"/>
      <c r="L118" s="169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58"/>
      <c r="X118" s="176">
        <v>4100000</v>
      </c>
      <c r="Y118" s="139">
        <f t="shared" si="1"/>
        <v>4100000</v>
      </c>
      <c r="Z118" s="144"/>
    </row>
    <row r="119" spans="1:26" s="18" customFormat="1" ht="16.5" customHeight="1">
      <c r="A119" s="133" t="s">
        <v>470</v>
      </c>
      <c r="B119" s="134" t="d">
        <v>2023-01-07</v>
      </c>
      <c r="C119" s="153" t="s">
        <v>78</v>
      </c>
      <c r="D119" s="146" t="s">
        <v>471</v>
      </c>
      <c r="E119" s="147" t="s">
        <v>472</v>
      </c>
      <c r="F119" s="136"/>
      <c r="G119" s="136">
        <v>1</v>
      </c>
      <c r="H119" s="137" t="s">
        <v>81</v>
      </c>
      <c r="I119" s="135" t="s">
        <v>38</v>
      </c>
      <c r="J119" s="135" t="s">
        <v>38</v>
      </c>
      <c r="K119" s="138"/>
      <c r="L119" s="169"/>
      <c r="M119" s="170"/>
      <c r="N119" s="170"/>
      <c r="O119" s="169">
        <v>130000</v>
      </c>
      <c r="P119" s="170"/>
      <c r="Q119" s="170"/>
      <c r="R119" s="170"/>
      <c r="S119" s="170"/>
      <c r="T119" s="170"/>
      <c r="U119" s="170"/>
      <c r="V119" s="170"/>
      <c r="W119" s="158"/>
      <c r="X119" s="176">
        <v>6800000</v>
      </c>
      <c r="Y119" s="139">
        <f t="shared" si="1"/>
        <v>6930000</v>
      </c>
      <c r="Z119" s="144"/>
    </row>
    <row r="120" spans="1:26" s="18" customFormat="1" ht="16.5" customHeight="1">
      <c r="A120" s="133" t="s">
        <v>473</v>
      </c>
      <c r="B120" s="134" t="d">
        <v>2023-01-07</v>
      </c>
      <c r="C120" s="153" t="s">
        <v>474</v>
      </c>
      <c r="D120" s="146" t="s">
        <v>475</v>
      </c>
      <c r="E120" s="147" t="s">
        <v>476</v>
      </c>
      <c r="F120" s="136"/>
      <c r="G120" s="136">
        <v>1</v>
      </c>
      <c r="H120" s="137" t="s">
        <v>477</v>
      </c>
      <c r="I120" s="135" t="s">
        <v>45</v>
      </c>
      <c r="J120" s="135" t="s">
        <v>38</v>
      </c>
      <c r="K120" s="140">
        <v>610000</v>
      </c>
      <c r="L120" s="169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58"/>
      <c r="X120" s="176">
        <v>5800000</v>
      </c>
      <c r="Y120" s="139">
        <f t="shared" si="1"/>
        <v>6410000</v>
      </c>
      <c r="Z120" s="144"/>
    </row>
    <row r="121" spans="1:26" s="18" customFormat="1" ht="16.5" customHeight="1">
      <c r="A121" s="133" t="s">
        <v>478</v>
      </c>
      <c r="B121" s="134" t="d">
        <v>2023-01-07</v>
      </c>
      <c r="C121" s="153" t="s">
        <v>479</v>
      </c>
      <c r="D121" s="146" t="s">
        <v>480</v>
      </c>
      <c r="E121" s="147" t="s">
        <v>481</v>
      </c>
      <c r="F121" s="136"/>
      <c r="G121" s="136">
        <v>1</v>
      </c>
      <c r="H121" s="137" t="s">
        <v>482</v>
      </c>
      <c r="I121" s="135" t="s">
        <v>38</v>
      </c>
      <c r="J121" s="135" t="s">
        <v>38</v>
      </c>
      <c r="K121" s="138"/>
      <c r="L121" s="169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58"/>
      <c r="X121" s="176">
        <v>3500000</v>
      </c>
      <c r="Y121" s="139">
        <f t="shared" si="1"/>
        <v>3500000</v>
      </c>
      <c r="Z121" s="144"/>
    </row>
    <row r="122" spans="1:26" s="18" customFormat="1" ht="16.5" customHeight="1">
      <c r="A122" s="133" t="s">
        <v>483</v>
      </c>
      <c r="B122" s="134" t="d">
        <v>2023-01-07</v>
      </c>
      <c r="C122" s="153" t="s">
        <v>400</v>
      </c>
      <c r="D122" s="146" t="s">
        <v>484</v>
      </c>
      <c r="E122" s="147" t="s">
        <v>485</v>
      </c>
      <c r="F122" s="136"/>
      <c r="G122" s="136">
        <v>1</v>
      </c>
      <c r="H122" s="137" t="s">
        <v>403</v>
      </c>
      <c r="I122" s="135" t="s">
        <v>139</v>
      </c>
      <c r="J122" s="135" t="s">
        <v>38</v>
      </c>
      <c r="K122" s="140">
        <v>420000</v>
      </c>
      <c r="L122" s="169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58"/>
      <c r="X122" s="176">
        <v>3950000</v>
      </c>
      <c r="Y122" s="139">
        <f t="shared" si="1"/>
        <v>4370000</v>
      </c>
      <c r="Z122" s="144"/>
    </row>
    <row r="123" spans="1:26" s="18" customFormat="1" ht="16.5" customHeight="1">
      <c r="A123" s="133" t="s">
        <v>486</v>
      </c>
      <c r="B123" s="134" t="d">
        <v>2023-01-07</v>
      </c>
      <c r="C123" s="153" t="s">
        <v>487</v>
      </c>
      <c r="D123" s="146" t="s">
        <v>488</v>
      </c>
      <c r="E123" s="147" t="s">
        <v>489</v>
      </c>
      <c r="F123" s="136"/>
      <c r="G123" s="136">
        <v>1</v>
      </c>
      <c r="H123" s="137" t="s">
        <v>490</v>
      </c>
      <c r="I123" s="135" t="s">
        <v>51</v>
      </c>
      <c r="J123" s="135" t="s">
        <v>38</v>
      </c>
      <c r="K123" s="138"/>
      <c r="L123" s="169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58"/>
      <c r="X123" s="176">
        <v>3850000</v>
      </c>
      <c r="Y123" s="139">
        <f t="shared" si="1"/>
        <v>3850000</v>
      </c>
      <c r="Z123" s="144"/>
    </row>
    <row r="124" spans="1:26" s="18" customFormat="1" ht="16.5" customHeight="1">
      <c r="A124" s="133" t="s">
        <v>491</v>
      </c>
      <c r="B124" s="134" t="d">
        <v>2023-01-07</v>
      </c>
      <c r="C124" s="153" t="s">
        <v>492</v>
      </c>
      <c r="D124" s="146" t="s">
        <v>493</v>
      </c>
      <c r="E124" s="147" t="s">
        <v>494</v>
      </c>
      <c r="F124" s="136">
        <v>1</v>
      </c>
      <c r="G124" s="136"/>
      <c r="H124" s="137" t="s">
        <v>495</v>
      </c>
      <c r="I124" s="135" t="s">
        <v>71</v>
      </c>
      <c r="J124" s="135" t="s">
        <v>38</v>
      </c>
      <c r="K124" s="140">
        <v>400000</v>
      </c>
      <c r="L124" s="169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58"/>
      <c r="X124" s="176">
        <v>3450000</v>
      </c>
      <c r="Y124" s="139">
        <f t="shared" si="1"/>
        <v>3850000</v>
      </c>
      <c r="Z124" s="144"/>
    </row>
    <row r="125" spans="1:26" s="18" customFormat="1" ht="16.5" customHeight="1">
      <c r="A125" s="133" t="s">
        <v>496</v>
      </c>
      <c r="B125" s="134" t="d">
        <v>2023-01-07</v>
      </c>
      <c r="C125" s="153" t="s">
        <v>252</v>
      </c>
      <c r="D125" s="146" t="s">
        <v>497</v>
      </c>
      <c r="E125" s="147" t="s">
        <v>498</v>
      </c>
      <c r="F125" s="136"/>
      <c r="G125" s="136">
        <v>1</v>
      </c>
      <c r="H125" s="137" t="s">
        <v>255</v>
      </c>
      <c r="I125" s="135" t="s">
        <v>38</v>
      </c>
      <c r="J125" s="135" t="s">
        <v>38</v>
      </c>
      <c r="K125" s="138"/>
      <c r="L125" s="169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58"/>
      <c r="X125" s="176">
        <v>4250000</v>
      </c>
      <c r="Y125" s="139">
        <f t="shared" si="1"/>
        <v>4250000</v>
      </c>
      <c r="Z125" s="144"/>
    </row>
    <row r="126" spans="1:26" s="18" customFormat="1" ht="16.5" customHeight="1">
      <c r="A126" s="133" t="s">
        <v>499</v>
      </c>
      <c r="B126" s="134" t="d">
        <v>2023-01-07</v>
      </c>
      <c r="C126" s="153" t="s">
        <v>164</v>
      </c>
      <c r="D126" s="146" t="s">
        <v>500</v>
      </c>
      <c r="E126" s="147" t="s">
        <v>501</v>
      </c>
      <c r="F126" s="136"/>
      <c r="G126" s="136">
        <v>1</v>
      </c>
      <c r="H126" s="137" t="s">
        <v>167</v>
      </c>
      <c r="I126" s="135" t="s">
        <v>380</v>
      </c>
      <c r="J126" s="135" t="s">
        <v>381</v>
      </c>
      <c r="K126" s="140">
        <v>520000</v>
      </c>
      <c r="L126" s="169"/>
      <c r="M126" s="170"/>
      <c r="N126" s="170"/>
      <c r="O126" s="170"/>
      <c r="P126" s="169">
        <f>100000</f>
        <v>100000</v>
      </c>
      <c r="Q126" s="170">
        <v>300000</v>
      </c>
      <c r="R126" s="169">
        <v>1000000</v>
      </c>
      <c r="S126" s="170"/>
      <c r="T126" s="170"/>
      <c r="U126" s="170"/>
      <c r="V126" s="170"/>
      <c r="W126" s="158"/>
      <c r="X126" s="177">
        <f>4000000+150000</f>
        <v>4150000</v>
      </c>
      <c r="Y126" s="139">
        <f t="shared" si="1"/>
        <v>6070000</v>
      </c>
      <c r="Z126" s="144"/>
    </row>
    <row r="127" spans="1:26" s="18" customFormat="1" ht="16.5" customHeight="1">
      <c r="A127" s="133" t="s">
        <v>502</v>
      </c>
      <c r="B127" s="134" t="d">
        <v>2023-01-07</v>
      </c>
      <c r="C127" s="153" t="s">
        <v>503</v>
      </c>
      <c r="D127" s="146" t="s">
        <v>504</v>
      </c>
      <c r="E127" s="147" t="s">
        <v>505</v>
      </c>
      <c r="F127" s="136"/>
      <c r="G127" s="136">
        <v>1</v>
      </c>
      <c r="H127" s="137" t="s">
        <v>506</v>
      </c>
      <c r="I127" s="135" t="s">
        <v>38</v>
      </c>
      <c r="J127" s="135" t="s">
        <v>38</v>
      </c>
      <c r="K127" s="138"/>
      <c r="L127" s="169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58"/>
      <c r="X127" s="176">
        <v>3500000</v>
      </c>
      <c r="Y127" s="139">
        <f t="shared" si="1"/>
        <v>3500000</v>
      </c>
      <c r="Z127" s="144"/>
    </row>
    <row r="128" spans="1:26" s="18" customFormat="1" ht="16.5" customHeight="1">
      <c r="A128" s="133" t="s">
        <v>507</v>
      </c>
      <c r="B128" s="134" t="d">
        <v>2023-01-07</v>
      </c>
      <c r="C128" s="153" t="s">
        <v>508</v>
      </c>
      <c r="D128" s="146" t="s">
        <v>509</v>
      </c>
      <c r="E128" s="147" t="s">
        <v>510</v>
      </c>
      <c r="F128" s="136">
        <v>1</v>
      </c>
      <c r="G128" s="136"/>
      <c r="H128" s="137" t="s">
        <v>511</v>
      </c>
      <c r="I128" s="135" t="s">
        <v>71</v>
      </c>
      <c r="J128" s="135" t="s">
        <v>38</v>
      </c>
      <c r="K128" s="140">
        <v>400000</v>
      </c>
      <c r="L128" s="169"/>
      <c r="M128" s="170"/>
      <c r="N128" s="170"/>
      <c r="O128" s="170"/>
      <c r="P128" s="170">
        <v>200000</v>
      </c>
      <c r="Q128" s="170"/>
      <c r="R128" s="170"/>
      <c r="S128" s="170"/>
      <c r="T128" s="170"/>
      <c r="U128" s="170"/>
      <c r="V128" s="170"/>
      <c r="W128" s="158"/>
      <c r="X128" s="176">
        <v>6800000</v>
      </c>
      <c r="Y128" s="139">
        <f t="shared" si="1"/>
        <v>7400000</v>
      </c>
      <c r="Z128" s="144"/>
    </row>
    <row r="129" spans="1:26" s="18" customFormat="1" ht="16.5" customHeight="1">
      <c r="A129" s="133" t="s">
        <v>512</v>
      </c>
      <c r="B129" s="134" t="d">
        <v>2023-01-07</v>
      </c>
      <c r="C129" s="153" t="s">
        <v>131</v>
      </c>
      <c r="D129" s="146" t="s">
        <v>513</v>
      </c>
      <c r="E129" s="147" t="s">
        <v>514</v>
      </c>
      <c r="F129" s="136"/>
      <c r="G129" s="136">
        <v>1</v>
      </c>
      <c r="H129" s="137" t="s">
        <v>134</v>
      </c>
      <c r="I129" s="135"/>
      <c r="J129" s="135" t="s">
        <v>51</v>
      </c>
      <c r="K129" s="138"/>
      <c r="L129" s="169"/>
      <c r="M129" s="170"/>
      <c r="N129" s="170"/>
      <c r="O129" s="170">
        <v>165000</v>
      </c>
      <c r="P129" s="170"/>
      <c r="Q129" s="170"/>
      <c r="R129" s="170"/>
      <c r="S129" s="170"/>
      <c r="T129" s="170"/>
      <c r="U129" s="170"/>
      <c r="V129" s="170"/>
      <c r="W129" s="158" t="s">
        <v>52</v>
      </c>
      <c r="X129" s="177">
        <f>3600000*75%</f>
        <v>2700000</v>
      </c>
      <c r="Y129" s="139">
        <f t="shared" si="1"/>
        <v>2865000</v>
      </c>
      <c r="Z129" s="144"/>
    </row>
    <row r="130" spans="1:26" s="18" customFormat="1" ht="16.5" customHeight="1">
      <c r="A130" s="133" t="s">
        <v>515</v>
      </c>
      <c r="B130" s="134" t="d">
        <v>2023-01-07</v>
      </c>
      <c r="C130" s="153" t="s">
        <v>78</v>
      </c>
      <c r="D130" s="146" t="s">
        <v>516</v>
      </c>
      <c r="E130" s="147" t="s">
        <v>517</v>
      </c>
      <c r="F130" s="136"/>
      <c r="G130" s="136">
        <v>1</v>
      </c>
      <c r="H130" s="137" t="s">
        <v>81</v>
      </c>
      <c r="I130" s="135" t="s">
        <v>38</v>
      </c>
      <c r="J130" s="135" t="s">
        <v>38</v>
      </c>
      <c r="K130" s="138"/>
      <c r="L130" s="169"/>
      <c r="M130" s="170"/>
      <c r="N130" s="170"/>
      <c r="O130" s="169">
        <v>130000</v>
      </c>
      <c r="P130" s="170"/>
      <c r="Q130" s="170"/>
      <c r="R130" s="170"/>
      <c r="S130" s="170"/>
      <c r="T130" s="170"/>
      <c r="U130" s="170"/>
      <c r="V130" s="170"/>
      <c r="W130" s="158"/>
      <c r="X130" s="176">
        <v>6800000</v>
      </c>
      <c r="Y130" s="139">
        <f t="shared" si="1"/>
        <v>6930000</v>
      </c>
      <c r="Z130" s="144"/>
    </row>
    <row r="131" spans="1:26" s="18" customFormat="1" ht="16.5" customHeight="1">
      <c r="A131" s="133" t="s">
        <v>518</v>
      </c>
      <c r="B131" s="134" t="d">
        <v>2023-01-07</v>
      </c>
      <c r="C131" s="153" t="s">
        <v>372</v>
      </c>
      <c r="D131" s="146" t="s">
        <v>519</v>
      </c>
      <c r="E131" s="147" t="s">
        <v>463</v>
      </c>
      <c r="F131" s="136">
        <v>1</v>
      </c>
      <c r="G131" s="136"/>
      <c r="H131" s="137" t="s">
        <v>61</v>
      </c>
      <c r="I131" s="135"/>
      <c r="J131" s="135" t="s">
        <v>38</v>
      </c>
      <c r="K131" s="138"/>
      <c r="L131" s="169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58"/>
      <c r="X131" s="176"/>
      <c r="Y131" s="139">
        <f t="shared" si="1"/>
        <v>0</v>
      </c>
      <c r="Z131" s="144"/>
    </row>
    <row r="132" spans="1:26" s="18" customFormat="1" ht="16.5" customHeight="1">
      <c r="A132" s="133" t="s">
        <v>520</v>
      </c>
      <c r="B132" s="134" t="d">
        <v>2023-01-07</v>
      </c>
      <c r="C132" s="153" t="s">
        <v>372</v>
      </c>
      <c r="D132" s="146" t="s">
        <v>521</v>
      </c>
      <c r="E132" s="147" t="s">
        <v>463</v>
      </c>
      <c r="F132" s="136">
        <v>1</v>
      </c>
      <c r="G132" s="136"/>
      <c r="H132" s="137" t="s">
        <v>61</v>
      </c>
      <c r="I132" s="135"/>
      <c r="J132" s="135" t="s">
        <v>38</v>
      </c>
      <c r="K132" s="138"/>
      <c r="L132" s="169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58"/>
      <c r="X132" s="176"/>
      <c r="Y132" s="139">
        <f t="shared" si="1"/>
        <v>0</v>
      </c>
      <c r="Z132" s="144"/>
    </row>
    <row r="133" spans="1:26" s="18" customFormat="1" ht="16.5" customHeight="1">
      <c r="A133" s="133" t="s">
        <v>522</v>
      </c>
      <c r="B133" s="134" t="d">
        <v>2023-01-08</v>
      </c>
      <c r="C133" s="153" t="s">
        <v>492</v>
      </c>
      <c r="D133" s="146" t="s">
        <v>523</v>
      </c>
      <c r="E133" s="147" t="s">
        <v>524</v>
      </c>
      <c r="F133" s="136"/>
      <c r="G133" s="136">
        <v>1</v>
      </c>
      <c r="H133" s="137" t="s">
        <v>525</v>
      </c>
      <c r="I133" s="135" t="s">
        <v>38</v>
      </c>
      <c r="J133" s="135" t="s">
        <v>38</v>
      </c>
      <c r="K133" s="138"/>
      <c r="L133" s="169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58"/>
      <c r="X133" s="177">
        <v>4000000</v>
      </c>
      <c r="Y133" s="139">
        <f t="shared" si="1"/>
        <v>4000000</v>
      </c>
      <c r="Z133" s="144"/>
    </row>
    <row r="134" spans="1:26" s="18" customFormat="1" ht="16.5" customHeight="1">
      <c r="A134" s="133" t="s">
        <v>526</v>
      </c>
      <c r="B134" s="134" t="d">
        <v>2023-01-08</v>
      </c>
      <c r="C134" s="153" t="s">
        <v>527</v>
      </c>
      <c r="D134" s="146" t="s">
        <v>528</v>
      </c>
      <c r="E134" s="147" t="s">
        <v>529</v>
      </c>
      <c r="F134" s="136">
        <v>1</v>
      </c>
      <c r="G134" s="136"/>
      <c r="H134" s="137" t="s">
        <v>530</v>
      </c>
      <c r="I134" s="135" t="s">
        <v>82</v>
      </c>
      <c r="J134" s="135" t="s">
        <v>51</v>
      </c>
      <c r="K134" s="138"/>
      <c r="L134" s="169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58"/>
      <c r="X134" s="176">
        <v>3950000</v>
      </c>
      <c r="Y134" s="139">
        <f t="shared" si="1"/>
        <v>3950000</v>
      </c>
      <c r="Z134" s="144"/>
    </row>
    <row r="135" spans="1:26" s="18" customFormat="1" ht="16.5" customHeight="1">
      <c r="A135" s="133" t="s">
        <v>531</v>
      </c>
      <c r="B135" s="134" t="d">
        <v>2023-01-08</v>
      </c>
      <c r="C135" s="153" t="s">
        <v>54</v>
      </c>
      <c r="D135" s="146" t="s">
        <v>532</v>
      </c>
      <c r="E135" s="147" t="s">
        <v>533</v>
      </c>
      <c r="F135" s="136">
        <v>1</v>
      </c>
      <c r="G135" s="136"/>
      <c r="H135" s="137" t="s">
        <v>57</v>
      </c>
      <c r="I135" s="135" t="s">
        <v>38</v>
      </c>
      <c r="J135" s="135" t="s">
        <v>38</v>
      </c>
      <c r="K135" s="138"/>
      <c r="L135" s="169"/>
      <c r="M135" s="170"/>
      <c r="N135" s="170"/>
      <c r="O135" s="169">
        <v>130000</v>
      </c>
      <c r="P135" s="170">
        <v>50000</v>
      </c>
      <c r="Q135" s="170"/>
      <c r="R135" s="170"/>
      <c r="S135" s="170"/>
      <c r="T135" s="170"/>
      <c r="U135" s="170"/>
      <c r="V135" s="170"/>
      <c r="W135" s="158"/>
      <c r="X135" s="177">
        <v>4500000</v>
      </c>
      <c r="Y135" s="139">
        <f t="shared" si="1"/>
        <v>4680000</v>
      </c>
      <c r="Z135" s="144"/>
    </row>
    <row r="136" spans="1:26" s="18" customFormat="1" ht="16.5" customHeight="1">
      <c r="A136" s="133" t="s">
        <v>534</v>
      </c>
      <c r="B136" s="134" t="d">
        <v>2023-01-08</v>
      </c>
      <c r="C136" s="153" t="s">
        <v>535</v>
      </c>
      <c r="D136" s="146" t="s">
        <v>536</v>
      </c>
      <c r="E136" s="147" t="s">
        <v>537</v>
      </c>
      <c r="F136" s="136"/>
      <c r="G136" s="136">
        <v>1</v>
      </c>
      <c r="H136" s="137" t="s">
        <v>538</v>
      </c>
      <c r="I136" s="135" t="s">
        <v>71</v>
      </c>
      <c r="J136" s="135" t="s">
        <v>38</v>
      </c>
      <c r="K136" s="140">
        <v>600000</v>
      </c>
      <c r="L136" s="169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58"/>
      <c r="X136" s="176">
        <v>3300000</v>
      </c>
      <c r="Y136" s="139">
        <f t="shared" si="1"/>
        <v>3900000</v>
      </c>
      <c r="Z136" s="144"/>
    </row>
    <row r="137" spans="1:26" s="18" customFormat="1" ht="16.5" customHeight="1">
      <c r="A137" s="133" t="s">
        <v>539</v>
      </c>
      <c r="B137" s="134" t="d">
        <v>2023-01-08</v>
      </c>
      <c r="C137" s="153" t="s">
        <v>535</v>
      </c>
      <c r="D137" s="146" t="s">
        <v>540</v>
      </c>
      <c r="E137" s="147" t="s">
        <v>541</v>
      </c>
      <c r="F137" s="136"/>
      <c r="G137" s="136">
        <v>1</v>
      </c>
      <c r="H137" s="137" t="s">
        <v>542</v>
      </c>
      <c r="I137" s="135" t="s">
        <v>38</v>
      </c>
      <c r="J137" s="135" t="s">
        <v>38</v>
      </c>
      <c r="K137" s="138"/>
      <c r="L137" s="169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58"/>
      <c r="X137" s="176">
        <v>4500000</v>
      </c>
      <c r="Y137" s="139">
        <f t="shared" si="1"/>
        <v>4500000</v>
      </c>
      <c r="Z137" s="144"/>
    </row>
    <row r="138" spans="1:26" s="18" customFormat="1" ht="16.5" customHeight="1">
      <c r="A138" s="133" t="s">
        <v>543</v>
      </c>
      <c r="B138" s="134" t="d">
        <v>2023-01-08</v>
      </c>
      <c r="C138" s="153" t="s">
        <v>544</v>
      </c>
      <c r="D138" s="146" t="s">
        <v>545</v>
      </c>
      <c r="E138" s="147" t="s">
        <v>546</v>
      </c>
      <c r="F138" s="136">
        <v>1</v>
      </c>
      <c r="G138" s="136"/>
      <c r="H138" s="137" t="s">
        <v>547</v>
      </c>
      <c r="I138" s="135" t="s">
        <v>71</v>
      </c>
      <c r="J138" s="135" t="s">
        <v>38</v>
      </c>
      <c r="K138" s="140">
        <v>400000</v>
      </c>
      <c r="L138" s="175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58"/>
      <c r="X138" s="176">
        <v>3300000</v>
      </c>
      <c r="Y138" s="139">
        <f t="shared" ref="Y138:Y201" si="2">SUM(K138:S138)+X138</f>
        <v>3700000</v>
      </c>
      <c r="Z138" s="144"/>
    </row>
    <row r="139" spans="1:26" s="18" customFormat="1" ht="16.5" customHeight="1">
      <c r="A139" s="133" t="s">
        <v>548</v>
      </c>
      <c r="B139" s="134" t="d">
        <v>2023-01-08</v>
      </c>
      <c r="C139" s="153" t="s">
        <v>355</v>
      </c>
      <c r="D139" s="146" t="s">
        <v>549</v>
      </c>
      <c r="E139" s="147" t="s">
        <v>550</v>
      </c>
      <c r="F139" s="136"/>
      <c r="G139" s="136">
        <v>1</v>
      </c>
      <c r="H139" s="137" t="s">
        <v>358</v>
      </c>
      <c r="I139" s="135" t="s">
        <v>38</v>
      </c>
      <c r="J139" s="135" t="s">
        <v>38</v>
      </c>
      <c r="K139" s="140"/>
      <c r="L139" s="175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58"/>
      <c r="X139" s="177">
        <v>7000000</v>
      </c>
      <c r="Y139" s="139">
        <f t="shared" si="2"/>
        <v>7000000</v>
      </c>
      <c r="Z139" s="144"/>
    </row>
    <row r="140" spans="1:26" s="18" customFormat="1" ht="16.5" customHeight="1">
      <c r="A140" s="133" t="s">
        <v>551</v>
      </c>
      <c r="B140" s="134" t="d">
        <v>2023-01-09</v>
      </c>
      <c r="C140" s="153" t="s">
        <v>552</v>
      </c>
      <c r="D140" s="146" t="s">
        <v>553</v>
      </c>
      <c r="E140" s="147" t="s">
        <v>554</v>
      </c>
      <c r="F140" s="136">
        <v>1</v>
      </c>
      <c r="G140" s="136"/>
      <c r="H140" s="137" t="s">
        <v>267</v>
      </c>
      <c r="I140" s="135" t="s">
        <v>82</v>
      </c>
      <c r="J140" s="135" t="s">
        <v>51</v>
      </c>
      <c r="K140" s="140"/>
      <c r="L140" s="175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58"/>
      <c r="X140" s="157">
        <v>4200000</v>
      </c>
      <c r="Y140" s="139">
        <f t="shared" si="2"/>
        <v>4200000</v>
      </c>
      <c r="Z140" s="144"/>
    </row>
    <row r="141" spans="1:26" s="18" customFormat="1" ht="16.5" customHeight="1">
      <c r="A141" s="133" t="s">
        <v>555</v>
      </c>
      <c r="B141" s="134" t="d">
        <v>2023-01-09</v>
      </c>
      <c r="C141" s="153" t="s">
        <v>372</v>
      </c>
      <c r="D141" s="146" t="s">
        <v>556</v>
      </c>
      <c r="E141" s="147" t="s">
        <v>557</v>
      </c>
      <c r="F141" s="136">
        <v>1</v>
      </c>
      <c r="G141" s="136"/>
      <c r="H141" s="137" t="s">
        <v>61</v>
      </c>
      <c r="I141" s="135"/>
      <c r="J141" s="135" t="s">
        <v>38</v>
      </c>
      <c r="K141" s="140"/>
      <c r="L141" s="175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58"/>
      <c r="X141" s="176"/>
      <c r="Y141" s="139">
        <f t="shared" si="2"/>
        <v>0</v>
      </c>
      <c r="Z141" s="144"/>
    </row>
    <row r="142" spans="1:26" s="18" customFormat="1" ht="16.5" customHeight="1">
      <c r="A142" s="133" t="s">
        <v>558</v>
      </c>
      <c r="B142" s="134" t="d">
        <v>2023-01-08</v>
      </c>
      <c r="C142" s="153" t="s">
        <v>559</v>
      </c>
      <c r="D142" s="146" t="s">
        <v>560</v>
      </c>
      <c r="E142" s="147">
        <v>90123</v>
      </c>
      <c r="F142" s="136">
        <v>1</v>
      </c>
      <c r="G142" s="136"/>
      <c r="H142" s="137" t="s">
        <v>61</v>
      </c>
      <c r="I142" s="135"/>
      <c r="J142" s="135" t="s">
        <v>38</v>
      </c>
      <c r="K142" s="140"/>
      <c r="L142" s="175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58"/>
      <c r="X142" s="176"/>
      <c r="Y142" s="139">
        <f t="shared" si="2"/>
        <v>0</v>
      </c>
      <c r="Z142" s="144"/>
    </row>
    <row r="143" spans="1:26" s="18" customFormat="1" ht="16.5" customHeight="1">
      <c r="A143" s="133" t="s">
        <v>561</v>
      </c>
      <c r="B143" s="134" t="d">
        <v>2023-01-09</v>
      </c>
      <c r="C143" s="153" t="s">
        <v>245</v>
      </c>
      <c r="D143" s="146" t="s">
        <v>562</v>
      </c>
      <c r="E143" s="147" t="s">
        <v>563</v>
      </c>
      <c r="F143" s="136">
        <v>1</v>
      </c>
      <c r="G143" s="136"/>
      <c r="H143" s="137" t="s">
        <v>248</v>
      </c>
      <c r="I143" s="135" t="s">
        <v>51</v>
      </c>
      <c r="J143" s="135" t="s">
        <v>38</v>
      </c>
      <c r="K143" s="140"/>
      <c r="L143" s="175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58"/>
      <c r="X143" s="176">
        <v>4100000</v>
      </c>
      <c r="Y143" s="139">
        <f t="shared" si="2"/>
        <v>4100000</v>
      </c>
      <c r="Z143" s="144"/>
    </row>
    <row r="144" spans="1:26" s="18" customFormat="1" ht="16.5" customHeight="1">
      <c r="A144" s="133" t="s">
        <v>564</v>
      </c>
      <c r="B144" s="134" t="d">
        <v>2023-01-09</v>
      </c>
      <c r="C144" s="153" t="s">
        <v>565</v>
      </c>
      <c r="D144" s="146" t="s">
        <v>566</v>
      </c>
      <c r="E144" s="147" t="s">
        <v>567</v>
      </c>
      <c r="F144" s="136"/>
      <c r="G144" s="136">
        <v>1</v>
      </c>
      <c r="H144" s="137" t="s">
        <v>568</v>
      </c>
      <c r="I144" s="135" t="s">
        <v>139</v>
      </c>
      <c r="J144" s="135" t="s">
        <v>38</v>
      </c>
      <c r="K144" s="140">
        <v>420000</v>
      </c>
      <c r="L144" s="175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58"/>
      <c r="X144" s="176">
        <f>4250000</f>
        <v>4250000</v>
      </c>
      <c r="Y144" s="139">
        <f t="shared" si="2"/>
        <v>4670000</v>
      </c>
      <c r="Z144" s="144"/>
    </row>
    <row r="145" spans="1:26" s="18" customFormat="1" ht="16.5" customHeight="1">
      <c r="A145" s="133" t="s">
        <v>569</v>
      </c>
      <c r="B145" s="134" t="d">
        <v>2023-01-09</v>
      </c>
      <c r="C145" s="153" t="s">
        <v>157</v>
      </c>
      <c r="D145" s="146" t="s">
        <v>570</v>
      </c>
      <c r="E145" s="147" t="s">
        <v>571</v>
      </c>
      <c r="F145" s="136"/>
      <c r="G145" s="136">
        <v>1</v>
      </c>
      <c r="H145" s="137" t="s">
        <v>370</v>
      </c>
      <c r="I145" s="135" t="s">
        <v>82</v>
      </c>
      <c r="J145" s="135" t="s">
        <v>51</v>
      </c>
      <c r="K145" s="140"/>
      <c r="L145" s="175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58"/>
      <c r="X145" s="157">
        <v>4300000</v>
      </c>
      <c r="Y145" s="139">
        <f t="shared" si="2"/>
        <v>4300000</v>
      </c>
      <c r="Z145" s="144"/>
    </row>
    <row r="146" spans="1:26" s="18" customFormat="1" ht="16.5" customHeight="1">
      <c r="A146" s="133" t="s">
        <v>572</v>
      </c>
      <c r="B146" s="134" t="d">
        <v>2023-01-09</v>
      </c>
      <c r="C146" s="153" t="s">
        <v>573</v>
      </c>
      <c r="D146" s="146" t="s">
        <v>574</v>
      </c>
      <c r="E146" s="147" t="s">
        <v>575</v>
      </c>
      <c r="F146" s="136"/>
      <c r="G146" s="136">
        <v>1</v>
      </c>
      <c r="H146" s="137" t="s">
        <v>437</v>
      </c>
      <c r="I146" s="135" t="s">
        <v>51</v>
      </c>
      <c r="J146" s="135" t="s">
        <v>51</v>
      </c>
      <c r="K146" s="140"/>
      <c r="L146" s="175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58"/>
      <c r="X146" s="176">
        <v>4000000</v>
      </c>
      <c r="Y146" s="139">
        <f t="shared" si="2"/>
        <v>4000000</v>
      </c>
      <c r="Z146" s="144"/>
    </row>
    <row r="147" spans="1:26" s="18" customFormat="1" ht="16.5" customHeight="1">
      <c r="A147" s="133" t="s">
        <v>576</v>
      </c>
      <c r="B147" s="134" t="d">
        <v>2023-01-09</v>
      </c>
      <c r="C147" s="153" t="s">
        <v>410</v>
      </c>
      <c r="D147" s="146" t="s">
        <v>577</v>
      </c>
      <c r="E147" s="147" t="s">
        <v>578</v>
      </c>
      <c r="F147" s="136"/>
      <c r="G147" s="136">
        <v>1</v>
      </c>
      <c r="H147" s="137" t="s">
        <v>413</v>
      </c>
      <c r="I147" s="135" t="s">
        <v>51</v>
      </c>
      <c r="J147" s="135" t="s">
        <v>38</v>
      </c>
      <c r="K147" s="140"/>
      <c r="L147" s="175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58"/>
      <c r="X147" s="176">
        <v>3900000</v>
      </c>
      <c r="Y147" s="139">
        <f t="shared" si="2"/>
        <v>3900000</v>
      </c>
      <c r="Z147" s="144"/>
    </row>
    <row r="148" spans="1:26" s="18" customFormat="1" ht="16.5" customHeight="1">
      <c r="A148" s="133" t="s">
        <v>579</v>
      </c>
      <c r="B148" s="134" t="d">
        <v>2023-01-09</v>
      </c>
      <c r="C148" s="153" t="s">
        <v>73</v>
      </c>
      <c r="D148" s="146" t="s">
        <v>580</v>
      </c>
      <c r="E148" s="147" t="s">
        <v>581</v>
      </c>
      <c r="F148" s="136"/>
      <c r="G148" s="136">
        <v>1</v>
      </c>
      <c r="H148" s="137" t="s">
        <v>76</v>
      </c>
      <c r="I148" s="135" t="s">
        <v>51</v>
      </c>
      <c r="J148" s="135" t="s">
        <v>51</v>
      </c>
      <c r="K148" s="140"/>
      <c r="L148" s="175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58"/>
      <c r="X148" s="176">
        <v>4000000</v>
      </c>
      <c r="Y148" s="139">
        <f t="shared" si="2"/>
        <v>4000000</v>
      </c>
      <c r="Z148" s="144"/>
    </row>
    <row r="149" spans="1:26" s="18" customFormat="1" ht="16.5" customHeight="1">
      <c r="A149" s="133" t="s">
        <v>582</v>
      </c>
      <c r="B149" s="134" t="d">
        <v>2023-01-09</v>
      </c>
      <c r="C149" s="153" t="s">
        <v>126</v>
      </c>
      <c r="D149" s="146" t="s">
        <v>583</v>
      </c>
      <c r="E149" s="147" t="s">
        <v>584</v>
      </c>
      <c r="F149" s="136">
        <v>1</v>
      </c>
      <c r="G149" s="136"/>
      <c r="H149" s="137" t="s">
        <v>129</v>
      </c>
      <c r="I149" s="135" t="s">
        <v>51</v>
      </c>
      <c r="J149" s="135" t="s">
        <v>51</v>
      </c>
      <c r="K149" s="175">
        <v>244444</v>
      </c>
      <c r="L149" s="175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58"/>
      <c r="X149" s="176">
        <v>4100000</v>
      </c>
      <c r="Y149" s="139">
        <f t="shared" si="2"/>
        <v>4344444</v>
      </c>
      <c r="Z149" s="144"/>
    </row>
    <row r="150" spans="1:26" s="18" customFormat="1" ht="16.5" customHeight="1">
      <c r="A150" s="133" t="s">
        <v>585</v>
      </c>
      <c r="B150" s="134" t="d">
        <v>2023-01-09</v>
      </c>
      <c r="C150" s="153" t="s">
        <v>47</v>
      </c>
      <c r="D150" s="146" t="s">
        <v>586</v>
      </c>
      <c r="E150" s="147" t="s">
        <v>557</v>
      </c>
      <c r="F150" s="136">
        <v>1</v>
      </c>
      <c r="G150" s="136"/>
      <c r="H150" s="137" t="s">
        <v>61</v>
      </c>
      <c r="I150" s="135"/>
      <c r="J150" s="135" t="s">
        <v>38</v>
      </c>
      <c r="K150" s="140"/>
      <c r="L150" s="175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58"/>
      <c r="X150" s="176"/>
      <c r="Y150" s="139">
        <f t="shared" si="2"/>
        <v>0</v>
      </c>
      <c r="Z150" s="144"/>
    </row>
    <row r="151" spans="1:26" s="18" customFormat="1" ht="16.5" customHeight="1">
      <c r="A151" s="133" t="s">
        <v>587</v>
      </c>
      <c r="B151" s="134" t="d">
        <v>2023-01-09</v>
      </c>
      <c r="C151" s="153" t="s">
        <v>588</v>
      </c>
      <c r="D151" s="146" t="s">
        <v>589</v>
      </c>
      <c r="E151" s="147" t="s">
        <v>590</v>
      </c>
      <c r="F151" s="136">
        <v>1</v>
      </c>
      <c r="G151" s="136"/>
      <c r="H151" s="137" t="s">
        <v>591</v>
      </c>
      <c r="I151" s="135" t="s">
        <v>51</v>
      </c>
      <c r="J151" s="135" t="s">
        <v>38</v>
      </c>
      <c r="K151" s="140"/>
      <c r="L151" s="175"/>
      <c r="M151" s="170"/>
      <c r="N151" s="170"/>
      <c r="O151" s="170"/>
      <c r="P151" s="175">
        <v>170000</v>
      </c>
      <c r="Q151" s="170"/>
      <c r="R151" s="170"/>
      <c r="S151" s="170"/>
      <c r="T151" s="170"/>
      <c r="U151" s="170"/>
      <c r="V151" s="170"/>
      <c r="W151" s="158"/>
      <c r="X151" s="178">
        <v>3300000</v>
      </c>
      <c r="Y151" s="139">
        <f t="shared" si="2"/>
        <v>3470000</v>
      </c>
      <c r="Z151" s="144"/>
    </row>
    <row r="152" spans="1:26" s="18" customFormat="1" ht="16.5" customHeight="1">
      <c r="A152" s="133" t="s">
        <v>592</v>
      </c>
      <c r="B152" s="134" t="d">
        <v>2023-01-09</v>
      </c>
      <c r="C152" s="153" t="s">
        <v>593</v>
      </c>
      <c r="D152" s="146" t="s">
        <v>594</v>
      </c>
      <c r="E152" s="147" t="s">
        <v>595</v>
      </c>
      <c r="F152" s="136"/>
      <c r="G152" s="136">
        <v>1</v>
      </c>
      <c r="H152" s="137" t="s">
        <v>596</v>
      </c>
      <c r="I152" s="135"/>
      <c r="J152" s="135" t="s">
        <v>381</v>
      </c>
      <c r="K152" s="140"/>
      <c r="L152" s="175"/>
      <c r="M152" s="170"/>
      <c r="N152" s="170"/>
      <c r="O152" s="170"/>
      <c r="P152" s="170"/>
      <c r="Q152" s="170">
        <v>300000</v>
      </c>
      <c r="R152" s="170"/>
      <c r="S152" s="170"/>
      <c r="T152" s="170"/>
      <c r="U152" s="170"/>
      <c r="V152" s="170"/>
      <c r="W152" s="158" t="s">
        <v>52</v>
      </c>
      <c r="X152" s="176">
        <f>3950000*75%</f>
        <v>2962500</v>
      </c>
      <c r="Y152" s="139">
        <f t="shared" si="2"/>
        <v>3262500</v>
      </c>
      <c r="Z152" s="144"/>
    </row>
    <row r="153" spans="1:26" s="18" customFormat="1" ht="16.5" customHeight="1">
      <c r="A153" s="133" t="s">
        <v>597</v>
      </c>
      <c r="B153" s="134" t="d">
        <v>2023-01-09</v>
      </c>
      <c r="C153" s="153" t="s">
        <v>126</v>
      </c>
      <c r="D153" s="146" t="s">
        <v>598</v>
      </c>
      <c r="E153" s="147" t="s">
        <v>599</v>
      </c>
      <c r="F153" s="136">
        <v>1</v>
      </c>
      <c r="G153" s="136"/>
      <c r="H153" s="137" t="s">
        <v>129</v>
      </c>
      <c r="I153" s="135" t="s">
        <v>82</v>
      </c>
      <c r="J153" s="135" t="s">
        <v>51</v>
      </c>
      <c r="K153" s="140">
        <v>400000</v>
      </c>
      <c r="L153" s="175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58"/>
      <c r="X153" s="176">
        <v>4100000</v>
      </c>
      <c r="Y153" s="139">
        <f t="shared" si="2"/>
        <v>4500000</v>
      </c>
      <c r="Z153" s="144"/>
    </row>
    <row r="154" spans="1:26" s="18" customFormat="1" ht="16.5" customHeight="1">
      <c r="A154" s="133" t="s">
        <v>600</v>
      </c>
      <c r="B154" s="134" t="d">
        <v>2023-01-09</v>
      </c>
      <c r="C154" s="153" t="s">
        <v>238</v>
      </c>
      <c r="D154" s="146" t="s">
        <v>601</v>
      </c>
      <c r="E154" s="147" t="s">
        <v>602</v>
      </c>
      <c r="F154" s="136"/>
      <c r="G154" s="136">
        <v>1</v>
      </c>
      <c r="H154" s="137" t="s">
        <v>204</v>
      </c>
      <c r="I154" s="135" t="s">
        <v>51</v>
      </c>
      <c r="J154" s="135" t="s">
        <v>38</v>
      </c>
      <c r="K154" s="140"/>
      <c r="L154" s="175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58"/>
      <c r="X154" s="177">
        <v>4000000</v>
      </c>
      <c r="Y154" s="139">
        <f t="shared" si="2"/>
        <v>4000000</v>
      </c>
      <c r="Z154" s="144"/>
    </row>
    <row r="155" spans="1:26" s="18" customFormat="1" ht="16.5" customHeight="1">
      <c r="A155" s="133" t="s">
        <v>603</v>
      </c>
      <c r="B155" s="134" t="d">
        <v>2023-01-09</v>
      </c>
      <c r="C155" s="153" t="s">
        <v>604</v>
      </c>
      <c r="D155" s="146" t="s">
        <v>605</v>
      </c>
      <c r="E155" s="147" t="s">
        <v>606</v>
      </c>
      <c r="F155" s="136"/>
      <c r="G155" s="136">
        <v>1</v>
      </c>
      <c r="H155" s="137" t="s">
        <v>607</v>
      </c>
      <c r="I155" s="135" t="s">
        <v>51</v>
      </c>
      <c r="J155" s="135" t="s">
        <v>38</v>
      </c>
      <c r="K155" s="140"/>
      <c r="L155" s="175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58"/>
      <c r="X155" s="176">
        <v>4100000</v>
      </c>
      <c r="Y155" s="139">
        <f t="shared" si="2"/>
        <v>4100000</v>
      </c>
      <c r="Z155" s="144"/>
    </row>
    <row r="156" spans="1:26" s="18" customFormat="1" ht="16.5" customHeight="1">
      <c r="A156" s="133" t="s">
        <v>608</v>
      </c>
      <c r="B156" s="134" t="d">
        <v>2023-01-09</v>
      </c>
      <c r="C156" s="153" t="s">
        <v>372</v>
      </c>
      <c r="D156" s="146" t="s">
        <v>609</v>
      </c>
      <c r="E156" s="147" t="s">
        <v>557</v>
      </c>
      <c r="F156" s="136">
        <v>1</v>
      </c>
      <c r="G156" s="136"/>
      <c r="H156" s="137" t="s">
        <v>61</v>
      </c>
      <c r="I156" s="135"/>
      <c r="J156" s="135" t="s">
        <v>38</v>
      </c>
      <c r="K156" s="140"/>
      <c r="L156" s="175"/>
      <c r="M156" s="170"/>
      <c r="N156" s="172"/>
      <c r="O156" s="170"/>
      <c r="P156" s="170"/>
      <c r="Q156" s="170"/>
      <c r="R156" s="170"/>
      <c r="S156" s="170"/>
      <c r="T156" s="170"/>
      <c r="U156" s="170"/>
      <c r="V156" s="170"/>
      <c r="W156" s="158"/>
      <c r="X156" s="176"/>
      <c r="Y156" s="139">
        <f t="shared" si="2"/>
        <v>0</v>
      </c>
      <c r="Z156" s="144"/>
    </row>
    <row r="157" spans="1:26" s="18" customFormat="1" ht="16.5" customHeight="1">
      <c r="A157" s="133" t="s">
        <v>610</v>
      </c>
      <c r="B157" s="134" t="d">
        <v>2023-01-09</v>
      </c>
      <c r="C157" s="153" t="s">
        <v>92</v>
      </c>
      <c r="D157" s="146" t="s">
        <v>611</v>
      </c>
      <c r="E157" s="147" t="s">
        <v>612</v>
      </c>
      <c r="F157" s="136"/>
      <c r="G157" s="136">
        <v>1</v>
      </c>
      <c r="H157" s="137" t="s">
        <v>613</v>
      </c>
      <c r="I157" s="135" t="s">
        <v>51</v>
      </c>
      <c r="J157" s="135" t="s">
        <v>38</v>
      </c>
      <c r="K157" s="140"/>
      <c r="L157" s="175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58"/>
      <c r="X157" s="176">
        <v>3850000</v>
      </c>
      <c r="Y157" s="139">
        <f t="shared" si="2"/>
        <v>3850000</v>
      </c>
      <c r="Z157" s="144"/>
    </row>
    <row r="158" spans="1:26" s="18" customFormat="1" ht="16.5" customHeight="1">
      <c r="A158" s="133" t="s">
        <v>614</v>
      </c>
      <c r="B158" s="134" t="d">
        <v>2023-01-10</v>
      </c>
      <c r="C158" s="153" t="s">
        <v>615</v>
      </c>
      <c r="D158" s="146" t="s">
        <v>616</v>
      </c>
      <c r="E158" s="147" t="s">
        <v>617</v>
      </c>
      <c r="F158" s="136">
        <v>1</v>
      </c>
      <c r="G158" s="136"/>
      <c r="H158" s="137" t="s">
        <v>618</v>
      </c>
      <c r="I158" s="135"/>
      <c r="J158" s="135" t="s">
        <v>38</v>
      </c>
      <c r="K158" s="140"/>
      <c r="L158" s="175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58"/>
      <c r="X158" s="176">
        <v>3800000</v>
      </c>
      <c r="Y158" s="139">
        <f t="shared" si="2"/>
        <v>3800000</v>
      </c>
      <c r="Z158" s="144"/>
    </row>
    <row r="159" spans="1:26" s="18" customFormat="1" ht="16.5" customHeight="1">
      <c r="A159" s="133" t="s">
        <v>619</v>
      </c>
      <c r="B159" s="134" t="d">
        <v>2023-01-10</v>
      </c>
      <c r="C159" s="153" t="s">
        <v>372</v>
      </c>
      <c r="D159" s="146" t="s">
        <v>620</v>
      </c>
      <c r="E159" s="147" t="s">
        <v>557</v>
      </c>
      <c r="F159" s="136">
        <v>1</v>
      </c>
      <c r="G159" s="136"/>
      <c r="H159" s="137" t="s">
        <v>61</v>
      </c>
      <c r="I159" s="135"/>
      <c r="J159" s="135" t="s">
        <v>38</v>
      </c>
      <c r="K159" s="140"/>
      <c r="L159" s="175"/>
      <c r="M159" s="170"/>
      <c r="N159" s="172"/>
      <c r="O159" s="170"/>
      <c r="P159" s="170"/>
      <c r="Q159" s="170"/>
      <c r="R159" s="170"/>
      <c r="S159" s="170"/>
      <c r="T159" s="170"/>
      <c r="U159" s="170"/>
      <c r="V159" s="170"/>
      <c r="W159" s="158"/>
      <c r="X159" s="176"/>
      <c r="Y159" s="139">
        <f t="shared" si="2"/>
        <v>0</v>
      </c>
      <c r="Z159" s="144"/>
    </row>
    <row r="160" spans="1:26" s="18" customFormat="1" ht="16.5" customHeight="1">
      <c r="A160" s="133" t="s">
        <v>621</v>
      </c>
      <c r="B160" s="134" t="d">
        <v>2023-01-10</v>
      </c>
      <c r="C160" s="153" t="s">
        <v>622</v>
      </c>
      <c r="D160" s="146" t="s">
        <v>623</v>
      </c>
      <c r="E160" s="147" t="s">
        <v>624</v>
      </c>
      <c r="F160" s="136">
        <v>1</v>
      </c>
      <c r="G160" s="136"/>
      <c r="H160" s="137" t="s">
        <v>625</v>
      </c>
      <c r="I160" s="135" t="s">
        <v>45</v>
      </c>
      <c r="J160" s="135" t="s">
        <v>39</v>
      </c>
      <c r="K160" s="140">
        <v>410000</v>
      </c>
      <c r="L160" s="175">
        <v>320000</v>
      </c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58"/>
      <c r="X160" s="176">
        <f>3000000</f>
        <v>3000000</v>
      </c>
      <c r="Y160" s="139">
        <f t="shared" si="2"/>
        <v>3730000</v>
      </c>
      <c r="Z160" s="144"/>
    </row>
    <row r="161" spans="1:26" s="18" customFormat="1" ht="16.5" customHeight="1">
      <c r="A161" s="133" t="s">
        <v>626</v>
      </c>
      <c r="B161" s="134" t="d">
        <v>2023-01-10</v>
      </c>
      <c r="C161" s="153" t="s">
        <v>47</v>
      </c>
      <c r="D161" s="146" t="s">
        <v>627</v>
      </c>
      <c r="E161" s="147" t="s">
        <v>628</v>
      </c>
      <c r="F161" s="136"/>
      <c r="G161" s="136">
        <v>1</v>
      </c>
      <c r="H161" s="137" t="s">
        <v>50</v>
      </c>
      <c r="I161" s="135" t="s">
        <v>82</v>
      </c>
      <c r="J161" s="135" t="s">
        <v>51</v>
      </c>
      <c r="K161" s="140"/>
      <c r="L161" s="175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1"/>
      <c r="X161" s="157">
        <f>3600000</f>
        <v>3600000</v>
      </c>
      <c r="Y161" s="139">
        <f t="shared" si="2"/>
        <v>3600000</v>
      </c>
      <c r="Z161" s="144"/>
    </row>
    <row r="162" spans="1:26" s="18" customFormat="1" ht="16.5" customHeight="1">
      <c r="A162" s="133" t="s">
        <v>629</v>
      </c>
      <c r="B162" s="134" t="d">
        <v>2023-01-10</v>
      </c>
      <c r="C162" s="153" t="s">
        <v>78</v>
      </c>
      <c r="D162" s="146" t="s">
        <v>630</v>
      </c>
      <c r="E162" s="147" t="s">
        <v>631</v>
      </c>
      <c r="F162" s="136"/>
      <c r="G162" s="136">
        <v>1</v>
      </c>
      <c r="H162" s="137" t="s">
        <v>81</v>
      </c>
      <c r="I162" s="135" t="s">
        <v>82</v>
      </c>
      <c r="J162" s="135" t="s">
        <v>51</v>
      </c>
      <c r="K162" s="140"/>
      <c r="L162" s="175"/>
      <c r="M162" s="170"/>
      <c r="N162" s="170"/>
      <c r="O162" s="169">
        <v>130000</v>
      </c>
      <c r="P162" s="170"/>
      <c r="Q162" s="170"/>
      <c r="R162" s="170"/>
      <c r="S162" s="170"/>
      <c r="T162" s="170"/>
      <c r="U162" s="170"/>
      <c r="V162" s="170"/>
      <c r="W162" s="158"/>
      <c r="X162" s="176">
        <v>6800000</v>
      </c>
      <c r="Y162" s="139">
        <f t="shared" si="2"/>
        <v>6930000</v>
      </c>
      <c r="Z162" s="144"/>
    </row>
    <row r="163" spans="1:26" s="18" customFormat="1" ht="16.5" customHeight="1">
      <c r="A163" s="133" t="s">
        <v>632</v>
      </c>
      <c r="B163" s="134" t="d">
        <v>2023-01-10</v>
      </c>
      <c r="C163" s="153" t="s">
        <v>164</v>
      </c>
      <c r="D163" s="146" t="s">
        <v>633</v>
      </c>
      <c r="E163" s="147" t="s">
        <v>634</v>
      </c>
      <c r="F163" s="136"/>
      <c r="G163" s="136">
        <v>1</v>
      </c>
      <c r="H163" s="137" t="s">
        <v>167</v>
      </c>
      <c r="I163" s="135" t="s">
        <v>82</v>
      </c>
      <c r="J163" s="135" t="s">
        <v>38</v>
      </c>
      <c r="K163" s="140"/>
      <c r="L163" s="175"/>
      <c r="M163" s="170"/>
      <c r="N163" s="170"/>
      <c r="O163" s="170"/>
      <c r="P163" s="169">
        <f>100000</f>
        <v>100000</v>
      </c>
      <c r="Q163" s="170"/>
      <c r="R163" s="169">
        <v>1000000</v>
      </c>
      <c r="S163" s="170"/>
      <c r="T163" s="170"/>
      <c r="U163" s="170"/>
      <c r="V163" s="170"/>
      <c r="W163" s="158"/>
      <c r="X163" s="177">
        <f>4000000+150000</f>
        <v>4150000</v>
      </c>
      <c r="Y163" s="139">
        <f t="shared" si="2"/>
        <v>5250000</v>
      </c>
      <c r="Z163" s="144"/>
    </row>
    <row r="164" spans="1:26" s="18" customFormat="1" ht="16.5" customHeight="1">
      <c r="A164" s="133" t="s">
        <v>635</v>
      </c>
      <c r="B164" s="134" t="d">
        <v>2023-01-10</v>
      </c>
      <c r="C164" s="153" t="s">
        <v>78</v>
      </c>
      <c r="D164" s="146" t="s">
        <v>636</v>
      </c>
      <c r="E164" s="147" t="s">
        <v>637</v>
      </c>
      <c r="F164" s="136"/>
      <c r="G164" s="136">
        <v>1</v>
      </c>
      <c r="H164" s="137" t="s">
        <v>81</v>
      </c>
      <c r="I164" s="135" t="s">
        <v>51</v>
      </c>
      <c r="J164" s="135" t="s">
        <v>51</v>
      </c>
      <c r="K164" s="140"/>
      <c r="L164" s="175"/>
      <c r="M164" s="170"/>
      <c r="N164" s="170"/>
      <c r="O164" s="169">
        <v>130000</v>
      </c>
      <c r="P164" s="170"/>
      <c r="Q164" s="170"/>
      <c r="R164" s="170"/>
      <c r="S164" s="170"/>
      <c r="T164" s="170"/>
      <c r="U164" s="170"/>
      <c r="V164" s="170"/>
      <c r="W164" s="158"/>
      <c r="X164" s="176">
        <v>6800000</v>
      </c>
      <c r="Y164" s="139">
        <f t="shared" si="2"/>
        <v>6930000</v>
      </c>
      <c r="Z164" s="144"/>
    </row>
    <row r="165" spans="1:26" s="18" customFormat="1" ht="16.5" customHeight="1">
      <c r="A165" s="133" t="s">
        <v>638</v>
      </c>
      <c r="B165" s="134" t="d">
        <v>2023-01-10</v>
      </c>
      <c r="C165" s="153" t="s">
        <v>277</v>
      </c>
      <c r="D165" s="146" t="s">
        <v>639</v>
      </c>
      <c r="E165" s="147" t="s">
        <v>640</v>
      </c>
      <c r="F165" s="136">
        <v>1</v>
      </c>
      <c r="G165" s="136"/>
      <c r="H165" s="137" t="s">
        <v>280</v>
      </c>
      <c r="I165" s="135" t="s">
        <v>82</v>
      </c>
      <c r="J165" s="135" t="s">
        <v>38</v>
      </c>
      <c r="K165" s="140"/>
      <c r="L165" s="175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58"/>
      <c r="X165" s="177">
        <v>3900000</v>
      </c>
      <c r="Y165" s="139">
        <f t="shared" si="2"/>
        <v>3900000</v>
      </c>
      <c r="Z165" s="144"/>
    </row>
    <row r="166" spans="1:26" s="18" customFormat="1" ht="16.5" customHeight="1">
      <c r="A166" s="133" t="s">
        <v>641</v>
      </c>
      <c r="B166" s="134" t="d">
        <v>2023-01-10</v>
      </c>
      <c r="C166" s="153" t="s">
        <v>642</v>
      </c>
      <c r="D166" s="146" t="s">
        <v>643</v>
      </c>
      <c r="E166" s="147" t="s">
        <v>644</v>
      </c>
      <c r="F166" s="136">
        <v>1</v>
      </c>
      <c r="G166" s="136"/>
      <c r="H166" s="137" t="s">
        <v>403</v>
      </c>
      <c r="I166" s="135" t="s">
        <v>51</v>
      </c>
      <c r="J166" s="135" t="s">
        <v>38</v>
      </c>
      <c r="K166" s="140"/>
      <c r="L166" s="175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58"/>
      <c r="X166" s="176">
        <v>3750000</v>
      </c>
      <c r="Y166" s="139">
        <f t="shared" si="2"/>
        <v>3750000</v>
      </c>
      <c r="Z166" s="144"/>
    </row>
    <row r="167" spans="1:26" s="18" customFormat="1" ht="16.5" customHeight="1">
      <c r="A167" s="133" t="s">
        <v>645</v>
      </c>
      <c r="B167" s="134" t="d">
        <v>2023-01-10</v>
      </c>
      <c r="C167" s="153" t="s">
        <v>492</v>
      </c>
      <c r="D167" s="146" t="s">
        <v>646</v>
      </c>
      <c r="E167" s="147" t="s">
        <v>647</v>
      </c>
      <c r="F167" s="136">
        <v>1</v>
      </c>
      <c r="G167" s="136"/>
      <c r="H167" s="137" t="s">
        <v>495</v>
      </c>
      <c r="I167" s="135" t="s">
        <v>82</v>
      </c>
      <c r="J167" s="135" t="s">
        <v>38</v>
      </c>
      <c r="K167" s="140"/>
      <c r="L167" s="175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58"/>
      <c r="X167" s="176">
        <v>3450000</v>
      </c>
      <c r="Y167" s="139">
        <f t="shared" si="2"/>
        <v>3450000</v>
      </c>
      <c r="Z167" s="144"/>
    </row>
    <row r="168" spans="1:26" s="18" customFormat="1" ht="16.5" customHeight="1">
      <c r="A168" s="133" t="s">
        <v>648</v>
      </c>
      <c r="B168" s="134" t="d">
        <v>2023-01-10</v>
      </c>
      <c r="C168" s="153" t="s">
        <v>277</v>
      </c>
      <c r="D168" s="146" t="s">
        <v>649</v>
      </c>
      <c r="E168" s="147" t="s">
        <v>650</v>
      </c>
      <c r="F168" s="136">
        <v>1</v>
      </c>
      <c r="G168" s="136"/>
      <c r="H168" s="137" t="s">
        <v>280</v>
      </c>
      <c r="I168" s="135" t="s">
        <v>82</v>
      </c>
      <c r="J168" s="135" t="s">
        <v>38</v>
      </c>
      <c r="K168" s="140"/>
      <c r="L168" s="175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58"/>
      <c r="X168" s="177">
        <v>3900000</v>
      </c>
      <c r="Y168" s="139">
        <f t="shared" si="2"/>
        <v>3900000</v>
      </c>
      <c r="Z168" s="144"/>
    </row>
    <row r="169" spans="1:26" s="18" customFormat="1" ht="16.5" customHeight="1">
      <c r="A169" s="133" t="s">
        <v>651</v>
      </c>
      <c r="B169" s="134" t="d">
        <v>2023-01-10</v>
      </c>
      <c r="C169" s="153" t="s">
        <v>652</v>
      </c>
      <c r="D169" s="146" t="s">
        <v>653</v>
      </c>
      <c r="E169" s="147" t="s">
        <v>654</v>
      </c>
      <c r="F169" s="136">
        <v>1</v>
      </c>
      <c r="G169" s="136"/>
      <c r="H169" s="137" t="s">
        <v>655</v>
      </c>
      <c r="I169" s="135" t="s">
        <v>45</v>
      </c>
      <c r="J169" s="135" t="s">
        <v>39</v>
      </c>
      <c r="K169" s="140">
        <v>410000</v>
      </c>
      <c r="L169" s="175">
        <v>320000</v>
      </c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58"/>
      <c r="X169" s="176">
        <v>4350000</v>
      </c>
      <c r="Y169" s="139">
        <f t="shared" si="2"/>
        <v>5080000</v>
      </c>
      <c r="Z169" s="144"/>
    </row>
    <row r="170" spans="1:26" s="18" customFormat="1" ht="16.5" customHeight="1">
      <c r="A170" s="133" t="s">
        <v>656</v>
      </c>
      <c r="B170" s="134" t="d">
        <v>2023-01-10</v>
      </c>
      <c r="C170" s="153" t="s">
        <v>78</v>
      </c>
      <c r="D170" s="146" t="s">
        <v>657</v>
      </c>
      <c r="E170" s="147" t="s">
        <v>658</v>
      </c>
      <c r="F170" s="136"/>
      <c r="G170" s="136">
        <v>1</v>
      </c>
      <c r="H170" s="137" t="s">
        <v>81</v>
      </c>
      <c r="I170" s="135" t="s">
        <v>51</v>
      </c>
      <c r="J170" s="135" t="s">
        <v>51</v>
      </c>
      <c r="K170" s="140"/>
      <c r="L170" s="175"/>
      <c r="M170" s="170"/>
      <c r="N170" s="170"/>
      <c r="O170" s="169">
        <v>130000</v>
      </c>
      <c r="P170" s="170"/>
      <c r="Q170" s="170"/>
      <c r="R170" s="170"/>
      <c r="S170" s="170"/>
      <c r="T170" s="170"/>
      <c r="U170" s="170"/>
      <c r="V170" s="170"/>
      <c r="W170" s="158"/>
      <c r="X170" s="176">
        <v>6800000</v>
      </c>
      <c r="Y170" s="139">
        <f t="shared" si="2"/>
        <v>6930000</v>
      </c>
      <c r="Z170" s="144"/>
    </row>
    <row r="171" spans="1:26" s="18" customFormat="1" ht="16.5" customHeight="1">
      <c r="A171" s="133" t="s">
        <v>659</v>
      </c>
      <c r="B171" s="134" t="d">
        <v>2023-01-10</v>
      </c>
      <c r="C171" s="153" t="s">
        <v>126</v>
      </c>
      <c r="D171" s="146" t="s">
        <v>660</v>
      </c>
      <c r="E171" s="147" t="s">
        <v>661</v>
      </c>
      <c r="F171" s="136">
        <v>1</v>
      </c>
      <c r="G171" s="136"/>
      <c r="H171" s="137" t="s">
        <v>129</v>
      </c>
      <c r="I171" s="135" t="s">
        <v>51</v>
      </c>
      <c r="J171" s="135" t="s">
        <v>38</v>
      </c>
      <c r="K171" s="140"/>
      <c r="L171" s="175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58"/>
      <c r="X171" s="176">
        <v>4100000</v>
      </c>
      <c r="Y171" s="139">
        <f t="shared" si="2"/>
        <v>4100000</v>
      </c>
      <c r="Z171" s="144"/>
    </row>
    <row r="172" spans="1:26" s="18" customFormat="1" ht="16.5" customHeight="1">
      <c r="A172" s="133" t="s">
        <v>662</v>
      </c>
      <c r="B172" s="134" t="d">
        <v>2023-01-10</v>
      </c>
      <c r="C172" s="153" t="s">
        <v>663</v>
      </c>
      <c r="D172" s="146" t="s">
        <v>664</v>
      </c>
      <c r="E172" s="147" t="s">
        <v>665</v>
      </c>
      <c r="F172" s="136">
        <v>1</v>
      </c>
      <c r="G172" s="136"/>
      <c r="H172" s="137" t="s">
        <v>666</v>
      </c>
      <c r="I172" s="135" t="s">
        <v>38</v>
      </c>
      <c r="J172" s="135" t="s">
        <v>38</v>
      </c>
      <c r="K172" s="140"/>
      <c r="L172" s="175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58"/>
      <c r="X172" s="176">
        <v>3900000</v>
      </c>
      <c r="Y172" s="139">
        <f t="shared" si="2"/>
        <v>3900000</v>
      </c>
      <c r="Z172" s="144"/>
    </row>
    <row r="173" spans="1:26" s="18" customFormat="1" ht="16.5" customHeight="1">
      <c r="A173" s="133" t="s">
        <v>667</v>
      </c>
      <c r="B173" s="134" t="d">
        <v>2023-01-10</v>
      </c>
      <c r="C173" s="153" t="s">
        <v>131</v>
      </c>
      <c r="D173" s="146" t="s">
        <v>668</v>
      </c>
      <c r="E173" s="147" t="s">
        <v>669</v>
      </c>
      <c r="F173" s="136">
        <v>1</v>
      </c>
      <c r="G173" s="136"/>
      <c r="H173" s="137" t="s">
        <v>670</v>
      </c>
      <c r="I173" s="135"/>
      <c r="J173" s="135" t="s">
        <v>51</v>
      </c>
      <c r="K173" s="140"/>
      <c r="L173" s="175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58"/>
      <c r="X173" s="177">
        <v>3400000</v>
      </c>
      <c r="Y173" s="139">
        <f t="shared" si="2"/>
        <v>3400000</v>
      </c>
      <c r="Z173" s="144"/>
    </row>
    <row r="174" spans="1:26" s="18" customFormat="1" ht="16.5" customHeight="1">
      <c r="A174" s="133" t="s">
        <v>671</v>
      </c>
      <c r="B174" s="134" t="d">
        <v>2023-01-10</v>
      </c>
      <c r="C174" s="153" t="s">
        <v>92</v>
      </c>
      <c r="D174" s="146" t="s">
        <v>672</v>
      </c>
      <c r="E174" s="147" t="s">
        <v>673</v>
      </c>
      <c r="F174" s="136">
        <v>1</v>
      </c>
      <c r="G174" s="136"/>
      <c r="H174" s="137" t="s">
        <v>674</v>
      </c>
      <c r="I174" s="135" t="s">
        <v>51</v>
      </c>
      <c r="J174" s="135" t="s">
        <v>51</v>
      </c>
      <c r="K174" s="140"/>
      <c r="L174" s="175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58"/>
      <c r="X174" s="176">
        <v>3300000</v>
      </c>
      <c r="Y174" s="139">
        <f t="shared" si="2"/>
        <v>3300000</v>
      </c>
      <c r="Z174" s="144"/>
    </row>
    <row r="175" spans="1:26" s="18" customFormat="1" ht="16.5" customHeight="1">
      <c r="A175" s="133" t="s">
        <v>675</v>
      </c>
      <c r="B175" s="134" t="d">
        <v>2023-01-10</v>
      </c>
      <c r="C175" s="153" t="s">
        <v>92</v>
      </c>
      <c r="D175" s="146" t="s">
        <v>676</v>
      </c>
      <c r="E175" s="147" t="s">
        <v>677</v>
      </c>
      <c r="F175" s="136">
        <v>1</v>
      </c>
      <c r="G175" s="136"/>
      <c r="H175" s="137" t="s">
        <v>138</v>
      </c>
      <c r="I175" s="135" t="s">
        <v>51</v>
      </c>
      <c r="J175" s="135" t="s">
        <v>51</v>
      </c>
      <c r="K175" s="140"/>
      <c r="L175" s="175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58"/>
      <c r="X175" s="177">
        <v>4300000</v>
      </c>
      <c r="Y175" s="139">
        <f t="shared" si="2"/>
        <v>4300000</v>
      </c>
      <c r="Z175" s="144"/>
    </row>
    <row r="176" spans="1:26" s="18" customFormat="1" ht="16.5" customHeight="1">
      <c r="A176" s="133" t="s">
        <v>678</v>
      </c>
      <c r="B176" s="134" t="d">
        <v>2023-01-10</v>
      </c>
      <c r="C176" s="153" t="s">
        <v>395</v>
      </c>
      <c r="D176" s="146" t="s">
        <v>679</v>
      </c>
      <c r="E176" s="147" t="s">
        <v>680</v>
      </c>
      <c r="F176" s="136"/>
      <c r="G176" s="136">
        <v>1</v>
      </c>
      <c r="H176" s="137" t="s">
        <v>398</v>
      </c>
      <c r="I176" s="135" t="s">
        <v>82</v>
      </c>
      <c r="J176" s="135" t="s">
        <v>51</v>
      </c>
      <c r="K176" s="140"/>
      <c r="L176" s="175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58"/>
      <c r="X176" s="177">
        <v>3300000</v>
      </c>
      <c r="Y176" s="139">
        <f t="shared" si="2"/>
        <v>3300000</v>
      </c>
      <c r="Z176" s="144"/>
    </row>
    <row r="177" spans="1:26" s="18" customFormat="1" ht="16.5" customHeight="1">
      <c r="A177" s="133" t="s">
        <v>681</v>
      </c>
      <c r="B177" s="134" t="d">
        <v>2023-01-10</v>
      </c>
      <c r="C177" s="153" t="s">
        <v>372</v>
      </c>
      <c r="D177" s="146" t="s">
        <v>682</v>
      </c>
      <c r="E177" s="147" t="s">
        <v>557</v>
      </c>
      <c r="F177" s="136">
        <v>1</v>
      </c>
      <c r="G177" s="136"/>
      <c r="H177" s="137" t="s">
        <v>61</v>
      </c>
      <c r="I177" s="135"/>
      <c r="J177" s="135" t="s">
        <v>38</v>
      </c>
      <c r="K177" s="140"/>
      <c r="L177" s="175"/>
      <c r="M177" s="170"/>
      <c r="N177" s="172"/>
      <c r="O177" s="170"/>
      <c r="P177" s="170"/>
      <c r="Q177" s="170"/>
      <c r="R177" s="170"/>
      <c r="S177" s="170"/>
      <c r="T177" s="170"/>
      <c r="U177" s="170"/>
      <c r="V177" s="170"/>
      <c r="W177" s="158"/>
      <c r="X177" s="176"/>
      <c r="Y177" s="139">
        <f t="shared" si="2"/>
        <v>0</v>
      </c>
      <c r="Z177" s="144"/>
    </row>
    <row r="178" spans="1:26" s="18" customFormat="1" ht="16.5" customHeight="1">
      <c r="A178" s="133" t="s">
        <v>683</v>
      </c>
      <c r="B178" s="134" t="d">
        <v>2023-01-10</v>
      </c>
      <c r="C178" s="153" t="s">
        <v>84</v>
      </c>
      <c r="D178" s="146" t="s">
        <v>684</v>
      </c>
      <c r="E178" s="147" t="s">
        <v>685</v>
      </c>
      <c r="F178" s="136">
        <v>1</v>
      </c>
      <c r="G178" s="136"/>
      <c r="H178" s="137" t="s">
        <v>87</v>
      </c>
      <c r="I178" s="135"/>
      <c r="J178" s="135" t="s">
        <v>51</v>
      </c>
      <c r="K178" s="140"/>
      <c r="L178" s="175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58"/>
      <c r="X178" s="178">
        <v>3200000</v>
      </c>
      <c r="Y178" s="139">
        <f t="shared" si="2"/>
        <v>3200000</v>
      </c>
      <c r="Z178" s="144"/>
    </row>
    <row r="179" spans="1:26" s="18" customFormat="1" ht="16.5" customHeight="1">
      <c r="A179" s="133" t="s">
        <v>686</v>
      </c>
      <c r="B179" s="134" t="d">
        <v>2023-01-10</v>
      </c>
      <c r="C179" s="153" t="s">
        <v>84</v>
      </c>
      <c r="D179" s="146" t="s">
        <v>687</v>
      </c>
      <c r="E179" s="147" t="s">
        <v>688</v>
      </c>
      <c r="F179" s="136">
        <v>1</v>
      </c>
      <c r="G179" s="136"/>
      <c r="H179" s="137" t="s">
        <v>87</v>
      </c>
      <c r="I179" s="135"/>
      <c r="J179" s="135" t="s">
        <v>51</v>
      </c>
      <c r="K179" s="140"/>
      <c r="L179" s="175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58"/>
      <c r="X179" s="178">
        <v>3200000</v>
      </c>
      <c r="Y179" s="139">
        <f t="shared" si="2"/>
        <v>3200000</v>
      </c>
      <c r="Z179" s="144"/>
    </row>
    <row r="180" spans="1:26" s="18" customFormat="1" ht="16.5" customHeight="1">
      <c r="A180" s="133" t="s">
        <v>689</v>
      </c>
      <c r="B180" s="134" t="d">
        <v>2023-01-10</v>
      </c>
      <c r="C180" s="153" t="s">
        <v>126</v>
      </c>
      <c r="D180" s="146" t="s">
        <v>690</v>
      </c>
      <c r="E180" s="147" t="s">
        <v>691</v>
      </c>
      <c r="F180" s="136">
        <v>1</v>
      </c>
      <c r="G180" s="136"/>
      <c r="H180" s="137" t="s">
        <v>129</v>
      </c>
      <c r="I180" s="135" t="s">
        <v>51</v>
      </c>
      <c r="J180" s="135" t="s">
        <v>38</v>
      </c>
      <c r="K180" s="140"/>
      <c r="L180" s="175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58"/>
      <c r="X180" s="176">
        <v>4100000</v>
      </c>
      <c r="Y180" s="139">
        <f t="shared" si="2"/>
        <v>4100000</v>
      </c>
      <c r="Z180" s="144"/>
    </row>
    <row r="181" spans="1:26" s="18" customFormat="1" ht="16.5" customHeight="1">
      <c r="A181" s="133" t="s">
        <v>692</v>
      </c>
      <c r="B181" s="134" t="d">
        <v>2023-01-10</v>
      </c>
      <c r="C181" s="153" t="s">
        <v>78</v>
      </c>
      <c r="D181" s="146" t="s">
        <v>693</v>
      </c>
      <c r="E181" s="147" t="s">
        <v>694</v>
      </c>
      <c r="F181" s="136"/>
      <c r="G181" s="136">
        <v>1</v>
      </c>
      <c r="H181" s="137" t="s">
        <v>81</v>
      </c>
      <c r="I181" s="135"/>
      <c r="J181" s="135" t="s">
        <v>51</v>
      </c>
      <c r="K181" s="138"/>
      <c r="L181" s="169"/>
      <c r="M181" s="170"/>
      <c r="N181" s="170"/>
      <c r="O181" s="169">
        <v>130000</v>
      </c>
      <c r="P181" s="170"/>
      <c r="Q181" s="170"/>
      <c r="R181" s="170"/>
      <c r="S181" s="170"/>
      <c r="T181" s="170"/>
      <c r="U181" s="170"/>
      <c r="V181" s="170"/>
      <c r="W181" s="158"/>
      <c r="X181" s="176">
        <v>6800000</v>
      </c>
      <c r="Y181" s="139">
        <f t="shared" si="2"/>
        <v>6930000</v>
      </c>
      <c r="Z181" s="144"/>
    </row>
    <row r="182" spans="1:26" s="18" customFormat="1" ht="16.5" customHeight="1">
      <c r="A182" s="133" t="s">
        <v>695</v>
      </c>
      <c r="B182" s="134" t="d">
        <v>2023-01-10</v>
      </c>
      <c r="C182" s="153" t="s">
        <v>126</v>
      </c>
      <c r="D182" s="146" t="s">
        <v>696</v>
      </c>
      <c r="E182" s="147" t="s">
        <v>697</v>
      </c>
      <c r="F182" s="136">
        <v>1</v>
      </c>
      <c r="G182" s="136"/>
      <c r="H182" s="137" t="s">
        <v>129</v>
      </c>
      <c r="I182" s="135" t="s">
        <v>51</v>
      </c>
      <c r="J182" s="135" t="s">
        <v>38</v>
      </c>
      <c r="K182" s="138"/>
      <c r="L182" s="169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58"/>
      <c r="X182" s="176">
        <v>4100000</v>
      </c>
      <c r="Y182" s="139">
        <f t="shared" si="2"/>
        <v>4100000</v>
      </c>
      <c r="Z182" s="144"/>
    </row>
    <row r="183" spans="1:26" s="18" customFormat="1" ht="16.5" customHeight="1">
      <c r="A183" s="133" t="s">
        <v>698</v>
      </c>
      <c r="B183" s="134" t="d">
        <v>2023-01-11</v>
      </c>
      <c r="C183" s="153" t="s">
        <v>699</v>
      </c>
      <c r="D183" s="146" t="s">
        <v>700</v>
      </c>
      <c r="E183" s="147" t="s">
        <v>701</v>
      </c>
      <c r="F183" s="136"/>
      <c r="G183" s="136">
        <v>1</v>
      </c>
      <c r="H183" s="137" t="s">
        <v>204</v>
      </c>
      <c r="I183" s="135" t="s">
        <v>38</v>
      </c>
      <c r="J183" s="135" t="s">
        <v>39</v>
      </c>
      <c r="K183" s="138"/>
      <c r="L183" s="169">
        <v>530000</v>
      </c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58"/>
      <c r="X183" s="177">
        <v>4000000</v>
      </c>
      <c r="Y183" s="139">
        <f t="shared" si="2"/>
        <v>4530000</v>
      </c>
      <c r="Z183" s="144"/>
    </row>
    <row r="184" spans="1:26" s="18" customFormat="1" ht="16.5" customHeight="1">
      <c r="A184" s="133" t="s">
        <v>702</v>
      </c>
      <c r="B184" s="134" t="d">
        <v>2023-01-11</v>
      </c>
      <c r="C184" s="153" t="s">
        <v>703</v>
      </c>
      <c r="D184" s="146" t="s">
        <v>704</v>
      </c>
      <c r="E184" s="147" t="s">
        <v>705</v>
      </c>
      <c r="F184" s="136">
        <v>1</v>
      </c>
      <c r="G184" s="136"/>
      <c r="H184" s="137" t="s">
        <v>706</v>
      </c>
      <c r="I184" s="135" t="s">
        <v>51</v>
      </c>
      <c r="J184" s="135" t="s">
        <v>51</v>
      </c>
      <c r="K184" s="140"/>
      <c r="L184" s="175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58"/>
      <c r="X184" s="157">
        <v>3750000</v>
      </c>
      <c r="Y184" s="139">
        <f t="shared" si="2"/>
        <v>3750000</v>
      </c>
      <c r="Z184" s="144"/>
    </row>
    <row r="185" spans="1:26" s="18" customFormat="1" ht="16.5" customHeight="1">
      <c r="A185" s="133" t="s">
        <v>707</v>
      </c>
      <c r="B185" s="134" t="d">
        <v>2023-01-11</v>
      </c>
      <c r="C185" s="153" t="s">
        <v>277</v>
      </c>
      <c r="D185" s="146" t="s">
        <v>708</v>
      </c>
      <c r="E185" s="147" t="s">
        <v>709</v>
      </c>
      <c r="F185" s="136">
        <v>1</v>
      </c>
      <c r="G185" s="136"/>
      <c r="H185" s="137" t="s">
        <v>280</v>
      </c>
      <c r="I185" s="135"/>
      <c r="J185" s="135" t="s">
        <v>51</v>
      </c>
      <c r="K185" s="140"/>
      <c r="L185" s="175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58" t="s">
        <v>205</v>
      </c>
      <c r="X185" s="157">
        <f>3900000*90%</f>
        <v>3510000</v>
      </c>
      <c r="Y185" s="139">
        <f t="shared" si="2"/>
        <v>3510000</v>
      </c>
      <c r="Z185" s="144"/>
    </row>
    <row r="186" spans="1:26" s="18" customFormat="1" ht="16.5" customHeight="1">
      <c r="A186" s="133" t="s">
        <v>710</v>
      </c>
      <c r="B186" s="134" t="d">
        <v>2023-01-11</v>
      </c>
      <c r="C186" s="153" t="s">
        <v>372</v>
      </c>
      <c r="D186" s="146" t="s">
        <v>711</v>
      </c>
      <c r="E186" s="147" t="s">
        <v>712</v>
      </c>
      <c r="F186" s="136">
        <v>1</v>
      </c>
      <c r="G186" s="136"/>
      <c r="H186" s="137" t="s">
        <v>61</v>
      </c>
      <c r="I186" s="135"/>
      <c r="J186" s="135" t="s">
        <v>38</v>
      </c>
      <c r="K186" s="138"/>
      <c r="L186" s="169"/>
      <c r="M186" s="170"/>
      <c r="N186" s="172"/>
      <c r="O186" s="170"/>
      <c r="P186" s="170"/>
      <c r="Q186" s="170"/>
      <c r="R186" s="170"/>
      <c r="S186" s="170"/>
      <c r="T186" s="170"/>
      <c r="U186" s="170"/>
      <c r="V186" s="170"/>
      <c r="W186" s="158"/>
      <c r="X186" s="176"/>
      <c r="Y186" s="139">
        <f t="shared" si="2"/>
        <v>0</v>
      </c>
      <c r="Z186" s="144"/>
    </row>
    <row r="187" spans="1:26" s="18" customFormat="1" ht="16.5" customHeight="1">
      <c r="A187" s="133" t="s">
        <v>713</v>
      </c>
      <c r="B187" s="134" t="d">
        <v>2023-01-11</v>
      </c>
      <c r="C187" s="153" t="s">
        <v>245</v>
      </c>
      <c r="D187" s="146" t="s">
        <v>714</v>
      </c>
      <c r="E187" s="147" t="s">
        <v>715</v>
      </c>
      <c r="F187" s="136">
        <v>1</v>
      </c>
      <c r="G187" s="136"/>
      <c r="H187" s="137" t="s">
        <v>248</v>
      </c>
      <c r="I187" s="135" t="s">
        <v>51</v>
      </c>
      <c r="J187" s="135" t="s">
        <v>51</v>
      </c>
      <c r="K187" s="140"/>
      <c r="L187" s="175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58"/>
      <c r="X187" s="176">
        <v>4100000</v>
      </c>
      <c r="Y187" s="139">
        <f t="shared" si="2"/>
        <v>4100000</v>
      </c>
      <c r="Z187" s="144"/>
    </row>
    <row r="188" spans="1:26" s="18" customFormat="1" ht="16.5" customHeight="1">
      <c r="A188" s="133" t="s">
        <v>716</v>
      </c>
      <c r="B188" s="134" t="d">
        <v>2023-01-11</v>
      </c>
      <c r="C188" s="153" t="s">
        <v>169</v>
      </c>
      <c r="D188" s="149" t="s">
        <v>717</v>
      </c>
      <c r="E188" s="151" t="s">
        <v>718</v>
      </c>
      <c r="F188" s="136">
        <v>1</v>
      </c>
      <c r="G188" s="136"/>
      <c r="H188" s="137" t="s">
        <v>719</v>
      </c>
      <c r="I188" s="135" t="s">
        <v>51</v>
      </c>
      <c r="J188" s="135" t="s">
        <v>51</v>
      </c>
      <c r="K188" s="140"/>
      <c r="L188" s="175">
        <f>1600000/2</f>
        <v>800000</v>
      </c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58"/>
      <c r="X188" s="178">
        <v>3150000</v>
      </c>
      <c r="Y188" s="139">
        <f t="shared" si="2"/>
        <v>3950000</v>
      </c>
      <c r="Z188" s="144"/>
    </row>
    <row r="189" spans="1:26" s="18" customFormat="1" ht="16.5" customHeight="1">
      <c r="A189" s="133" t="s">
        <v>720</v>
      </c>
      <c r="B189" s="134" t="d">
        <v>2023-01-11</v>
      </c>
      <c r="C189" s="153" t="s">
        <v>434</v>
      </c>
      <c r="D189" s="146" t="s">
        <v>721</v>
      </c>
      <c r="E189" s="147" t="s">
        <v>722</v>
      </c>
      <c r="F189" s="136"/>
      <c r="G189" s="136">
        <v>1</v>
      </c>
      <c r="H189" s="137" t="s">
        <v>723</v>
      </c>
      <c r="I189" s="135" t="s">
        <v>82</v>
      </c>
      <c r="J189" s="135" t="s">
        <v>51</v>
      </c>
      <c r="K189" s="140"/>
      <c r="L189" s="175"/>
      <c r="M189" s="170"/>
      <c r="N189" s="170"/>
      <c r="O189" s="170"/>
      <c r="P189" s="170">
        <v>200000</v>
      </c>
      <c r="Q189" s="170"/>
      <c r="R189" s="170"/>
      <c r="S189" s="170"/>
      <c r="T189" s="170"/>
      <c r="U189" s="170"/>
      <c r="V189" s="170"/>
      <c r="W189" s="158"/>
      <c r="X189" s="176">
        <v>4850000</v>
      </c>
      <c r="Y189" s="139">
        <f t="shared" si="2"/>
        <v>5050000</v>
      </c>
      <c r="Z189" s="144"/>
    </row>
    <row r="190" spans="1:26" s="18" customFormat="1" ht="16.5" customHeight="1">
      <c r="A190" s="133" t="s">
        <v>724</v>
      </c>
      <c r="B190" s="134" t="d">
        <v>2023-01-11</v>
      </c>
      <c r="C190" s="153" t="s">
        <v>725</v>
      </c>
      <c r="D190" s="146" t="s">
        <v>726</v>
      </c>
      <c r="E190" s="147" t="s">
        <v>727</v>
      </c>
      <c r="F190" s="136"/>
      <c r="G190" s="136">
        <v>1</v>
      </c>
      <c r="H190" s="137" t="s">
        <v>618</v>
      </c>
      <c r="I190" s="135" t="s">
        <v>38</v>
      </c>
      <c r="J190" s="135" t="s">
        <v>51</v>
      </c>
      <c r="K190" s="140"/>
      <c r="L190" s="175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58"/>
      <c r="X190" s="176">
        <v>4100000</v>
      </c>
      <c r="Y190" s="139">
        <f t="shared" si="2"/>
        <v>4100000</v>
      </c>
      <c r="Z190" s="144"/>
    </row>
    <row r="191" spans="1:26" s="18" customFormat="1" ht="16.5" customHeight="1">
      <c r="A191" s="133" t="s">
        <v>728</v>
      </c>
      <c r="B191" s="134" t="d">
        <v>2023-01-11</v>
      </c>
      <c r="C191" s="153" t="s">
        <v>729</v>
      </c>
      <c r="D191" s="146" t="s">
        <v>730</v>
      </c>
      <c r="E191" s="147" t="s">
        <v>731</v>
      </c>
      <c r="F191" s="136">
        <v>1</v>
      </c>
      <c r="G191" s="136"/>
      <c r="H191" s="137" t="s">
        <v>719</v>
      </c>
      <c r="I191" s="135"/>
      <c r="J191" s="135" t="s">
        <v>51</v>
      </c>
      <c r="K191" s="140"/>
      <c r="L191" s="175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58"/>
      <c r="X191" s="176">
        <v>1800000</v>
      </c>
      <c r="Y191" s="139">
        <f t="shared" si="2"/>
        <v>1800000</v>
      </c>
      <c r="Z191" s="144"/>
    </row>
    <row r="192" spans="1:26" s="18" customFormat="1" ht="16.5" customHeight="1">
      <c r="A192" s="133" t="s">
        <v>732</v>
      </c>
      <c r="B192" s="134" t="d">
        <v>2023-01-11</v>
      </c>
      <c r="C192" s="153" t="s">
        <v>376</v>
      </c>
      <c r="D192" s="146" t="s">
        <v>733</v>
      </c>
      <c r="E192" s="147" t="s">
        <v>734</v>
      </c>
      <c r="F192" s="136">
        <v>1</v>
      </c>
      <c r="G192" s="136"/>
      <c r="H192" s="137" t="s">
        <v>379</v>
      </c>
      <c r="I192" s="135" t="s">
        <v>51</v>
      </c>
      <c r="J192" s="135" t="s">
        <v>51</v>
      </c>
      <c r="K192" s="140"/>
      <c r="L192" s="175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58"/>
      <c r="X192" s="176">
        <v>3300000</v>
      </c>
      <c r="Y192" s="139">
        <f t="shared" si="2"/>
        <v>3300000</v>
      </c>
      <c r="Z192" s="144"/>
    </row>
    <row r="193" spans="1:26" s="18" customFormat="1" ht="16.5" customHeight="1">
      <c r="A193" s="133" t="s">
        <v>735</v>
      </c>
      <c r="B193" s="134" t="d">
        <v>2023-01-11</v>
      </c>
      <c r="C193" s="153" t="s">
        <v>376</v>
      </c>
      <c r="D193" s="146" t="s">
        <v>736</v>
      </c>
      <c r="E193" s="147" t="s">
        <v>737</v>
      </c>
      <c r="F193" s="136">
        <v>1</v>
      </c>
      <c r="G193" s="136"/>
      <c r="H193" s="137" t="s">
        <v>379</v>
      </c>
      <c r="I193" s="135" t="s">
        <v>51</v>
      </c>
      <c r="J193" s="135" t="s">
        <v>51</v>
      </c>
      <c r="K193" s="140"/>
      <c r="L193" s="175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58"/>
      <c r="X193" s="176">
        <v>3300000</v>
      </c>
      <c r="Y193" s="139">
        <f t="shared" si="2"/>
        <v>3300000</v>
      </c>
      <c r="Z193" s="144"/>
    </row>
    <row r="194" spans="1:26" s="18" customFormat="1" ht="16.5" customHeight="1">
      <c r="A194" s="133" t="s">
        <v>738</v>
      </c>
      <c r="B194" s="134" t="d">
        <v>2023-01-11</v>
      </c>
      <c r="C194" s="153" t="s">
        <v>169</v>
      </c>
      <c r="D194" s="149" t="s">
        <v>739</v>
      </c>
      <c r="E194" s="151" t="s">
        <v>740</v>
      </c>
      <c r="F194" s="136">
        <v>1</v>
      </c>
      <c r="G194" s="136"/>
      <c r="H194" s="137" t="s">
        <v>719</v>
      </c>
      <c r="I194" s="135" t="s">
        <v>51</v>
      </c>
      <c r="J194" s="135" t="s">
        <v>51</v>
      </c>
      <c r="K194" s="140"/>
      <c r="L194" s="175">
        <f>1600000/2</f>
        <v>800000</v>
      </c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58"/>
      <c r="X194" s="178">
        <v>3150000</v>
      </c>
      <c r="Y194" s="139">
        <f t="shared" si="2"/>
        <v>3950000</v>
      </c>
      <c r="Z194" s="144"/>
    </row>
    <row r="195" spans="1:26" s="18" customFormat="1" ht="16.5" customHeight="1">
      <c r="A195" s="133" t="s">
        <v>741</v>
      </c>
      <c r="B195" s="134" t="d">
        <v>2023-01-11</v>
      </c>
      <c r="C195" s="153" t="s">
        <v>131</v>
      </c>
      <c r="D195" s="146" t="s">
        <v>742</v>
      </c>
      <c r="E195" s="147" t="s">
        <v>743</v>
      </c>
      <c r="F195" s="136"/>
      <c r="G195" s="136">
        <v>1</v>
      </c>
      <c r="H195" s="137" t="s">
        <v>134</v>
      </c>
      <c r="I195" s="135"/>
      <c r="J195" s="135" t="s">
        <v>51</v>
      </c>
      <c r="K195" s="140"/>
      <c r="L195" s="175"/>
      <c r="M195" s="170"/>
      <c r="N195" s="170"/>
      <c r="O195" s="170">
        <v>165000</v>
      </c>
      <c r="P195" s="170"/>
      <c r="Q195" s="170"/>
      <c r="R195" s="170"/>
      <c r="S195" s="170"/>
      <c r="T195" s="170"/>
      <c r="U195" s="170"/>
      <c r="V195" s="170"/>
      <c r="W195" s="158" t="s">
        <v>52</v>
      </c>
      <c r="X195" s="177">
        <f>3600000*75%</f>
        <v>2700000</v>
      </c>
      <c r="Y195" s="139">
        <f t="shared" si="2"/>
        <v>2865000</v>
      </c>
      <c r="Z195" s="144"/>
    </row>
    <row r="196" spans="1:26" s="18" customFormat="1" ht="16.5" customHeight="1">
      <c r="A196" s="133" t="s">
        <v>744</v>
      </c>
      <c r="B196" s="134" t="d">
        <v>2023-01-11</v>
      </c>
      <c r="C196" s="153" t="s">
        <v>112</v>
      </c>
      <c r="D196" s="146" t="s">
        <v>745</v>
      </c>
      <c r="E196" s="147" t="s">
        <v>746</v>
      </c>
      <c r="F196" s="136"/>
      <c r="G196" s="136">
        <v>1</v>
      </c>
      <c r="H196" s="137" t="s">
        <v>747</v>
      </c>
      <c r="I196" s="135" t="s">
        <v>51</v>
      </c>
      <c r="J196" s="135" t="s">
        <v>51</v>
      </c>
      <c r="K196" s="140"/>
      <c r="L196" s="175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58"/>
      <c r="X196" s="178">
        <v>3450000</v>
      </c>
      <c r="Y196" s="139">
        <f t="shared" si="2"/>
        <v>3450000</v>
      </c>
      <c r="Z196" s="144"/>
    </row>
    <row r="197" spans="1:26" s="18" customFormat="1" ht="16.5" customHeight="1">
      <c r="A197" s="133" t="s">
        <v>748</v>
      </c>
      <c r="B197" s="134" t="d">
        <v>2023-01-11</v>
      </c>
      <c r="C197" s="153" t="s">
        <v>725</v>
      </c>
      <c r="D197" s="146" t="s">
        <v>749</v>
      </c>
      <c r="E197" s="147" t="s">
        <v>750</v>
      </c>
      <c r="F197" s="136"/>
      <c r="G197" s="136">
        <v>1</v>
      </c>
      <c r="H197" s="137" t="s">
        <v>618</v>
      </c>
      <c r="I197" s="135" t="s">
        <v>82</v>
      </c>
      <c r="J197" s="135" t="s">
        <v>51</v>
      </c>
      <c r="K197" s="138"/>
      <c r="L197" s="169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58"/>
      <c r="X197" s="176">
        <v>4100000</v>
      </c>
      <c r="Y197" s="139">
        <f t="shared" si="2"/>
        <v>4100000</v>
      </c>
      <c r="Z197" s="144"/>
    </row>
    <row r="198" spans="1:26" s="18" customFormat="1" ht="16.5" customHeight="1">
      <c r="A198" s="133" t="s">
        <v>751</v>
      </c>
      <c r="B198" s="134" t="d">
        <v>2023-01-11</v>
      </c>
      <c r="C198" s="153" t="s">
        <v>372</v>
      </c>
      <c r="D198" s="146" t="s">
        <v>752</v>
      </c>
      <c r="E198" s="147" t="s">
        <v>712</v>
      </c>
      <c r="F198" s="136">
        <v>1</v>
      </c>
      <c r="G198" s="136"/>
      <c r="H198" s="137" t="s">
        <v>61</v>
      </c>
      <c r="I198" s="135"/>
      <c r="J198" s="135" t="s">
        <v>38</v>
      </c>
      <c r="K198" s="138"/>
      <c r="L198" s="169"/>
      <c r="M198" s="170"/>
      <c r="N198" s="172"/>
      <c r="O198" s="170"/>
      <c r="P198" s="170"/>
      <c r="Q198" s="170"/>
      <c r="R198" s="170"/>
      <c r="S198" s="170"/>
      <c r="T198" s="170"/>
      <c r="U198" s="170"/>
      <c r="V198" s="170"/>
      <c r="W198" s="158"/>
      <c r="X198" s="176"/>
      <c r="Y198" s="139">
        <f t="shared" si="2"/>
        <v>0</v>
      </c>
      <c r="Z198" s="144"/>
    </row>
    <row r="199" spans="1:26" s="18" customFormat="1" ht="16.5" customHeight="1">
      <c r="A199" s="133" t="s">
        <v>753</v>
      </c>
      <c r="B199" s="134" t="d">
        <v>2023-01-11</v>
      </c>
      <c r="C199" s="153" t="s">
        <v>92</v>
      </c>
      <c r="D199" s="146" t="s">
        <v>754</v>
      </c>
      <c r="E199" s="147" t="s">
        <v>755</v>
      </c>
      <c r="F199" s="136">
        <v>1</v>
      </c>
      <c r="G199" s="136"/>
      <c r="H199" s="137" t="s">
        <v>756</v>
      </c>
      <c r="I199" s="135" t="s">
        <v>45</v>
      </c>
      <c r="J199" s="135" t="s">
        <v>39</v>
      </c>
      <c r="K199" s="138">
        <v>410000</v>
      </c>
      <c r="L199" s="169">
        <v>320000</v>
      </c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58"/>
      <c r="X199" s="178">
        <v>4150000</v>
      </c>
      <c r="Y199" s="139">
        <f t="shared" si="2"/>
        <v>4880000</v>
      </c>
      <c r="Z199" s="144"/>
    </row>
    <row r="200" spans="1:26" s="18" customFormat="1" ht="16.5" customHeight="1">
      <c r="A200" s="133" t="s">
        <v>757</v>
      </c>
      <c r="B200" s="134" t="d">
        <v>2023-01-11</v>
      </c>
      <c r="C200" s="153" t="s">
        <v>164</v>
      </c>
      <c r="D200" s="146" t="s">
        <v>758</v>
      </c>
      <c r="E200" s="147" t="s">
        <v>759</v>
      </c>
      <c r="F200" s="136"/>
      <c r="G200" s="136">
        <v>1</v>
      </c>
      <c r="H200" s="137" t="s">
        <v>167</v>
      </c>
      <c r="I200" s="135" t="s">
        <v>82</v>
      </c>
      <c r="J200" s="135" t="s">
        <v>51</v>
      </c>
      <c r="K200" s="138"/>
      <c r="L200" s="169"/>
      <c r="M200" s="170"/>
      <c r="N200" s="170"/>
      <c r="O200" s="170"/>
      <c r="P200" s="169">
        <f>100000</f>
        <v>100000</v>
      </c>
      <c r="Q200" s="170"/>
      <c r="R200" s="169">
        <v>1000000</v>
      </c>
      <c r="S200" s="170"/>
      <c r="T200" s="170"/>
      <c r="U200" s="170"/>
      <c r="V200" s="170"/>
      <c r="W200" s="158"/>
      <c r="X200" s="177">
        <f>4000000+150000</f>
        <v>4150000</v>
      </c>
      <c r="Y200" s="139">
        <f t="shared" si="2"/>
        <v>5250000</v>
      </c>
      <c r="Z200" s="144"/>
    </row>
    <row r="201" spans="1:26" s="18" customFormat="1" ht="16.5" customHeight="1">
      <c r="A201" s="133" t="s">
        <v>760</v>
      </c>
      <c r="B201" s="134" t="d">
        <v>2023-01-11</v>
      </c>
      <c r="C201" s="153" t="s">
        <v>761</v>
      </c>
      <c r="D201" s="146" t="s">
        <v>762</v>
      </c>
      <c r="E201" s="147" t="s">
        <v>763</v>
      </c>
      <c r="F201" s="136">
        <v>1</v>
      </c>
      <c r="G201" s="136"/>
      <c r="H201" s="137" t="s">
        <v>764</v>
      </c>
      <c r="I201" s="135" t="s">
        <v>45</v>
      </c>
      <c r="J201" s="135" t="s">
        <v>39</v>
      </c>
      <c r="K201" s="138">
        <v>410000</v>
      </c>
      <c r="L201" s="169">
        <v>320000</v>
      </c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58"/>
      <c r="X201" s="157">
        <v>3150000</v>
      </c>
      <c r="Y201" s="139">
        <f t="shared" si="2"/>
        <v>3880000</v>
      </c>
      <c r="Z201" s="144"/>
    </row>
    <row r="202" spans="1:26" s="18" customFormat="1" ht="16.5" customHeight="1">
      <c r="A202" s="133" t="s">
        <v>765</v>
      </c>
      <c r="B202" s="134" t="d">
        <v>2023-01-11</v>
      </c>
      <c r="C202" s="153" t="s">
        <v>766</v>
      </c>
      <c r="D202" s="146" t="s">
        <v>767</v>
      </c>
      <c r="E202" s="147" t="s">
        <v>768</v>
      </c>
      <c r="F202" s="136"/>
      <c r="G202" s="136">
        <v>1</v>
      </c>
      <c r="H202" s="137" t="s">
        <v>769</v>
      </c>
      <c r="I202" s="135"/>
      <c r="J202" s="135" t="s">
        <v>51</v>
      </c>
      <c r="K202" s="138"/>
      <c r="L202" s="169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58"/>
      <c r="X202" s="176">
        <v>3200000</v>
      </c>
      <c r="Y202" s="139">
        <f t="shared" ref="Y202:Y265" si="3">SUM(K202:S202)+X202</f>
        <v>3200000</v>
      </c>
      <c r="Z202" s="144"/>
    </row>
    <row r="203" spans="1:26" s="18" customFormat="1" ht="16.5" customHeight="1">
      <c r="A203" s="133" t="s">
        <v>770</v>
      </c>
      <c r="B203" s="134" t="d">
        <v>2023-01-11</v>
      </c>
      <c r="C203" s="153" t="s">
        <v>771</v>
      </c>
      <c r="D203" s="146" t="s">
        <v>772</v>
      </c>
      <c r="E203" s="147" t="s">
        <v>773</v>
      </c>
      <c r="F203" s="136">
        <v>1</v>
      </c>
      <c r="G203" s="136"/>
      <c r="H203" s="137" t="s">
        <v>596</v>
      </c>
      <c r="I203" s="135" t="s">
        <v>51</v>
      </c>
      <c r="J203" s="135" t="s">
        <v>51</v>
      </c>
      <c r="K203" s="140"/>
      <c r="L203" s="175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58"/>
      <c r="X203" s="176">
        <v>3750000</v>
      </c>
      <c r="Y203" s="139">
        <f t="shared" si="3"/>
        <v>3750000</v>
      </c>
      <c r="Z203" s="144"/>
    </row>
    <row r="204" spans="1:26" s="18" customFormat="1" ht="16.5" customHeight="1">
      <c r="A204" s="133" t="s">
        <v>774</v>
      </c>
      <c r="B204" s="134" t="d">
        <v>2023-01-11</v>
      </c>
      <c r="C204" s="153" t="s">
        <v>766</v>
      </c>
      <c r="D204" s="146" t="s">
        <v>775</v>
      </c>
      <c r="E204" s="147" t="s">
        <v>776</v>
      </c>
      <c r="F204" s="136"/>
      <c r="G204" s="136">
        <v>1</v>
      </c>
      <c r="H204" s="137" t="s">
        <v>769</v>
      </c>
      <c r="I204" s="135"/>
      <c r="J204" s="135" t="s">
        <v>51</v>
      </c>
      <c r="K204" s="140"/>
      <c r="L204" s="175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58"/>
      <c r="X204" s="176">
        <v>3200000</v>
      </c>
      <c r="Y204" s="139">
        <f t="shared" si="3"/>
        <v>3200000</v>
      </c>
      <c r="Z204" s="144"/>
    </row>
    <row r="205" spans="1:26" s="18" customFormat="1" ht="16.5" customHeight="1">
      <c r="A205" s="133" t="s">
        <v>777</v>
      </c>
      <c r="B205" s="134" t="d">
        <v>2023-01-11</v>
      </c>
      <c r="C205" s="153" t="s">
        <v>372</v>
      </c>
      <c r="D205" s="146" t="s">
        <v>778</v>
      </c>
      <c r="E205" s="147" t="s">
        <v>712</v>
      </c>
      <c r="F205" s="136">
        <v>1</v>
      </c>
      <c r="G205" s="136"/>
      <c r="H205" s="137" t="s">
        <v>61</v>
      </c>
      <c r="I205" s="135"/>
      <c r="J205" s="135" t="s">
        <v>38</v>
      </c>
      <c r="K205" s="140"/>
      <c r="L205" s="175"/>
      <c r="M205" s="170"/>
      <c r="N205" s="172"/>
      <c r="O205" s="170"/>
      <c r="P205" s="170"/>
      <c r="Q205" s="170"/>
      <c r="R205" s="170"/>
      <c r="S205" s="170"/>
      <c r="T205" s="170"/>
      <c r="U205" s="170"/>
      <c r="V205" s="170"/>
      <c r="W205" s="158"/>
      <c r="X205" s="176"/>
      <c r="Y205" s="139">
        <f t="shared" si="3"/>
        <v>0</v>
      </c>
      <c r="Z205" s="144"/>
    </row>
    <row r="206" spans="1:26" s="18" customFormat="1" ht="16.5" customHeight="1">
      <c r="A206" s="133" t="s">
        <v>779</v>
      </c>
      <c r="B206" s="134" t="d">
        <v>2023-01-11</v>
      </c>
      <c r="C206" s="153" t="s">
        <v>405</v>
      </c>
      <c r="D206" s="146" t="s">
        <v>780</v>
      </c>
      <c r="E206" s="147" t="s">
        <v>781</v>
      </c>
      <c r="F206" s="136"/>
      <c r="G206" s="136">
        <v>1</v>
      </c>
      <c r="H206" s="137" t="s">
        <v>408</v>
      </c>
      <c r="I206" s="135" t="s">
        <v>82</v>
      </c>
      <c r="J206" s="135" t="s">
        <v>51</v>
      </c>
      <c r="K206" s="140"/>
      <c r="L206" s="175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58"/>
      <c r="X206" s="176">
        <v>3300000</v>
      </c>
      <c r="Y206" s="139">
        <f t="shared" si="3"/>
        <v>3300000</v>
      </c>
      <c r="Z206" s="144"/>
    </row>
    <row r="207" spans="1:26" s="18" customFormat="1" ht="16.5" customHeight="1">
      <c r="A207" s="133" t="s">
        <v>782</v>
      </c>
      <c r="B207" s="134" t="d">
        <v>2023-01-11</v>
      </c>
      <c r="C207" s="153" t="s">
        <v>725</v>
      </c>
      <c r="D207" s="146" t="s">
        <v>783</v>
      </c>
      <c r="E207" s="147" t="s">
        <v>784</v>
      </c>
      <c r="F207" s="136"/>
      <c r="G207" s="136">
        <v>1</v>
      </c>
      <c r="H207" s="137" t="s">
        <v>618</v>
      </c>
      <c r="I207" s="135" t="s">
        <v>38</v>
      </c>
      <c r="J207" s="135" t="s">
        <v>51</v>
      </c>
      <c r="K207" s="140"/>
      <c r="L207" s="175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58"/>
      <c r="X207" s="176">
        <v>4100000</v>
      </c>
      <c r="Y207" s="139">
        <f t="shared" si="3"/>
        <v>4100000</v>
      </c>
      <c r="Z207" s="144"/>
    </row>
    <row r="208" spans="1:26" s="18" customFormat="1" ht="16.5" customHeight="1">
      <c r="A208" s="133" t="s">
        <v>785</v>
      </c>
      <c r="B208" s="134" t="d">
        <v>2023-01-11</v>
      </c>
      <c r="C208" s="153" t="s">
        <v>92</v>
      </c>
      <c r="D208" s="146" t="s">
        <v>786</v>
      </c>
      <c r="E208" s="147" t="s">
        <v>787</v>
      </c>
      <c r="F208" s="136">
        <v>1</v>
      </c>
      <c r="G208" s="136"/>
      <c r="H208" s="137" t="s">
        <v>756</v>
      </c>
      <c r="I208" s="135" t="s">
        <v>45</v>
      </c>
      <c r="J208" s="135" t="s">
        <v>39</v>
      </c>
      <c r="K208" s="140">
        <v>410000</v>
      </c>
      <c r="L208" s="175">
        <v>320000</v>
      </c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58"/>
      <c r="X208" s="178">
        <v>4150000</v>
      </c>
      <c r="Y208" s="139">
        <f t="shared" si="3"/>
        <v>4880000</v>
      </c>
      <c r="Z208" s="144"/>
    </row>
    <row r="209" spans="1:26" s="18" customFormat="1" ht="16.5" customHeight="1">
      <c r="A209" s="133" t="s">
        <v>788</v>
      </c>
      <c r="B209" s="134" t="d">
        <v>2023-01-11</v>
      </c>
      <c r="C209" s="153" t="s">
        <v>789</v>
      </c>
      <c r="D209" s="146" t="s">
        <v>790</v>
      </c>
      <c r="E209" s="147" t="s">
        <v>791</v>
      </c>
      <c r="F209" s="136">
        <v>1</v>
      </c>
      <c r="G209" s="136"/>
      <c r="H209" s="137" t="s">
        <v>792</v>
      </c>
      <c r="I209" s="135" t="s">
        <v>51</v>
      </c>
      <c r="J209" s="135" t="s">
        <v>51</v>
      </c>
      <c r="K209" s="140"/>
      <c r="L209" s="175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58"/>
      <c r="X209" s="179">
        <v>4050000</v>
      </c>
      <c r="Y209" s="139">
        <f t="shared" si="3"/>
        <v>4050000</v>
      </c>
      <c r="Z209" s="144"/>
    </row>
    <row r="210" spans="1:26" s="18" customFormat="1" ht="16.5" customHeight="1">
      <c r="A210" s="133" t="s">
        <v>793</v>
      </c>
      <c r="B210" s="134" t="d">
        <v>2023-01-12</v>
      </c>
      <c r="C210" s="153" t="s">
        <v>112</v>
      </c>
      <c r="D210" s="146" t="s">
        <v>794</v>
      </c>
      <c r="E210" s="147" t="s">
        <v>795</v>
      </c>
      <c r="F210" s="136"/>
      <c r="G210" s="136">
        <v>1</v>
      </c>
      <c r="H210" s="137" t="s">
        <v>175</v>
      </c>
      <c r="I210" s="135" t="s">
        <v>256</v>
      </c>
      <c r="J210" s="135" t="s">
        <v>318</v>
      </c>
      <c r="K210" s="140"/>
      <c r="L210" s="175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58"/>
      <c r="X210" s="176">
        <v>4150000</v>
      </c>
      <c r="Y210" s="139">
        <f t="shared" si="3"/>
        <v>4150000</v>
      </c>
      <c r="Z210" s="144"/>
    </row>
    <row r="211" spans="1:26" s="18" customFormat="1" ht="16.5" customHeight="1">
      <c r="A211" s="133" t="s">
        <v>796</v>
      </c>
      <c r="B211" s="134" t="d">
        <v>2023-01-12</v>
      </c>
      <c r="C211" s="153" t="s">
        <v>78</v>
      </c>
      <c r="D211" s="146" t="s">
        <v>797</v>
      </c>
      <c r="E211" s="147" t="s">
        <v>798</v>
      </c>
      <c r="F211" s="136"/>
      <c r="G211" s="136">
        <v>1</v>
      </c>
      <c r="H211" s="137" t="s">
        <v>81</v>
      </c>
      <c r="I211" s="135" t="s">
        <v>51</v>
      </c>
      <c r="J211" s="135" t="s">
        <v>51</v>
      </c>
      <c r="K211" s="140"/>
      <c r="L211" s="175"/>
      <c r="M211" s="170"/>
      <c r="N211" s="170"/>
      <c r="O211" s="169">
        <v>130000</v>
      </c>
      <c r="P211" s="170"/>
      <c r="Q211" s="170"/>
      <c r="R211" s="170"/>
      <c r="S211" s="170"/>
      <c r="T211" s="170"/>
      <c r="U211" s="170"/>
      <c r="V211" s="170"/>
      <c r="W211" s="158"/>
      <c r="X211" s="176">
        <v>6800000</v>
      </c>
      <c r="Y211" s="139">
        <f t="shared" si="3"/>
        <v>6930000</v>
      </c>
      <c r="Z211" s="144"/>
    </row>
    <row r="212" spans="1:26" s="18" customFormat="1" ht="16.5" customHeight="1">
      <c r="A212" s="133" t="s">
        <v>799</v>
      </c>
      <c r="B212" s="134" t="d">
        <v>2023-01-12</v>
      </c>
      <c r="C212" s="153" t="s">
        <v>372</v>
      </c>
      <c r="D212" s="146" t="s">
        <v>800</v>
      </c>
      <c r="E212" s="147" t="s">
        <v>801</v>
      </c>
      <c r="F212" s="136">
        <v>1</v>
      </c>
      <c r="G212" s="136"/>
      <c r="H212" s="137" t="s">
        <v>61</v>
      </c>
      <c r="I212" s="135"/>
      <c r="J212" s="135" t="s">
        <v>38</v>
      </c>
      <c r="K212" s="140"/>
      <c r="L212" s="175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58"/>
      <c r="X212" s="176"/>
      <c r="Y212" s="139">
        <f t="shared" si="3"/>
        <v>0</v>
      </c>
      <c r="Z212" s="144"/>
    </row>
    <row r="213" spans="1:26" s="18" customFormat="1" ht="16.5" customHeight="1">
      <c r="A213" s="133" t="s">
        <v>802</v>
      </c>
      <c r="B213" s="134" t="d">
        <v>2023-01-12</v>
      </c>
      <c r="C213" s="153" t="s">
        <v>372</v>
      </c>
      <c r="D213" s="146" t="s">
        <v>803</v>
      </c>
      <c r="E213" s="147" t="s">
        <v>801</v>
      </c>
      <c r="F213" s="136">
        <v>1</v>
      </c>
      <c r="G213" s="136"/>
      <c r="H213" s="137" t="s">
        <v>61</v>
      </c>
      <c r="I213" s="135"/>
      <c r="J213" s="135" t="s">
        <v>38</v>
      </c>
      <c r="K213" s="140"/>
      <c r="L213" s="175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58"/>
      <c r="X213" s="176"/>
      <c r="Y213" s="139">
        <f t="shared" si="3"/>
        <v>0</v>
      </c>
      <c r="Z213" s="144"/>
    </row>
    <row r="214" spans="1:26" s="18" customFormat="1" ht="16.5" customHeight="1">
      <c r="A214" s="133" t="s">
        <v>804</v>
      </c>
      <c r="B214" s="134" t="d">
        <v>2023-01-12</v>
      </c>
      <c r="C214" s="153" t="s">
        <v>245</v>
      </c>
      <c r="D214" s="146" t="s">
        <v>805</v>
      </c>
      <c r="E214" s="147" t="s">
        <v>806</v>
      </c>
      <c r="F214" s="136">
        <v>1</v>
      </c>
      <c r="G214" s="136"/>
      <c r="H214" s="137" t="s">
        <v>248</v>
      </c>
      <c r="I214" s="135" t="s">
        <v>71</v>
      </c>
      <c r="J214" s="135" t="s">
        <v>38</v>
      </c>
      <c r="K214" s="138">
        <v>400000</v>
      </c>
      <c r="L214" s="169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58"/>
      <c r="X214" s="176">
        <v>4100000</v>
      </c>
      <c r="Y214" s="139">
        <f t="shared" si="3"/>
        <v>4500000</v>
      </c>
      <c r="Z214" s="144"/>
    </row>
    <row r="215" spans="1:26" s="18" customFormat="1" ht="16.5" customHeight="1">
      <c r="A215" s="133" t="s">
        <v>807</v>
      </c>
      <c r="B215" s="134" t="d">
        <v>2023-01-12</v>
      </c>
      <c r="C215" s="153" t="s">
        <v>376</v>
      </c>
      <c r="D215" s="146" t="s">
        <v>808</v>
      </c>
      <c r="E215" s="147" t="s">
        <v>809</v>
      </c>
      <c r="F215" s="136">
        <v>1</v>
      </c>
      <c r="G215" s="136"/>
      <c r="H215" s="137" t="s">
        <v>379</v>
      </c>
      <c r="I215" s="135" t="s">
        <v>71</v>
      </c>
      <c r="J215" s="135" t="s">
        <v>38</v>
      </c>
      <c r="K215" s="140">
        <v>400000</v>
      </c>
      <c r="L215" s="175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58"/>
      <c r="X215" s="176">
        <v>3300000</v>
      </c>
      <c r="Y215" s="139">
        <f t="shared" si="3"/>
        <v>3700000</v>
      </c>
      <c r="Z215" s="144"/>
    </row>
    <row r="216" spans="1:26" s="18" customFormat="1" ht="16.5" customHeight="1">
      <c r="A216" s="133" t="s">
        <v>810</v>
      </c>
      <c r="B216" s="134" t="d">
        <v>2023-01-12</v>
      </c>
      <c r="C216" s="153" t="s">
        <v>376</v>
      </c>
      <c r="D216" s="146" t="s">
        <v>811</v>
      </c>
      <c r="E216" s="147" t="s">
        <v>812</v>
      </c>
      <c r="F216" s="136">
        <v>1</v>
      </c>
      <c r="G216" s="136"/>
      <c r="H216" s="137" t="s">
        <v>379</v>
      </c>
      <c r="I216" s="135" t="s">
        <v>71</v>
      </c>
      <c r="J216" s="135" t="s">
        <v>38</v>
      </c>
      <c r="K216" s="140">
        <v>400000</v>
      </c>
      <c r="L216" s="175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58"/>
      <c r="X216" s="176">
        <v>3300000</v>
      </c>
      <c r="Y216" s="139">
        <f t="shared" si="3"/>
        <v>3700000</v>
      </c>
      <c r="Z216" s="144"/>
    </row>
    <row r="217" spans="1:26" s="18" customFormat="1" ht="16.5" customHeight="1">
      <c r="A217" s="133" t="s">
        <v>813</v>
      </c>
      <c r="B217" s="134" t="d">
        <v>2023-01-12</v>
      </c>
      <c r="C217" s="153" t="s">
        <v>277</v>
      </c>
      <c r="D217" s="146" t="s">
        <v>814</v>
      </c>
      <c r="E217" s="147" t="s">
        <v>815</v>
      </c>
      <c r="F217" s="136">
        <v>1</v>
      </c>
      <c r="G217" s="136"/>
      <c r="H217" s="137" t="s">
        <v>280</v>
      </c>
      <c r="I217" s="135"/>
      <c r="J217" s="135" t="s">
        <v>51</v>
      </c>
      <c r="K217" s="140"/>
      <c r="L217" s="175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58" t="s">
        <v>205</v>
      </c>
      <c r="X217" s="157">
        <f>3900000*90%</f>
        <v>3510000</v>
      </c>
      <c r="Y217" s="139">
        <f t="shared" si="3"/>
        <v>3510000</v>
      </c>
      <c r="Z217" s="144"/>
    </row>
    <row r="218" spans="1:26" s="18" customFormat="1" ht="16.5" customHeight="1">
      <c r="A218" s="133" t="s">
        <v>816</v>
      </c>
      <c r="B218" s="134" t="d">
        <v>2023-01-12</v>
      </c>
      <c r="C218" s="153" t="s">
        <v>112</v>
      </c>
      <c r="D218" s="146" t="s">
        <v>817</v>
      </c>
      <c r="E218" s="147" t="s">
        <v>818</v>
      </c>
      <c r="F218" s="136"/>
      <c r="G218" s="136">
        <v>1</v>
      </c>
      <c r="H218" s="137" t="s">
        <v>747</v>
      </c>
      <c r="I218" s="135" t="s">
        <v>256</v>
      </c>
      <c r="J218" s="135" t="s">
        <v>318</v>
      </c>
      <c r="K218" s="140"/>
      <c r="L218" s="175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58"/>
      <c r="X218" s="178">
        <v>3450000</v>
      </c>
      <c r="Y218" s="139">
        <f t="shared" si="3"/>
        <v>3450000</v>
      </c>
      <c r="Z218" s="144"/>
    </row>
    <row r="219" spans="1:26" s="18" customFormat="1" ht="16.5" customHeight="1">
      <c r="A219" s="133" t="s">
        <v>819</v>
      </c>
      <c r="B219" s="134" t="d">
        <v>2023-01-12</v>
      </c>
      <c r="C219" s="153" t="s">
        <v>820</v>
      </c>
      <c r="D219" s="146" t="s">
        <v>821</v>
      </c>
      <c r="E219" s="147" t="s">
        <v>822</v>
      </c>
      <c r="F219" s="136"/>
      <c r="G219" s="136">
        <v>1</v>
      </c>
      <c r="H219" s="137" t="s">
        <v>823</v>
      </c>
      <c r="I219" s="135"/>
      <c r="J219" s="135" t="s">
        <v>51</v>
      </c>
      <c r="K219" s="140"/>
      <c r="L219" s="175"/>
      <c r="M219" s="170">
        <v>335000</v>
      </c>
      <c r="N219" s="170"/>
      <c r="O219" s="170"/>
      <c r="P219" s="170"/>
      <c r="Q219" s="170"/>
      <c r="R219" s="170"/>
      <c r="S219" s="170"/>
      <c r="T219" s="170"/>
      <c r="U219" s="170"/>
      <c r="V219" s="170"/>
      <c r="W219" s="158"/>
      <c r="X219" s="176">
        <v>4000000</v>
      </c>
      <c r="Y219" s="139">
        <f t="shared" si="3"/>
        <v>4335000</v>
      </c>
      <c r="Z219" s="144"/>
    </row>
    <row r="220" spans="1:26" s="18" customFormat="1" ht="16.5" customHeight="1">
      <c r="A220" s="133" t="s">
        <v>824</v>
      </c>
      <c r="B220" s="134" t="d">
        <v>2023-01-12</v>
      </c>
      <c r="C220" s="153" t="s">
        <v>78</v>
      </c>
      <c r="D220" s="146" t="s">
        <v>825</v>
      </c>
      <c r="E220" s="147" t="s">
        <v>826</v>
      </c>
      <c r="F220" s="136"/>
      <c r="G220" s="136">
        <v>1</v>
      </c>
      <c r="H220" s="137" t="s">
        <v>81</v>
      </c>
      <c r="I220" s="135" t="s">
        <v>38</v>
      </c>
      <c r="J220" s="135" t="s">
        <v>38</v>
      </c>
      <c r="K220" s="140"/>
      <c r="L220" s="175"/>
      <c r="M220" s="170"/>
      <c r="N220" s="170"/>
      <c r="O220" s="169">
        <v>130000</v>
      </c>
      <c r="P220" s="170"/>
      <c r="Q220" s="170"/>
      <c r="R220" s="170"/>
      <c r="S220" s="170"/>
      <c r="T220" s="170"/>
      <c r="U220" s="170"/>
      <c r="V220" s="170"/>
      <c r="W220" s="158"/>
      <c r="X220" s="176">
        <v>6800000</v>
      </c>
      <c r="Y220" s="139">
        <f t="shared" si="3"/>
        <v>6930000</v>
      </c>
      <c r="Z220" s="144"/>
    </row>
    <row r="221" spans="1:26" s="18" customFormat="1" ht="16.5" customHeight="1">
      <c r="A221" s="133" t="s">
        <v>827</v>
      </c>
      <c r="B221" s="134" t="d">
        <v>2023-01-12</v>
      </c>
      <c r="C221" s="153" t="s">
        <v>78</v>
      </c>
      <c r="D221" s="146" t="s">
        <v>828</v>
      </c>
      <c r="E221" s="147" t="s">
        <v>829</v>
      </c>
      <c r="F221" s="136"/>
      <c r="G221" s="136">
        <v>1</v>
      </c>
      <c r="H221" s="137" t="s">
        <v>81</v>
      </c>
      <c r="I221" s="135" t="s">
        <v>38</v>
      </c>
      <c r="J221" s="135" t="s">
        <v>38</v>
      </c>
      <c r="K221" s="140"/>
      <c r="L221" s="175"/>
      <c r="M221" s="170"/>
      <c r="N221" s="170"/>
      <c r="O221" s="169">
        <v>130000</v>
      </c>
      <c r="P221" s="170"/>
      <c r="Q221" s="170"/>
      <c r="R221" s="170"/>
      <c r="S221" s="170"/>
      <c r="T221" s="170"/>
      <c r="U221" s="170"/>
      <c r="V221" s="170"/>
      <c r="W221" s="158"/>
      <c r="X221" s="176">
        <v>6800000</v>
      </c>
      <c r="Y221" s="139">
        <f t="shared" si="3"/>
        <v>6930000</v>
      </c>
      <c r="Z221" s="144"/>
    </row>
    <row r="222" spans="1:26" s="18" customFormat="1" ht="16.5" customHeight="1">
      <c r="A222" s="133" t="s">
        <v>830</v>
      </c>
      <c r="B222" s="134" t="d">
        <v>2023-01-12</v>
      </c>
      <c r="C222" s="153" t="s">
        <v>157</v>
      </c>
      <c r="D222" s="146" t="s">
        <v>831</v>
      </c>
      <c r="E222" s="147" t="s">
        <v>832</v>
      </c>
      <c r="F222" s="136"/>
      <c r="G222" s="136">
        <v>1</v>
      </c>
      <c r="H222" s="137" t="s">
        <v>66</v>
      </c>
      <c r="I222" s="135" t="s">
        <v>82</v>
      </c>
      <c r="J222" s="135" t="s">
        <v>51</v>
      </c>
      <c r="K222" s="140"/>
      <c r="L222" s="175"/>
      <c r="M222" s="170"/>
      <c r="N222" s="170"/>
      <c r="O222" s="170"/>
      <c r="P222" s="169">
        <v>700000</v>
      </c>
      <c r="Q222" s="170"/>
      <c r="R222" s="170"/>
      <c r="S222" s="170"/>
      <c r="T222" s="170"/>
      <c r="U222" s="170"/>
      <c r="V222" s="170"/>
      <c r="W222" s="158"/>
      <c r="X222" s="176">
        <v>4600000</v>
      </c>
      <c r="Y222" s="139">
        <f t="shared" si="3"/>
        <v>5300000</v>
      </c>
      <c r="Z222" s="144"/>
    </row>
    <row r="223" spans="1:26" s="18" customFormat="1" ht="16.5" customHeight="1">
      <c r="A223" s="133" t="s">
        <v>833</v>
      </c>
      <c r="B223" s="134" t="d">
        <v>2023-01-12</v>
      </c>
      <c r="C223" s="153" t="s">
        <v>131</v>
      </c>
      <c r="D223" s="146" t="s">
        <v>834</v>
      </c>
      <c r="E223" s="147" t="s">
        <v>835</v>
      </c>
      <c r="F223" s="136"/>
      <c r="G223" s="136">
        <v>1</v>
      </c>
      <c r="H223" s="137" t="s">
        <v>134</v>
      </c>
      <c r="I223" s="135" t="s">
        <v>45</v>
      </c>
      <c r="J223" s="135" t="s">
        <v>38</v>
      </c>
      <c r="K223" s="140">
        <v>610000</v>
      </c>
      <c r="L223" s="175"/>
      <c r="M223" s="170"/>
      <c r="N223" s="170"/>
      <c r="O223" s="170">
        <v>165000</v>
      </c>
      <c r="P223" s="170"/>
      <c r="Q223" s="170"/>
      <c r="R223" s="170"/>
      <c r="S223" s="170"/>
      <c r="T223" s="170"/>
      <c r="U223" s="170"/>
      <c r="V223" s="170"/>
      <c r="W223" s="158"/>
      <c r="X223" s="177">
        <v>3600000</v>
      </c>
      <c r="Y223" s="139">
        <f t="shared" si="3"/>
        <v>4375000</v>
      </c>
      <c r="Z223" s="144"/>
    </row>
    <row r="224" spans="1:26" s="18" customFormat="1" ht="16.5" customHeight="1">
      <c r="A224" s="133" t="s">
        <v>836</v>
      </c>
      <c r="B224" s="134" t="d">
        <v>2023-01-12</v>
      </c>
      <c r="C224" s="153" t="s">
        <v>264</v>
      </c>
      <c r="D224" s="146" t="s">
        <v>837</v>
      </c>
      <c r="E224" s="147" t="s">
        <v>838</v>
      </c>
      <c r="F224" s="136"/>
      <c r="G224" s="136">
        <v>1</v>
      </c>
      <c r="H224" s="137" t="s">
        <v>267</v>
      </c>
      <c r="I224" s="135"/>
      <c r="J224" s="135" t="s">
        <v>51</v>
      </c>
      <c r="K224" s="140"/>
      <c r="L224" s="175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58"/>
      <c r="X224" s="176">
        <v>4100000</v>
      </c>
      <c r="Y224" s="139">
        <f t="shared" si="3"/>
        <v>4100000</v>
      </c>
      <c r="Z224" s="144"/>
    </row>
    <row r="225" spans="1:26" s="18" customFormat="1" ht="16.5" customHeight="1">
      <c r="A225" s="133" t="s">
        <v>839</v>
      </c>
      <c r="B225" s="134" t="d">
        <v>2023-01-12</v>
      </c>
      <c r="C225" s="153" t="s">
        <v>766</v>
      </c>
      <c r="D225" s="146" t="s">
        <v>840</v>
      </c>
      <c r="E225" s="147" t="s">
        <v>841</v>
      </c>
      <c r="F225" s="136"/>
      <c r="G225" s="136">
        <v>1</v>
      </c>
      <c r="H225" s="137" t="s">
        <v>769</v>
      </c>
      <c r="I225" s="135"/>
      <c r="J225" s="135" t="s">
        <v>51</v>
      </c>
      <c r="K225" s="140"/>
      <c r="L225" s="175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58"/>
      <c r="X225" s="176">
        <v>3200000</v>
      </c>
      <c r="Y225" s="139">
        <f t="shared" si="3"/>
        <v>3200000</v>
      </c>
      <c r="Z225" s="144"/>
    </row>
    <row r="226" spans="1:26" s="18" customFormat="1" ht="16.5" customHeight="1">
      <c r="A226" s="133" t="s">
        <v>842</v>
      </c>
      <c r="B226" s="134" t="d">
        <v>2023-01-12</v>
      </c>
      <c r="C226" s="153" t="s">
        <v>766</v>
      </c>
      <c r="D226" s="146" t="s">
        <v>843</v>
      </c>
      <c r="E226" s="147" t="s">
        <v>844</v>
      </c>
      <c r="F226" s="136"/>
      <c r="G226" s="136">
        <v>1</v>
      </c>
      <c r="H226" s="137" t="s">
        <v>769</v>
      </c>
      <c r="I226" s="135"/>
      <c r="J226" s="135" t="s">
        <v>51</v>
      </c>
      <c r="K226" s="140"/>
      <c r="L226" s="175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58"/>
      <c r="X226" s="176">
        <v>3200000</v>
      </c>
      <c r="Y226" s="139">
        <f t="shared" si="3"/>
        <v>3200000</v>
      </c>
      <c r="Z226" s="144"/>
    </row>
    <row r="227" spans="1:26" s="18" customFormat="1" ht="16.5" customHeight="1">
      <c r="A227" s="133" t="s">
        <v>845</v>
      </c>
      <c r="B227" s="134" t="d">
        <v>2023-01-12</v>
      </c>
      <c r="C227" s="153" t="s">
        <v>766</v>
      </c>
      <c r="D227" s="146" t="s">
        <v>846</v>
      </c>
      <c r="E227" s="147" t="s">
        <v>847</v>
      </c>
      <c r="F227" s="136"/>
      <c r="G227" s="136">
        <v>1</v>
      </c>
      <c r="H227" s="137" t="s">
        <v>769</v>
      </c>
      <c r="I227" s="135" t="s">
        <v>38</v>
      </c>
      <c r="J227" s="135" t="s">
        <v>38</v>
      </c>
      <c r="K227" s="140"/>
      <c r="L227" s="175"/>
      <c r="M227" s="170"/>
      <c r="N227" s="170"/>
      <c r="O227" s="170"/>
      <c r="P227" s="170"/>
      <c r="Q227" s="170"/>
      <c r="R227" s="170"/>
      <c r="S227" s="174">
        <v>700000</v>
      </c>
      <c r="T227" s="170"/>
      <c r="U227" s="170"/>
      <c r="V227" s="170"/>
      <c r="W227" s="158"/>
      <c r="X227" s="176">
        <v>3500000</v>
      </c>
      <c r="Y227" s="139">
        <f t="shared" si="3"/>
        <v>4200000</v>
      </c>
      <c r="Z227" s="144"/>
    </row>
    <row r="228" spans="1:26" s="18" customFormat="1" ht="16.5" customHeight="1">
      <c r="A228" s="133" t="s">
        <v>848</v>
      </c>
      <c r="B228" s="134" t="d">
        <v>2023-01-12</v>
      </c>
      <c r="C228" s="153" t="s">
        <v>47</v>
      </c>
      <c r="D228" s="146" t="s">
        <v>849</v>
      </c>
      <c r="E228" s="147" t="s">
        <v>801</v>
      </c>
      <c r="F228" s="136">
        <v>1</v>
      </c>
      <c r="G228" s="136"/>
      <c r="H228" s="137" t="s">
        <v>61</v>
      </c>
      <c r="I228" s="135"/>
      <c r="J228" s="135" t="s">
        <v>38</v>
      </c>
      <c r="K228" s="140"/>
      <c r="L228" s="175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58"/>
      <c r="X228" s="176"/>
      <c r="Y228" s="139">
        <f t="shared" si="3"/>
        <v>0</v>
      </c>
      <c r="Z228" s="144"/>
    </row>
    <row r="229" spans="1:26" s="18" customFormat="1" ht="16.5" customHeight="1">
      <c r="A229" s="133" t="s">
        <v>850</v>
      </c>
      <c r="B229" s="134" t="d">
        <v>2023-01-12</v>
      </c>
      <c r="C229" s="153" t="s">
        <v>766</v>
      </c>
      <c r="D229" s="146" t="s">
        <v>851</v>
      </c>
      <c r="E229" s="147" t="s">
        <v>852</v>
      </c>
      <c r="F229" s="136"/>
      <c r="G229" s="136">
        <v>1</v>
      </c>
      <c r="H229" s="137" t="s">
        <v>769</v>
      </c>
      <c r="I229" s="135" t="s">
        <v>38</v>
      </c>
      <c r="J229" s="135" t="s">
        <v>38</v>
      </c>
      <c r="K229" s="140"/>
      <c r="L229" s="175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58"/>
      <c r="X229" s="176">
        <v>3500000</v>
      </c>
      <c r="Y229" s="139">
        <f t="shared" si="3"/>
        <v>3500000</v>
      </c>
      <c r="Z229" s="144"/>
    </row>
    <row r="230" spans="1:26" s="18" customFormat="1" ht="16.5" customHeight="1">
      <c r="A230" s="133" t="s">
        <v>853</v>
      </c>
      <c r="B230" s="134" t="d">
        <v>2023-01-12</v>
      </c>
      <c r="C230" s="153" t="s">
        <v>131</v>
      </c>
      <c r="D230" s="146" t="s">
        <v>854</v>
      </c>
      <c r="E230" s="147" t="s">
        <v>855</v>
      </c>
      <c r="F230" s="136"/>
      <c r="G230" s="136">
        <v>1</v>
      </c>
      <c r="H230" s="137" t="s">
        <v>134</v>
      </c>
      <c r="I230" s="135"/>
      <c r="J230" s="135" t="s">
        <v>51</v>
      </c>
      <c r="K230" s="140"/>
      <c r="L230" s="175"/>
      <c r="M230" s="170"/>
      <c r="N230" s="170"/>
      <c r="O230" s="170">
        <v>165000</v>
      </c>
      <c r="P230" s="170"/>
      <c r="Q230" s="170"/>
      <c r="R230" s="170"/>
      <c r="S230" s="170"/>
      <c r="T230" s="170"/>
      <c r="U230" s="170"/>
      <c r="V230" s="170"/>
      <c r="W230" s="158" t="s">
        <v>52</v>
      </c>
      <c r="X230" s="177">
        <f>3600000*75%</f>
        <v>2700000</v>
      </c>
      <c r="Y230" s="139">
        <f t="shared" si="3"/>
        <v>2865000</v>
      </c>
      <c r="Z230" s="144"/>
    </row>
    <row r="231" spans="1:26" s="18" customFormat="1" ht="16.5" customHeight="1">
      <c r="A231" s="133" t="s">
        <v>856</v>
      </c>
      <c r="B231" s="134" t="d">
        <v>2023-01-12</v>
      </c>
      <c r="C231" s="153" t="s">
        <v>857</v>
      </c>
      <c r="D231" s="146" t="s">
        <v>858</v>
      </c>
      <c r="E231" s="147" t="s">
        <v>859</v>
      </c>
      <c r="F231" s="136"/>
      <c r="G231" s="136">
        <v>1</v>
      </c>
      <c r="H231" s="137" t="s">
        <v>860</v>
      </c>
      <c r="I231" s="135"/>
      <c r="J231" s="135" t="s">
        <v>51</v>
      </c>
      <c r="K231" s="140"/>
      <c r="L231" s="175"/>
      <c r="M231" s="170"/>
      <c r="N231" s="170"/>
      <c r="O231" s="169">
        <v>130000</v>
      </c>
      <c r="P231" s="170"/>
      <c r="Q231" s="170"/>
      <c r="R231" s="170"/>
      <c r="S231" s="170"/>
      <c r="T231" s="170"/>
      <c r="U231" s="170"/>
      <c r="V231" s="170"/>
      <c r="W231" s="158"/>
      <c r="X231" s="177">
        <v>8800000</v>
      </c>
      <c r="Y231" s="139">
        <f t="shared" si="3"/>
        <v>8930000</v>
      </c>
      <c r="Z231" s="144"/>
    </row>
    <row r="232" spans="1:26" s="18" customFormat="1" ht="16.5" customHeight="1">
      <c r="A232" s="133" t="s">
        <v>861</v>
      </c>
      <c r="B232" s="134" t="d">
        <v>2023-01-12</v>
      </c>
      <c r="C232" s="153" t="s">
        <v>92</v>
      </c>
      <c r="D232" s="146" t="s">
        <v>862</v>
      </c>
      <c r="E232" s="147" t="s">
        <v>863</v>
      </c>
      <c r="F232" s="136">
        <v>1</v>
      </c>
      <c r="G232" s="136"/>
      <c r="H232" s="137" t="s">
        <v>674</v>
      </c>
      <c r="I232" s="135"/>
      <c r="J232" s="135" t="s">
        <v>51</v>
      </c>
      <c r="K232" s="140"/>
      <c r="L232" s="175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58"/>
      <c r="X232" s="176">
        <v>3300000</v>
      </c>
      <c r="Y232" s="139">
        <f t="shared" si="3"/>
        <v>3300000</v>
      </c>
      <c r="Z232" s="144"/>
    </row>
    <row r="233" spans="1:26" s="18" customFormat="1" ht="16.5" customHeight="1">
      <c r="A233" s="133" t="s">
        <v>864</v>
      </c>
      <c r="B233" s="134" t="d">
        <v>2023-01-12</v>
      </c>
      <c r="C233" s="153" t="s">
        <v>766</v>
      </c>
      <c r="D233" s="146" t="s">
        <v>865</v>
      </c>
      <c r="E233" s="147" t="s">
        <v>866</v>
      </c>
      <c r="F233" s="136"/>
      <c r="G233" s="136">
        <v>1</v>
      </c>
      <c r="H233" s="137" t="s">
        <v>769</v>
      </c>
      <c r="I233" s="135"/>
      <c r="J233" s="135" t="s">
        <v>38</v>
      </c>
      <c r="K233" s="140"/>
      <c r="L233" s="175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58"/>
      <c r="X233" s="176">
        <v>3200000</v>
      </c>
      <c r="Y233" s="139">
        <f t="shared" si="3"/>
        <v>3200000</v>
      </c>
      <c r="Z233" s="144"/>
    </row>
    <row r="234" spans="1:26" s="18" customFormat="1" ht="16.5" customHeight="1">
      <c r="A234" s="133" t="s">
        <v>867</v>
      </c>
      <c r="B234" s="134" t="d">
        <v>2023-01-12</v>
      </c>
      <c r="C234" s="153" t="s">
        <v>41</v>
      </c>
      <c r="D234" s="146" t="s">
        <v>868</v>
      </c>
      <c r="E234" s="147" t="s">
        <v>869</v>
      </c>
      <c r="F234" s="136">
        <v>1</v>
      </c>
      <c r="G234" s="136"/>
      <c r="H234" s="137" t="s">
        <v>870</v>
      </c>
      <c r="I234" s="135"/>
      <c r="J234" s="135" t="s">
        <v>38</v>
      </c>
      <c r="K234" s="140"/>
      <c r="L234" s="175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45" t="s">
        <v>205</v>
      </c>
      <c r="X234" s="177">
        <v>5220000</v>
      </c>
      <c r="Y234" s="139">
        <f t="shared" si="3"/>
        <v>5220000</v>
      </c>
      <c r="Z234" s="144"/>
    </row>
    <row r="235" spans="1:26" s="18" customFormat="1" ht="16.5" customHeight="1">
      <c r="A235" s="133" t="s">
        <v>871</v>
      </c>
      <c r="B235" s="134" t="d">
        <v>2023-01-12</v>
      </c>
      <c r="C235" s="153" t="s">
        <v>872</v>
      </c>
      <c r="D235" s="146" t="s">
        <v>873</v>
      </c>
      <c r="E235" s="147" t="s">
        <v>874</v>
      </c>
      <c r="F235" s="136">
        <v>1</v>
      </c>
      <c r="G235" s="136"/>
      <c r="H235" s="137" t="s">
        <v>236</v>
      </c>
      <c r="I235" s="135"/>
      <c r="J235" s="135" t="s">
        <v>51</v>
      </c>
      <c r="K235" s="140"/>
      <c r="L235" s="175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58"/>
      <c r="X235" s="177">
        <v>5300000</v>
      </c>
      <c r="Y235" s="139">
        <f t="shared" si="3"/>
        <v>5300000</v>
      </c>
      <c r="Z235" s="144"/>
    </row>
    <row r="236" spans="1:26" s="18" customFormat="1" ht="16.5" customHeight="1">
      <c r="A236" s="133" t="s">
        <v>875</v>
      </c>
      <c r="B236" s="134" t="d">
        <v>2023-01-12</v>
      </c>
      <c r="C236" s="153" t="s">
        <v>876</v>
      </c>
      <c r="D236" s="146" t="s">
        <v>877</v>
      </c>
      <c r="E236" s="147" t="s">
        <v>878</v>
      </c>
      <c r="F236" s="136">
        <v>1</v>
      </c>
      <c r="G236" s="136"/>
      <c r="H236" s="137" t="s">
        <v>879</v>
      </c>
      <c r="I236" s="135" t="s">
        <v>139</v>
      </c>
      <c r="J236" s="135" t="s">
        <v>38</v>
      </c>
      <c r="K236" s="140">
        <v>280000</v>
      </c>
      <c r="L236" s="175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58"/>
      <c r="X236" s="177">
        <v>3600000</v>
      </c>
      <c r="Y236" s="139">
        <f t="shared" si="3"/>
        <v>3880000</v>
      </c>
      <c r="Z236" s="144"/>
    </row>
    <row r="237" spans="1:26" s="18" customFormat="1" ht="16.5" customHeight="1">
      <c r="A237" s="133" t="s">
        <v>880</v>
      </c>
      <c r="B237" s="134" t="d">
        <v>2023-01-12</v>
      </c>
      <c r="C237" s="153" t="s">
        <v>876</v>
      </c>
      <c r="D237" s="146" t="s">
        <v>881</v>
      </c>
      <c r="E237" s="147" t="s">
        <v>882</v>
      </c>
      <c r="F237" s="136">
        <v>1</v>
      </c>
      <c r="G237" s="136"/>
      <c r="H237" s="137" t="s">
        <v>879</v>
      </c>
      <c r="I237" s="135" t="s">
        <v>139</v>
      </c>
      <c r="J237" s="135" t="s">
        <v>38</v>
      </c>
      <c r="K237" s="140">
        <v>280000</v>
      </c>
      <c r="L237" s="175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58"/>
      <c r="X237" s="177">
        <v>3600000</v>
      </c>
      <c r="Y237" s="139">
        <f t="shared" si="3"/>
        <v>3880000</v>
      </c>
      <c r="Z237" s="144"/>
    </row>
    <row r="238" spans="1:26" s="18" customFormat="1" ht="16.5" customHeight="1">
      <c r="A238" s="133" t="s">
        <v>883</v>
      </c>
      <c r="B238" s="134" t="d">
        <v>2023-01-12</v>
      </c>
      <c r="C238" s="153" t="s">
        <v>884</v>
      </c>
      <c r="D238" s="146" t="s">
        <v>885</v>
      </c>
      <c r="E238" s="147" t="s">
        <v>886</v>
      </c>
      <c r="F238" s="136">
        <v>1</v>
      </c>
      <c r="G238" s="136"/>
      <c r="H238" s="137" t="s">
        <v>887</v>
      </c>
      <c r="I238" s="135" t="s">
        <v>71</v>
      </c>
      <c r="J238" s="135" t="s">
        <v>38</v>
      </c>
      <c r="K238" s="140">
        <v>400000</v>
      </c>
      <c r="L238" s="175"/>
      <c r="M238" s="170"/>
      <c r="N238" s="170"/>
      <c r="O238" s="170"/>
      <c r="P238" s="170">
        <v>50000</v>
      </c>
      <c r="Q238" s="170"/>
      <c r="R238" s="170"/>
      <c r="S238" s="170"/>
      <c r="T238" s="170"/>
      <c r="U238" s="170"/>
      <c r="V238" s="170"/>
      <c r="W238" s="158"/>
      <c r="X238" s="176">
        <v>3900000</v>
      </c>
      <c r="Y238" s="139">
        <f t="shared" si="3"/>
        <v>4350000</v>
      </c>
      <c r="Z238" s="144"/>
    </row>
    <row r="239" spans="1:26" s="18" customFormat="1" ht="16.5" customHeight="1">
      <c r="A239" s="133" t="s">
        <v>888</v>
      </c>
      <c r="B239" s="134" t="d">
        <v>2023-01-12</v>
      </c>
      <c r="C239" s="153" t="s">
        <v>766</v>
      </c>
      <c r="D239" s="146" t="s">
        <v>889</v>
      </c>
      <c r="E239" s="147" t="s">
        <v>890</v>
      </c>
      <c r="F239" s="136"/>
      <c r="G239" s="136">
        <v>1</v>
      </c>
      <c r="H239" s="137" t="s">
        <v>769</v>
      </c>
      <c r="I239" s="135"/>
      <c r="J239" s="135" t="s">
        <v>38</v>
      </c>
      <c r="K239" s="140"/>
      <c r="L239" s="175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58"/>
      <c r="X239" s="176">
        <v>3200000</v>
      </c>
      <c r="Y239" s="139">
        <f t="shared" si="3"/>
        <v>3200000</v>
      </c>
      <c r="Z239" s="144"/>
    </row>
    <row r="240" spans="1:26" s="18" customFormat="1" ht="16.5" customHeight="1">
      <c r="A240" s="133" t="s">
        <v>891</v>
      </c>
      <c r="B240" s="134" t="d">
        <v>2023-01-13</v>
      </c>
      <c r="C240" s="153" t="s">
        <v>47</v>
      </c>
      <c r="D240" s="146" t="s">
        <v>892</v>
      </c>
      <c r="E240" s="147" t="s">
        <v>893</v>
      </c>
      <c r="F240" s="136"/>
      <c r="G240" s="136">
        <v>1</v>
      </c>
      <c r="H240" s="137" t="s">
        <v>50</v>
      </c>
      <c r="I240" s="135"/>
      <c r="J240" s="135" t="s">
        <v>51</v>
      </c>
      <c r="K240" s="140"/>
      <c r="L240" s="175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1" t="s">
        <v>52</v>
      </c>
      <c r="X240" s="157">
        <f>3600000*75%</f>
        <v>2700000</v>
      </c>
      <c r="Y240" s="139">
        <f t="shared" si="3"/>
        <v>2700000</v>
      </c>
      <c r="Z240" s="144"/>
    </row>
    <row r="241" spans="1:26" s="18" customFormat="1" ht="16.5" customHeight="1">
      <c r="A241" s="133" t="s">
        <v>894</v>
      </c>
      <c r="B241" s="134" t="d">
        <v>2023-01-13</v>
      </c>
      <c r="C241" s="153" t="s">
        <v>47</v>
      </c>
      <c r="D241" s="146" t="s">
        <v>895</v>
      </c>
      <c r="E241" s="147" t="s">
        <v>896</v>
      </c>
      <c r="F241" s="136">
        <v>1</v>
      </c>
      <c r="G241" s="136"/>
      <c r="H241" s="137" t="s">
        <v>61</v>
      </c>
      <c r="I241" s="135"/>
      <c r="J241" s="135" t="s">
        <v>38</v>
      </c>
      <c r="K241" s="140"/>
      <c r="L241" s="175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58"/>
      <c r="X241" s="176"/>
      <c r="Y241" s="139">
        <f t="shared" si="3"/>
        <v>0</v>
      </c>
      <c r="Z241" s="144"/>
    </row>
    <row r="242" spans="1:26" s="18" customFormat="1" ht="16.5" customHeight="1">
      <c r="A242" s="133" t="s">
        <v>897</v>
      </c>
      <c r="B242" s="134" t="d">
        <v>2023-01-13</v>
      </c>
      <c r="C242" s="153" t="s">
        <v>78</v>
      </c>
      <c r="D242" s="146" t="s">
        <v>898</v>
      </c>
      <c r="E242" s="147" t="s">
        <v>899</v>
      </c>
      <c r="F242" s="136"/>
      <c r="G242" s="136">
        <v>1</v>
      </c>
      <c r="H242" s="137" t="s">
        <v>81</v>
      </c>
      <c r="I242" s="135" t="s">
        <v>38</v>
      </c>
      <c r="J242" s="135" t="s">
        <v>38</v>
      </c>
      <c r="K242" s="140"/>
      <c r="L242" s="175"/>
      <c r="M242" s="170"/>
      <c r="N242" s="170"/>
      <c r="O242" s="169">
        <v>130000</v>
      </c>
      <c r="P242" s="170"/>
      <c r="Q242" s="170"/>
      <c r="R242" s="170"/>
      <c r="S242" s="170"/>
      <c r="T242" s="170"/>
      <c r="U242" s="170"/>
      <c r="V242" s="170"/>
      <c r="W242" s="158"/>
      <c r="X242" s="176">
        <v>6800000</v>
      </c>
      <c r="Y242" s="139">
        <f t="shared" si="3"/>
        <v>6930000</v>
      </c>
      <c r="Z242" s="144"/>
    </row>
    <row r="243" spans="1:26" s="18" customFormat="1" ht="16.5" customHeight="1">
      <c r="A243" s="133" t="s">
        <v>900</v>
      </c>
      <c r="B243" s="134" t="d">
        <v>2023-01-13</v>
      </c>
      <c r="C243" s="153" t="s">
        <v>245</v>
      </c>
      <c r="D243" s="146" t="s">
        <v>901</v>
      </c>
      <c r="E243" s="147" t="s">
        <v>902</v>
      </c>
      <c r="F243" s="136">
        <v>1</v>
      </c>
      <c r="G243" s="136"/>
      <c r="H243" s="137" t="s">
        <v>248</v>
      </c>
      <c r="I243" s="135" t="s">
        <v>82</v>
      </c>
      <c r="J243" s="135" t="s">
        <v>51</v>
      </c>
      <c r="K243" s="140"/>
      <c r="L243" s="175"/>
      <c r="M243" s="170"/>
      <c r="N243" s="170"/>
      <c r="O243" s="170"/>
      <c r="P243" s="170"/>
      <c r="Q243" s="170"/>
      <c r="R243" s="170"/>
      <c r="S243" s="170"/>
      <c r="T243" s="170"/>
      <c r="U243" s="170"/>
      <c r="V243" s="170"/>
      <c r="W243" s="158"/>
      <c r="X243" s="176">
        <v>4100000</v>
      </c>
      <c r="Y243" s="139">
        <f t="shared" si="3"/>
        <v>4100000</v>
      </c>
      <c r="Z243" s="144"/>
    </row>
    <row r="244" spans="1:26" s="18" customFormat="1" ht="16.5" customHeight="1">
      <c r="A244" s="133" t="s">
        <v>903</v>
      </c>
      <c r="B244" s="134" t="d">
        <v>2023-01-13</v>
      </c>
      <c r="C244" s="153" t="s">
        <v>904</v>
      </c>
      <c r="D244" s="146" t="s">
        <v>905</v>
      </c>
      <c r="E244" s="147" t="s">
        <v>906</v>
      </c>
      <c r="F244" s="136">
        <v>1</v>
      </c>
      <c r="G244" s="136"/>
      <c r="H244" s="137" t="s">
        <v>907</v>
      </c>
      <c r="I244" s="135"/>
      <c r="J244" s="135" t="s">
        <v>51</v>
      </c>
      <c r="K244" s="140"/>
      <c r="L244" s="175"/>
      <c r="M244" s="170"/>
      <c r="N244" s="170"/>
      <c r="O244" s="170"/>
      <c r="P244" s="170"/>
      <c r="Q244" s="170"/>
      <c r="R244" s="170"/>
      <c r="S244" s="170"/>
      <c r="T244" s="170"/>
      <c r="U244" s="170"/>
      <c r="V244" s="170"/>
      <c r="W244" s="158"/>
      <c r="X244" s="176">
        <v>4050000</v>
      </c>
      <c r="Y244" s="139">
        <f t="shared" si="3"/>
        <v>4050000</v>
      </c>
      <c r="Z244" s="144"/>
    </row>
    <row r="245" spans="1:26" s="18" customFormat="1" ht="16.5" customHeight="1">
      <c r="A245" s="133" t="s">
        <v>908</v>
      </c>
      <c r="B245" s="134" t="d">
        <v>2023-01-13</v>
      </c>
      <c r="C245" s="153" t="s">
        <v>92</v>
      </c>
      <c r="D245" s="146" t="s">
        <v>909</v>
      </c>
      <c r="E245" s="147" t="s">
        <v>910</v>
      </c>
      <c r="F245" s="136">
        <v>1</v>
      </c>
      <c r="G245" s="136"/>
      <c r="H245" s="137" t="s">
        <v>674</v>
      </c>
      <c r="I245" s="135" t="s">
        <v>38</v>
      </c>
      <c r="J245" s="135" t="s">
        <v>38</v>
      </c>
      <c r="K245" s="140"/>
      <c r="L245" s="175"/>
      <c r="M245" s="170"/>
      <c r="N245" s="170"/>
      <c r="O245" s="170"/>
      <c r="P245" s="170"/>
      <c r="Q245" s="170"/>
      <c r="R245" s="170"/>
      <c r="S245" s="170"/>
      <c r="T245" s="170"/>
      <c r="U245" s="170"/>
      <c r="V245" s="170"/>
      <c r="W245" s="158"/>
      <c r="X245" s="176">
        <v>3300000</v>
      </c>
      <c r="Y245" s="139">
        <f t="shared" si="3"/>
        <v>3300000</v>
      </c>
      <c r="Z245" s="144"/>
    </row>
    <row r="246" spans="1:26" s="18" customFormat="1" ht="16.5" customHeight="1">
      <c r="A246" s="133" t="s">
        <v>911</v>
      </c>
      <c r="B246" s="134" t="d">
        <v>2023-01-13</v>
      </c>
      <c r="C246" s="153" t="s">
        <v>92</v>
      </c>
      <c r="D246" s="146" t="s">
        <v>912</v>
      </c>
      <c r="E246" s="147" t="s">
        <v>913</v>
      </c>
      <c r="F246" s="136">
        <v>1</v>
      </c>
      <c r="G246" s="136"/>
      <c r="H246" s="137" t="s">
        <v>138</v>
      </c>
      <c r="I246" s="135" t="s">
        <v>38</v>
      </c>
      <c r="J246" s="135" t="s">
        <v>38</v>
      </c>
      <c r="K246" s="140"/>
      <c r="L246" s="175"/>
      <c r="M246" s="170"/>
      <c r="N246" s="170"/>
      <c r="O246" s="170"/>
      <c r="P246" s="170"/>
      <c r="Q246" s="170"/>
      <c r="R246" s="170"/>
      <c r="S246" s="170"/>
      <c r="T246" s="170"/>
      <c r="U246" s="170"/>
      <c r="V246" s="170"/>
      <c r="W246" s="158"/>
      <c r="X246" s="177">
        <v>4300000</v>
      </c>
      <c r="Y246" s="139">
        <f t="shared" si="3"/>
        <v>4300000</v>
      </c>
      <c r="Z246" s="144"/>
    </row>
    <row r="247" spans="1:26" s="18" customFormat="1" ht="16.5" customHeight="1">
      <c r="A247" s="133" t="s">
        <v>914</v>
      </c>
      <c r="B247" s="134" t="d">
        <v>2023-01-13</v>
      </c>
      <c r="C247" s="153" t="s">
        <v>78</v>
      </c>
      <c r="D247" s="146" t="s">
        <v>915</v>
      </c>
      <c r="E247" s="147" t="s">
        <v>916</v>
      </c>
      <c r="F247" s="136"/>
      <c r="G247" s="136">
        <v>1</v>
      </c>
      <c r="H247" s="137" t="s">
        <v>81</v>
      </c>
      <c r="I247" s="135" t="s">
        <v>38</v>
      </c>
      <c r="J247" s="135" t="s">
        <v>38</v>
      </c>
      <c r="K247" s="140"/>
      <c r="L247" s="175"/>
      <c r="M247" s="170"/>
      <c r="N247" s="170"/>
      <c r="O247" s="169">
        <v>130000</v>
      </c>
      <c r="P247" s="170"/>
      <c r="Q247" s="170"/>
      <c r="R247" s="170"/>
      <c r="S247" s="170"/>
      <c r="T247" s="170"/>
      <c r="U247" s="170"/>
      <c r="V247" s="170"/>
      <c r="W247" s="158"/>
      <c r="X247" s="176">
        <v>6800000</v>
      </c>
      <c r="Y247" s="139">
        <f t="shared" si="3"/>
        <v>6930000</v>
      </c>
      <c r="Z247" s="144"/>
    </row>
    <row r="248" spans="1:26" s="18" customFormat="1" ht="16.5" customHeight="1">
      <c r="A248" s="133" t="s">
        <v>917</v>
      </c>
      <c r="B248" s="134" t="d">
        <v>2023-01-13</v>
      </c>
      <c r="C248" s="153" t="s">
        <v>314</v>
      </c>
      <c r="D248" s="146" t="s">
        <v>918</v>
      </c>
      <c r="E248" s="147" t="s">
        <v>919</v>
      </c>
      <c r="F248" s="136">
        <v>1</v>
      </c>
      <c r="G248" s="136"/>
      <c r="H248" s="137" t="s">
        <v>317</v>
      </c>
      <c r="I248" s="135"/>
      <c r="J248" s="135" t="s">
        <v>51</v>
      </c>
      <c r="K248" s="140"/>
      <c r="L248" s="175"/>
      <c r="M248" s="170"/>
      <c r="N248" s="170"/>
      <c r="O248" s="170"/>
      <c r="P248" s="170"/>
      <c r="Q248" s="170"/>
      <c r="R248" s="170"/>
      <c r="S248" s="170"/>
      <c r="T248" s="170"/>
      <c r="U248" s="170"/>
      <c r="V248" s="170"/>
      <c r="W248" s="158"/>
      <c r="X248" s="157">
        <v>3500000</v>
      </c>
      <c r="Y248" s="139">
        <f t="shared" si="3"/>
        <v>3500000</v>
      </c>
      <c r="Z248" s="144"/>
    </row>
    <row r="249" spans="1:26" s="18" customFormat="1" ht="16.5" customHeight="1">
      <c r="A249" s="133" t="s">
        <v>920</v>
      </c>
      <c r="B249" s="134" t="d">
        <v>2023-01-13</v>
      </c>
      <c r="C249" s="153" t="s">
        <v>314</v>
      </c>
      <c r="D249" s="146" t="s">
        <v>921</v>
      </c>
      <c r="E249" s="147" t="s">
        <v>922</v>
      </c>
      <c r="F249" s="136">
        <v>1</v>
      </c>
      <c r="G249" s="136"/>
      <c r="H249" s="137" t="s">
        <v>317</v>
      </c>
      <c r="I249" s="135"/>
      <c r="J249" s="135" t="s">
        <v>51</v>
      </c>
      <c r="K249" s="140"/>
      <c r="L249" s="175"/>
      <c r="M249" s="170"/>
      <c r="N249" s="170"/>
      <c r="O249" s="170"/>
      <c r="P249" s="170"/>
      <c r="Q249" s="170"/>
      <c r="R249" s="170"/>
      <c r="S249" s="170"/>
      <c r="T249" s="170"/>
      <c r="U249" s="170"/>
      <c r="V249" s="170"/>
      <c r="W249" s="158"/>
      <c r="X249" s="157">
        <v>3500000</v>
      </c>
      <c r="Y249" s="139">
        <f t="shared" si="3"/>
        <v>3500000</v>
      </c>
      <c r="Z249" s="144"/>
    </row>
    <row r="250" spans="1:26" s="18" customFormat="1" ht="16.5" customHeight="1">
      <c r="A250" s="133" t="s">
        <v>923</v>
      </c>
      <c r="B250" s="134" t="d">
        <v>2023-01-13</v>
      </c>
      <c r="C250" s="153" t="s">
        <v>78</v>
      </c>
      <c r="D250" s="146" t="s">
        <v>924</v>
      </c>
      <c r="E250" s="147" t="s">
        <v>925</v>
      </c>
      <c r="F250" s="136"/>
      <c r="G250" s="136">
        <v>1</v>
      </c>
      <c r="H250" s="137" t="s">
        <v>81</v>
      </c>
      <c r="I250" s="135" t="s">
        <v>38</v>
      </c>
      <c r="J250" s="135" t="s">
        <v>38</v>
      </c>
      <c r="K250" s="140"/>
      <c r="L250" s="175"/>
      <c r="M250" s="170"/>
      <c r="N250" s="170"/>
      <c r="O250" s="169">
        <v>130000</v>
      </c>
      <c r="P250" s="170"/>
      <c r="Q250" s="170"/>
      <c r="R250" s="170"/>
      <c r="S250" s="170"/>
      <c r="T250" s="170"/>
      <c r="U250" s="170"/>
      <c r="V250" s="170"/>
      <c r="W250" s="158"/>
      <c r="X250" s="176">
        <v>6800000</v>
      </c>
      <c r="Y250" s="139">
        <f t="shared" si="3"/>
        <v>6930000</v>
      </c>
      <c r="Z250" s="144"/>
    </row>
    <row r="251" spans="1:26" s="18" customFormat="1" ht="16.5" customHeight="1">
      <c r="A251" s="133" t="s">
        <v>926</v>
      </c>
      <c r="B251" s="134" t="d">
        <v>2023-01-13</v>
      </c>
      <c r="C251" s="153" t="s">
        <v>372</v>
      </c>
      <c r="D251" s="146" t="s">
        <v>927</v>
      </c>
      <c r="E251" s="147" t="s">
        <v>801</v>
      </c>
      <c r="F251" s="136">
        <v>1</v>
      </c>
      <c r="G251" s="136"/>
      <c r="H251" s="137" t="s">
        <v>61</v>
      </c>
      <c r="I251" s="135"/>
      <c r="J251" s="135" t="s">
        <v>38</v>
      </c>
      <c r="K251" s="140"/>
      <c r="L251" s="175"/>
      <c r="M251" s="170"/>
      <c r="N251" s="170"/>
      <c r="O251" s="170"/>
      <c r="P251" s="170"/>
      <c r="Q251" s="170"/>
      <c r="R251" s="170"/>
      <c r="S251" s="170"/>
      <c r="T251" s="170"/>
      <c r="U251" s="170"/>
      <c r="V251" s="170"/>
      <c r="W251" s="158"/>
      <c r="X251" s="176"/>
      <c r="Y251" s="139">
        <f t="shared" si="3"/>
        <v>0</v>
      </c>
      <c r="Z251" s="144"/>
    </row>
    <row r="252" spans="1:26" s="18" customFormat="1" ht="16.5" customHeight="1">
      <c r="A252" s="133" t="s">
        <v>928</v>
      </c>
      <c r="B252" s="134" t="d">
        <v>2023-01-14</v>
      </c>
      <c r="C252" s="153" t="s">
        <v>766</v>
      </c>
      <c r="D252" s="146" t="s">
        <v>929</v>
      </c>
      <c r="E252" s="147" t="s">
        <v>930</v>
      </c>
      <c r="F252" s="136"/>
      <c r="G252" s="136">
        <v>1</v>
      </c>
      <c r="H252" s="137" t="s">
        <v>769</v>
      </c>
      <c r="I252" s="135" t="s">
        <v>51</v>
      </c>
      <c r="J252" s="135" t="s">
        <v>51</v>
      </c>
      <c r="K252" s="140"/>
      <c r="L252" s="175"/>
      <c r="M252" s="170"/>
      <c r="N252" s="170"/>
      <c r="O252" s="170"/>
      <c r="P252" s="170"/>
      <c r="Q252" s="170"/>
      <c r="R252" s="170"/>
      <c r="S252" s="170"/>
      <c r="T252" s="170"/>
      <c r="U252" s="170"/>
      <c r="V252" s="170"/>
      <c r="W252" s="158"/>
      <c r="X252" s="176">
        <v>3500000</v>
      </c>
      <c r="Y252" s="139">
        <f t="shared" si="3"/>
        <v>3500000</v>
      </c>
      <c r="Z252" s="144"/>
    </row>
    <row r="253" spans="1:26" s="18" customFormat="1" ht="16.5" customHeight="1">
      <c r="A253" s="133" t="s">
        <v>931</v>
      </c>
      <c r="B253" s="134" t="d">
        <v>2023-01-14</v>
      </c>
      <c r="C253" s="153" t="s">
        <v>78</v>
      </c>
      <c r="D253" s="146" t="s">
        <v>932</v>
      </c>
      <c r="E253" s="147" t="s">
        <v>933</v>
      </c>
      <c r="F253" s="136"/>
      <c r="G253" s="136">
        <v>1</v>
      </c>
      <c r="H253" s="137" t="s">
        <v>81</v>
      </c>
      <c r="I253" s="135" t="s">
        <v>51</v>
      </c>
      <c r="J253" s="135" t="s">
        <v>51</v>
      </c>
      <c r="K253" s="140"/>
      <c r="L253" s="175"/>
      <c r="M253" s="170"/>
      <c r="N253" s="170"/>
      <c r="O253" s="169">
        <v>130000</v>
      </c>
      <c r="P253" s="170"/>
      <c r="Q253" s="170"/>
      <c r="R253" s="170"/>
      <c r="S253" s="170"/>
      <c r="T253" s="170"/>
      <c r="U253" s="170"/>
      <c r="V253" s="170"/>
      <c r="W253" s="158"/>
      <c r="X253" s="176">
        <v>6800000</v>
      </c>
      <c r="Y253" s="139">
        <f t="shared" si="3"/>
        <v>6930000</v>
      </c>
      <c r="Z253" s="144"/>
    </row>
    <row r="254" spans="1:26" s="18" customFormat="1" ht="16.5" customHeight="1">
      <c r="A254" s="133" t="s">
        <v>934</v>
      </c>
      <c r="B254" s="134" t="d">
        <v>2023-01-14</v>
      </c>
      <c r="C254" s="153" t="s">
        <v>47</v>
      </c>
      <c r="D254" s="146" t="s">
        <v>935</v>
      </c>
      <c r="E254" s="147" t="s">
        <v>936</v>
      </c>
      <c r="F254" s="136">
        <v>1</v>
      </c>
      <c r="G254" s="136"/>
      <c r="H254" s="137" t="s">
        <v>61</v>
      </c>
      <c r="I254" s="135"/>
      <c r="J254" s="135" t="s">
        <v>262</v>
      </c>
      <c r="K254" s="140"/>
      <c r="L254" s="175">
        <v>242000</v>
      </c>
      <c r="M254" s="170"/>
      <c r="N254" s="170"/>
      <c r="O254" s="170"/>
      <c r="P254" s="170"/>
      <c r="Q254" s="170"/>
      <c r="R254" s="170"/>
      <c r="S254" s="170"/>
      <c r="T254" s="170"/>
      <c r="U254" s="170"/>
      <c r="V254" s="170"/>
      <c r="W254" s="158"/>
      <c r="X254" s="176"/>
      <c r="Y254" s="139">
        <f t="shared" si="3"/>
        <v>242000</v>
      </c>
      <c r="Z254" s="144"/>
    </row>
    <row r="255" spans="1:26" s="18" customFormat="1" ht="16.5" customHeight="1">
      <c r="A255" s="133" t="s">
        <v>937</v>
      </c>
      <c r="B255" s="134" t="d">
        <v>2023-01-14</v>
      </c>
      <c r="C255" s="153" t="s">
        <v>78</v>
      </c>
      <c r="D255" s="146" t="s">
        <v>938</v>
      </c>
      <c r="E255" s="147" t="s">
        <v>939</v>
      </c>
      <c r="F255" s="136"/>
      <c r="G255" s="136">
        <v>1</v>
      </c>
      <c r="H255" s="137" t="s">
        <v>81</v>
      </c>
      <c r="I255" s="135" t="s">
        <v>51</v>
      </c>
      <c r="J255" s="135" t="s">
        <v>51</v>
      </c>
      <c r="K255" s="140"/>
      <c r="L255" s="175"/>
      <c r="M255" s="170"/>
      <c r="N255" s="170"/>
      <c r="O255" s="169">
        <v>130000</v>
      </c>
      <c r="P255" s="170"/>
      <c r="Q255" s="170"/>
      <c r="R255" s="170"/>
      <c r="S255" s="170"/>
      <c r="T255" s="170"/>
      <c r="U255" s="170"/>
      <c r="V255" s="170"/>
      <c r="W255" s="158"/>
      <c r="X255" s="176">
        <v>6800000</v>
      </c>
      <c r="Y255" s="139">
        <f t="shared" si="3"/>
        <v>6930000</v>
      </c>
      <c r="Z255" s="144"/>
    </row>
    <row r="256" spans="1:26" s="18" customFormat="1" ht="16.5" customHeight="1">
      <c r="A256" s="133" t="s">
        <v>940</v>
      </c>
      <c r="B256" s="134" t="d">
        <v>2023-01-14</v>
      </c>
      <c r="C256" s="153" t="s">
        <v>78</v>
      </c>
      <c r="D256" s="146" t="s">
        <v>941</v>
      </c>
      <c r="E256" s="147" t="s">
        <v>942</v>
      </c>
      <c r="F256" s="136"/>
      <c r="G256" s="136">
        <v>1</v>
      </c>
      <c r="H256" s="137" t="s">
        <v>81</v>
      </c>
      <c r="I256" s="135" t="s">
        <v>51</v>
      </c>
      <c r="J256" s="135" t="s">
        <v>51</v>
      </c>
      <c r="K256" s="140"/>
      <c r="L256" s="175"/>
      <c r="M256" s="170"/>
      <c r="N256" s="170"/>
      <c r="O256" s="169">
        <v>130000</v>
      </c>
      <c r="P256" s="170"/>
      <c r="Q256" s="170"/>
      <c r="R256" s="170"/>
      <c r="S256" s="170"/>
      <c r="T256" s="170"/>
      <c r="U256" s="170"/>
      <c r="V256" s="170"/>
      <c r="W256" s="158"/>
      <c r="X256" s="176">
        <v>6800000</v>
      </c>
      <c r="Y256" s="139">
        <f t="shared" si="3"/>
        <v>6930000</v>
      </c>
      <c r="Z256" s="144"/>
    </row>
    <row r="257" spans="1:26" s="18" customFormat="1" ht="16.5" customHeight="1">
      <c r="A257" s="133" t="s">
        <v>943</v>
      </c>
      <c r="B257" s="134" t="d">
        <v>2023-01-14</v>
      </c>
      <c r="C257" s="153" t="s">
        <v>92</v>
      </c>
      <c r="D257" s="146" t="s">
        <v>944</v>
      </c>
      <c r="E257" s="147" t="s">
        <v>945</v>
      </c>
      <c r="F257" s="136">
        <v>1</v>
      </c>
      <c r="G257" s="136"/>
      <c r="H257" s="137" t="s">
        <v>674</v>
      </c>
      <c r="I257" s="135"/>
      <c r="J257" s="135" t="s">
        <v>38</v>
      </c>
      <c r="K257" s="140"/>
      <c r="L257" s="175"/>
      <c r="M257" s="170"/>
      <c r="N257" s="170"/>
      <c r="O257" s="170"/>
      <c r="P257" s="170"/>
      <c r="Q257" s="170"/>
      <c r="R257" s="170"/>
      <c r="S257" s="170"/>
      <c r="T257" s="170"/>
      <c r="U257" s="170"/>
      <c r="V257" s="170"/>
      <c r="W257" s="158"/>
      <c r="X257" s="176">
        <v>3300000</v>
      </c>
      <c r="Y257" s="139">
        <f t="shared" si="3"/>
        <v>3300000</v>
      </c>
      <c r="Z257" s="144"/>
    </row>
    <row r="258" spans="1:26" s="18" customFormat="1" ht="16.5" customHeight="1">
      <c r="A258" s="133" t="s">
        <v>946</v>
      </c>
      <c r="B258" s="134" t="d">
        <v>2023-01-14</v>
      </c>
      <c r="C258" s="153" t="s">
        <v>78</v>
      </c>
      <c r="D258" s="146" t="s">
        <v>947</v>
      </c>
      <c r="E258" s="147" t="s">
        <v>948</v>
      </c>
      <c r="F258" s="136"/>
      <c r="G258" s="136">
        <v>1</v>
      </c>
      <c r="H258" s="137" t="s">
        <v>81</v>
      </c>
      <c r="I258" s="135" t="s">
        <v>51</v>
      </c>
      <c r="J258" s="135" t="s">
        <v>51</v>
      </c>
      <c r="K258" s="138"/>
      <c r="L258" s="169"/>
      <c r="M258" s="170"/>
      <c r="N258" s="170"/>
      <c r="O258" s="169">
        <v>130000</v>
      </c>
      <c r="P258" s="170"/>
      <c r="Q258" s="170"/>
      <c r="R258" s="170"/>
      <c r="S258" s="170"/>
      <c r="T258" s="170"/>
      <c r="U258" s="170"/>
      <c r="V258" s="170"/>
      <c r="W258" s="158"/>
      <c r="X258" s="176">
        <v>6800000</v>
      </c>
      <c r="Y258" s="139">
        <f t="shared" si="3"/>
        <v>6930000</v>
      </c>
      <c r="Z258" s="144"/>
    </row>
    <row r="259" spans="1:26" s="18" customFormat="1" ht="16.5" customHeight="1">
      <c r="A259" s="133" t="s">
        <v>949</v>
      </c>
      <c r="B259" s="134" t="d">
        <v>2023-01-16</v>
      </c>
      <c r="C259" s="153" t="s">
        <v>904</v>
      </c>
      <c r="D259" s="146" t="s">
        <v>950</v>
      </c>
      <c r="E259" s="147" t="s">
        <v>951</v>
      </c>
      <c r="F259" s="136">
        <v>1</v>
      </c>
      <c r="G259" s="136"/>
      <c r="H259" s="137" t="s">
        <v>907</v>
      </c>
      <c r="I259" s="135" t="s">
        <v>380</v>
      </c>
      <c r="J259" s="135" t="s">
        <v>381</v>
      </c>
      <c r="K259" s="140">
        <v>350000</v>
      </c>
      <c r="L259" s="175"/>
      <c r="M259" s="170"/>
      <c r="N259" s="170"/>
      <c r="O259" s="170"/>
      <c r="P259" s="170"/>
      <c r="Q259" s="170">
        <v>300000</v>
      </c>
      <c r="R259" s="170"/>
      <c r="S259" s="170"/>
      <c r="T259" s="170"/>
      <c r="U259" s="170"/>
      <c r="V259" s="170"/>
      <c r="W259" s="158"/>
      <c r="X259" s="176">
        <v>4050000</v>
      </c>
      <c r="Y259" s="139">
        <f t="shared" si="3"/>
        <v>4700000</v>
      </c>
      <c r="Z259" s="144"/>
    </row>
    <row r="260" spans="1:26" s="18" customFormat="1" ht="16.5" customHeight="1">
      <c r="A260" s="133" t="s">
        <v>952</v>
      </c>
      <c r="B260" s="134" t="d">
        <v>2023-01-16</v>
      </c>
      <c r="C260" s="153" t="s">
        <v>452</v>
      </c>
      <c r="D260" s="146" t="s">
        <v>953</v>
      </c>
      <c r="E260" s="147" t="s">
        <v>954</v>
      </c>
      <c r="F260" s="136">
        <v>1</v>
      </c>
      <c r="G260" s="136"/>
      <c r="H260" s="137" t="s">
        <v>267</v>
      </c>
      <c r="I260" s="135" t="s">
        <v>82</v>
      </c>
      <c r="J260" s="135" t="s">
        <v>51</v>
      </c>
      <c r="K260" s="140"/>
      <c r="L260" s="175"/>
      <c r="M260" s="170"/>
      <c r="N260" s="170"/>
      <c r="O260" s="170"/>
      <c r="P260" s="170"/>
      <c r="Q260" s="170"/>
      <c r="R260" s="170"/>
      <c r="S260" s="170"/>
      <c r="T260" s="170"/>
      <c r="U260" s="170"/>
      <c r="V260" s="170"/>
      <c r="W260" s="158"/>
      <c r="X260" s="157">
        <v>4200000</v>
      </c>
      <c r="Y260" s="139">
        <f t="shared" si="3"/>
        <v>4200000</v>
      </c>
      <c r="Z260" s="144"/>
    </row>
    <row r="261" spans="1:26" s="18" customFormat="1" ht="16.5" customHeight="1">
      <c r="A261" s="133" t="s">
        <v>955</v>
      </c>
      <c r="B261" s="134" t="d">
        <v>2023-01-16</v>
      </c>
      <c r="C261" s="153" t="s">
        <v>372</v>
      </c>
      <c r="D261" s="146" t="s">
        <v>956</v>
      </c>
      <c r="E261" s="147" t="s">
        <v>957</v>
      </c>
      <c r="F261" s="136">
        <v>1</v>
      </c>
      <c r="G261" s="136"/>
      <c r="H261" s="137" t="s">
        <v>61</v>
      </c>
      <c r="I261" s="135"/>
      <c r="J261" s="135" t="s">
        <v>38</v>
      </c>
      <c r="K261" s="138"/>
      <c r="L261" s="169"/>
      <c r="M261" s="170"/>
      <c r="N261" s="170"/>
      <c r="O261" s="170"/>
      <c r="P261" s="170"/>
      <c r="Q261" s="170"/>
      <c r="R261" s="170"/>
      <c r="S261" s="170"/>
      <c r="T261" s="170"/>
      <c r="U261" s="170"/>
      <c r="V261" s="170"/>
      <c r="W261" s="158"/>
      <c r="X261" s="176"/>
      <c r="Y261" s="139">
        <f t="shared" si="3"/>
        <v>0</v>
      </c>
      <c r="Z261" s="144"/>
    </row>
    <row r="262" spans="1:26" s="18" customFormat="1" ht="16.5" customHeight="1">
      <c r="A262" s="133" t="s">
        <v>958</v>
      </c>
      <c r="B262" s="134" t="d">
        <v>2023-01-16</v>
      </c>
      <c r="C262" s="153" t="s">
        <v>217</v>
      </c>
      <c r="D262" s="146" t="s">
        <v>959</v>
      </c>
      <c r="E262" s="147" t="s">
        <v>960</v>
      </c>
      <c r="F262" s="136">
        <v>1</v>
      </c>
      <c r="G262" s="136"/>
      <c r="H262" s="137" t="s">
        <v>303</v>
      </c>
      <c r="I262" s="135" t="s">
        <v>380</v>
      </c>
      <c r="J262" s="135" t="s">
        <v>381</v>
      </c>
      <c r="K262" s="140">
        <v>350000</v>
      </c>
      <c r="L262" s="175"/>
      <c r="M262" s="170"/>
      <c r="N262" s="170"/>
      <c r="O262" s="170"/>
      <c r="P262" s="169">
        <v>150000</v>
      </c>
      <c r="Q262" s="170">
        <v>300000</v>
      </c>
      <c r="R262" s="170"/>
      <c r="S262" s="170"/>
      <c r="T262" s="170"/>
      <c r="U262" s="170"/>
      <c r="V262" s="170"/>
      <c r="W262" s="158"/>
      <c r="X262" s="176">
        <v>6750000</v>
      </c>
      <c r="Y262" s="139">
        <f t="shared" si="3"/>
        <v>7550000</v>
      </c>
      <c r="Z262" s="144"/>
    </row>
    <row r="263" spans="1:26" s="18" customFormat="1" ht="16.5" customHeight="1">
      <c r="A263" s="133" t="s">
        <v>961</v>
      </c>
      <c r="B263" s="134" t="d">
        <v>2023-01-16</v>
      </c>
      <c r="C263" s="153" t="s">
        <v>245</v>
      </c>
      <c r="D263" s="146" t="s">
        <v>962</v>
      </c>
      <c r="E263" s="147" t="s">
        <v>963</v>
      </c>
      <c r="F263" s="136">
        <v>1</v>
      </c>
      <c r="G263" s="136"/>
      <c r="H263" s="137" t="s">
        <v>248</v>
      </c>
      <c r="I263" s="135" t="s">
        <v>51</v>
      </c>
      <c r="J263" s="135" t="s">
        <v>51</v>
      </c>
      <c r="K263" s="140"/>
      <c r="L263" s="175"/>
      <c r="M263" s="170"/>
      <c r="N263" s="170"/>
      <c r="O263" s="170"/>
      <c r="P263" s="170"/>
      <c r="Q263" s="170"/>
      <c r="R263" s="170"/>
      <c r="S263" s="170"/>
      <c r="T263" s="170"/>
      <c r="U263" s="170"/>
      <c r="V263" s="170"/>
      <c r="W263" s="158"/>
      <c r="X263" s="176">
        <v>4100000</v>
      </c>
      <c r="Y263" s="139">
        <f t="shared" si="3"/>
        <v>4100000</v>
      </c>
      <c r="Z263" s="144"/>
    </row>
    <row r="264" spans="1:26" s="18" customFormat="1" ht="16.5" customHeight="1">
      <c r="A264" s="133" t="s">
        <v>964</v>
      </c>
      <c r="B264" s="134" t="d">
        <v>2023-01-16</v>
      </c>
      <c r="C264" s="153" t="s">
        <v>238</v>
      </c>
      <c r="D264" s="146" t="s">
        <v>965</v>
      </c>
      <c r="E264" s="147" t="s">
        <v>966</v>
      </c>
      <c r="F264" s="136"/>
      <c r="G264" s="136">
        <v>1</v>
      </c>
      <c r="H264" s="137" t="s">
        <v>204</v>
      </c>
      <c r="I264" s="135"/>
      <c r="J264" s="135" t="s">
        <v>51</v>
      </c>
      <c r="K264" s="140"/>
      <c r="L264" s="175"/>
      <c r="M264" s="170"/>
      <c r="N264" s="170"/>
      <c r="O264" s="170"/>
      <c r="P264" s="170"/>
      <c r="Q264" s="170"/>
      <c r="R264" s="170"/>
      <c r="S264" s="170"/>
      <c r="T264" s="170"/>
      <c r="U264" s="170"/>
      <c r="V264" s="170"/>
      <c r="W264" s="158"/>
      <c r="X264" s="177">
        <v>4000000</v>
      </c>
      <c r="Y264" s="139">
        <f t="shared" si="3"/>
        <v>4000000</v>
      </c>
      <c r="Z264" s="144"/>
    </row>
    <row r="265" spans="1:26" s="18" customFormat="1" ht="16.5" customHeight="1">
      <c r="A265" s="133" t="s">
        <v>967</v>
      </c>
      <c r="B265" s="134" t="d">
        <v>2023-01-16</v>
      </c>
      <c r="C265" s="153" t="s">
        <v>63</v>
      </c>
      <c r="D265" s="146" t="s">
        <v>968</v>
      </c>
      <c r="E265" s="147" t="s">
        <v>969</v>
      </c>
      <c r="F265" s="136"/>
      <c r="G265" s="136">
        <v>1</v>
      </c>
      <c r="H265" s="137" t="s">
        <v>66</v>
      </c>
      <c r="I265" s="135" t="s">
        <v>82</v>
      </c>
      <c r="J265" s="135" t="s">
        <v>51</v>
      </c>
      <c r="K265" s="140"/>
      <c r="L265" s="175"/>
      <c r="M265" s="170"/>
      <c r="N265" s="170"/>
      <c r="O265" s="170"/>
      <c r="P265" s="169">
        <v>700000</v>
      </c>
      <c r="Q265" s="170"/>
      <c r="R265" s="170"/>
      <c r="S265" s="170"/>
      <c r="T265" s="170"/>
      <c r="U265" s="170"/>
      <c r="V265" s="170"/>
      <c r="W265" s="158"/>
      <c r="X265" s="176">
        <v>4600000</v>
      </c>
      <c r="Y265" s="139">
        <f t="shared" si="3"/>
        <v>5300000</v>
      </c>
      <c r="Z265" s="144"/>
    </row>
    <row r="266" spans="1:26" s="18" customFormat="1" ht="16.5" customHeight="1">
      <c r="A266" s="133" t="s">
        <v>970</v>
      </c>
      <c r="B266" s="134" t="d">
        <v>2023-01-16</v>
      </c>
      <c r="C266" s="153" t="s">
        <v>78</v>
      </c>
      <c r="D266" s="146" t="s">
        <v>971</v>
      </c>
      <c r="E266" s="147" t="s">
        <v>972</v>
      </c>
      <c r="F266" s="136"/>
      <c r="G266" s="136">
        <v>1</v>
      </c>
      <c r="H266" s="137" t="s">
        <v>81</v>
      </c>
      <c r="I266" s="135"/>
      <c r="J266" s="135" t="s">
        <v>51</v>
      </c>
      <c r="K266" s="140"/>
      <c r="L266" s="175"/>
      <c r="M266" s="170"/>
      <c r="N266" s="170"/>
      <c r="O266" s="169">
        <v>130000</v>
      </c>
      <c r="P266" s="170"/>
      <c r="Q266" s="170"/>
      <c r="R266" s="170"/>
      <c r="S266" s="170"/>
      <c r="T266" s="170"/>
      <c r="U266" s="170"/>
      <c r="V266" s="170"/>
      <c r="W266" s="158"/>
      <c r="X266" s="176">
        <v>6800000</v>
      </c>
      <c r="Y266" s="139">
        <f t="shared" ref="Y266:Y329" si="4">SUM(K266:S266)+X266</f>
        <v>6930000</v>
      </c>
      <c r="Z266" s="144"/>
    </row>
    <row r="267" spans="1:26" s="18" customFormat="1" ht="16.5" customHeight="1">
      <c r="A267" s="133" t="s">
        <v>973</v>
      </c>
      <c r="B267" s="134" t="d">
        <v>2023-01-16</v>
      </c>
      <c r="C267" s="153" t="s">
        <v>78</v>
      </c>
      <c r="D267" s="146" t="s">
        <v>974</v>
      </c>
      <c r="E267" s="147" t="s">
        <v>975</v>
      </c>
      <c r="F267" s="136"/>
      <c r="G267" s="136">
        <v>1</v>
      </c>
      <c r="H267" s="137" t="s">
        <v>81</v>
      </c>
      <c r="I267" s="135"/>
      <c r="J267" s="135" t="s">
        <v>51</v>
      </c>
      <c r="K267" s="140"/>
      <c r="L267" s="175"/>
      <c r="M267" s="170"/>
      <c r="N267" s="170"/>
      <c r="O267" s="169">
        <v>130000</v>
      </c>
      <c r="P267" s="170"/>
      <c r="Q267" s="170"/>
      <c r="R267" s="170"/>
      <c r="S267" s="170"/>
      <c r="T267" s="170"/>
      <c r="U267" s="170"/>
      <c r="V267" s="170"/>
      <c r="W267" s="158"/>
      <c r="X267" s="176">
        <v>5200000</v>
      </c>
      <c r="Y267" s="139">
        <f t="shared" si="4"/>
        <v>5330000</v>
      </c>
      <c r="Z267" s="144"/>
    </row>
    <row r="268" spans="1:26" s="18" customFormat="1" ht="16.5" customHeight="1">
      <c r="A268" s="133" t="s">
        <v>976</v>
      </c>
      <c r="B268" s="134" t="d">
        <v>2023-01-16</v>
      </c>
      <c r="C268" s="153" t="s">
        <v>173</v>
      </c>
      <c r="D268" s="146" t="s">
        <v>977</v>
      </c>
      <c r="E268" s="147" t="s">
        <v>978</v>
      </c>
      <c r="F268" s="136">
        <v>1</v>
      </c>
      <c r="G268" s="136"/>
      <c r="H268" s="137" t="s">
        <v>175</v>
      </c>
      <c r="I268" s="135" t="s">
        <v>45</v>
      </c>
      <c r="J268" s="135" t="s">
        <v>38</v>
      </c>
      <c r="K268" s="140">
        <v>410000</v>
      </c>
      <c r="L268" s="175"/>
      <c r="M268" s="170"/>
      <c r="N268" s="170"/>
      <c r="O268" s="170"/>
      <c r="P268" s="170"/>
      <c r="Q268" s="170"/>
      <c r="R268" s="170"/>
      <c r="S268" s="170"/>
      <c r="T268" s="170"/>
      <c r="U268" s="170"/>
      <c r="V268" s="170"/>
      <c r="W268" s="158"/>
      <c r="X268" s="176">
        <v>3950000</v>
      </c>
      <c r="Y268" s="139">
        <f t="shared" si="4"/>
        <v>4360000</v>
      </c>
      <c r="Z268" s="144"/>
    </row>
    <row r="269" spans="1:26" s="18" customFormat="1" ht="16.5" customHeight="1">
      <c r="A269" s="133" t="s">
        <v>979</v>
      </c>
      <c r="B269" s="134" t="d">
        <v>2023-01-16</v>
      </c>
      <c r="C269" s="153" t="s">
        <v>47</v>
      </c>
      <c r="D269" s="148" t="s">
        <v>980</v>
      </c>
      <c r="E269" s="150" t="s">
        <v>981</v>
      </c>
      <c r="F269" s="136"/>
      <c r="G269" s="136">
        <v>1</v>
      </c>
      <c r="H269" s="137" t="s">
        <v>982</v>
      </c>
      <c r="I269" s="135" t="s">
        <v>82</v>
      </c>
      <c r="J269" s="135" t="s">
        <v>51</v>
      </c>
      <c r="K269" s="140"/>
      <c r="L269" s="175"/>
      <c r="M269" s="170"/>
      <c r="N269" s="170"/>
      <c r="O269" s="170"/>
      <c r="P269" s="170"/>
      <c r="Q269" s="170"/>
      <c r="R269" s="170"/>
      <c r="S269" s="170"/>
      <c r="T269" s="170"/>
      <c r="U269" s="170"/>
      <c r="V269" s="170"/>
      <c r="W269" s="158"/>
      <c r="X269" s="157">
        <v>3200000</v>
      </c>
      <c r="Y269" s="139">
        <f t="shared" si="4"/>
        <v>3200000</v>
      </c>
      <c r="Z269" s="144"/>
    </row>
    <row r="270" spans="1:26" s="18" customFormat="1" ht="16.5" customHeight="1">
      <c r="A270" s="133" t="s">
        <v>983</v>
      </c>
      <c r="B270" s="134" t="d">
        <v>2023-01-16</v>
      </c>
      <c r="C270" s="153" t="s">
        <v>183</v>
      </c>
      <c r="D270" s="146" t="s">
        <v>984</v>
      </c>
      <c r="E270" s="147" t="s">
        <v>985</v>
      </c>
      <c r="F270" s="136"/>
      <c r="G270" s="136">
        <v>1</v>
      </c>
      <c r="H270" s="137" t="s">
        <v>719</v>
      </c>
      <c r="I270" s="135"/>
      <c r="J270" s="135" t="s">
        <v>51</v>
      </c>
      <c r="K270" s="140"/>
      <c r="L270" s="175"/>
      <c r="M270" s="170"/>
      <c r="N270" s="170"/>
      <c r="O270" s="170"/>
      <c r="P270" s="170"/>
      <c r="Q270" s="170"/>
      <c r="R270" s="170"/>
      <c r="S270" s="170"/>
      <c r="T270" s="170"/>
      <c r="U270" s="170"/>
      <c r="V270" s="170"/>
      <c r="W270" s="158"/>
      <c r="X270" s="176">
        <v>1800000</v>
      </c>
      <c r="Y270" s="139">
        <f t="shared" si="4"/>
        <v>1800000</v>
      </c>
      <c r="Z270" s="144"/>
    </row>
    <row r="271" spans="1:26" s="18" customFormat="1" ht="16.5" customHeight="1">
      <c r="A271" s="133" t="s">
        <v>986</v>
      </c>
      <c r="B271" s="134" t="d">
        <v>2023-01-16</v>
      </c>
      <c r="C271" s="153" t="s">
        <v>987</v>
      </c>
      <c r="D271" s="146" t="s">
        <v>988</v>
      </c>
      <c r="E271" s="147" t="s">
        <v>989</v>
      </c>
      <c r="F271" s="136">
        <v>1</v>
      </c>
      <c r="G271" s="136"/>
      <c r="H271" s="137" t="s">
        <v>990</v>
      </c>
      <c r="I271" s="135"/>
      <c r="J271" s="135" t="s">
        <v>38</v>
      </c>
      <c r="K271" s="140"/>
      <c r="L271" s="175"/>
      <c r="M271" s="170"/>
      <c r="N271" s="170"/>
      <c r="O271" s="170"/>
      <c r="P271" s="170"/>
      <c r="Q271" s="170"/>
      <c r="R271" s="170"/>
      <c r="S271" s="170"/>
      <c r="T271" s="170"/>
      <c r="U271" s="170"/>
      <c r="V271" s="170"/>
      <c r="W271" s="158"/>
      <c r="X271" s="177">
        <v>3800000</v>
      </c>
      <c r="Y271" s="139">
        <f t="shared" si="4"/>
        <v>3800000</v>
      </c>
      <c r="Z271" s="144"/>
    </row>
    <row r="272" spans="1:26" s="18" customFormat="1" ht="16.5" customHeight="1">
      <c r="A272" s="133" t="s">
        <v>991</v>
      </c>
      <c r="B272" s="134" t="d">
        <v>2023-01-16</v>
      </c>
      <c r="C272" s="153" t="s">
        <v>131</v>
      </c>
      <c r="D272" s="146" t="s">
        <v>992</v>
      </c>
      <c r="E272" s="147" t="s">
        <v>993</v>
      </c>
      <c r="F272" s="136"/>
      <c r="G272" s="136">
        <v>1</v>
      </c>
      <c r="H272" s="137" t="s">
        <v>134</v>
      </c>
      <c r="I272" s="135" t="s">
        <v>82</v>
      </c>
      <c r="J272" s="135" t="s">
        <v>51</v>
      </c>
      <c r="K272" s="140">
        <v>600000</v>
      </c>
      <c r="L272" s="175"/>
      <c r="M272" s="170"/>
      <c r="N272" s="170"/>
      <c r="O272" s="170">
        <v>165000</v>
      </c>
      <c r="P272" s="170"/>
      <c r="Q272" s="170"/>
      <c r="R272" s="170"/>
      <c r="S272" s="170"/>
      <c r="T272" s="170"/>
      <c r="U272" s="170"/>
      <c r="V272" s="170"/>
      <c r="W272" s="158"/>
      <c r="X272" s="177">
        <v>3600000</v>
      </c>
      <c r="Y272" s="139">
        <f t="shared" si="4"/>
        <v>4365000</v>
      </c>
      <c r="Z272" s="144"/>
    </row>
    <row r="273" spans="1:26" s="18" customFormat="1" ht="16.5" customHeight="1">
      <c r="A273" s="133" t="s">
        <v>994</v>
      </c>
      <c r="B273" s="134" t="d">
        <v>2023-01-16</v>
      </c>
      <c r="C273" s="153" t="s">
        <v>535</v>
      </c>
      <c r="D273" s="146" t="s">
        <v>995</v>
      </c>
      <c r="E273" s="147" t="s">
        <v>996</v>
      </c>
      <c r="F273" s="136"/>
      <c r="G273" s="136">
        <v>1</v>
      </c>
      <c r="H273" s="137" t="s">
        <v>538</v>
      </c>
      <c r="I273" s="135" t="s">
        <v>45</v>
      </c>
      <c r="J273" s="135" t="s">
        <v>38</v>
      </c>
      <c r="K273" s="140">
        <v>610000</v>
      </c>
      <c r="L273" s="175"/>
      <c r="M273" s="170"/>
      <c r="N273" s="170"/>
      <c r="O273" s="170"/>
      <c r="P273" s="170"/>
      <c r="Q273" s="170"/>
      <c r="R273" s="170"/>
      <c r="S273" s="170"/>
      <c r="T273" s="170"/>
      <c r="U273" s="170"/>
      <c r="V273" s="170"/>
      <c r="W273" s="158"/>
      <c r="X273" s="176">
        <v>3300000</v>
      </c>
      <c r="Y273" s="139">
        <f t="shared" si="4"/>
        <v>3910000</v>
      </c>
      <c r="Z273" s="144"/>
    </row>
    <row r="274" spans="1:26" s="18" customFormat="1" ht="16.5" customHeight="1">
      <c r="A274" s="133" t="s">
        <v>997</v>
      </c>
      <c r="B274" s="134" t="d">
        <v>2023-01-16</v>
      </c>
      <c r="C274" s="153" t="s">
        <v>372</v>
      </c>
      <c r="D274" s="146" t="s">
        <v>998</v>
      </c>
      <c r="E274" s="147" t="s">
        <v>957</v>
      </c>
      <c r="F274" s="136">
        <v>1</v>
      </c>
      <c r="G274" s="136"/>
      <c r="H274" s="137" t="s">
        <v>61</v>
      </c>
      <c r="I274" s="135"/>
      <c r="J274" s="135" t="s">
        <v>38</v>
      </c>
      <c r="K274" s="140"/>
      <c r="L274" s="175"/>
      <c r="M274" s="170"/>
      <c r="N274" s="170"/>
      <c r="O274" s="170"/>
      <c r="P274" s="170"/>
      <c r="Q274" s="170"/>
      <c r="R274" s="170"/>
      <c r="S274" s="170"/>
      <c r="T274" s="170"/>
      <c r="U274" s="170"/>
      <c r="V274" s="170"/>
      <c r="W274" s="158"/>
      <c r="X274" s="176"/>
      <c r="Y274" s="139">
        <f t="shared" si="4"/>
        <v>0</v>
      </c>
      <c r="Z274" s="144"/>
    </row>
    <row r="275" spans="1:26" s="18" customFormat="1" ht="16.5" customHeight="1">
      <c r="A275" s="133" t="s">
        <v>999</v>
      </c>
      <c r="B275" s="134" t="d">
        <v>2023-01-16</v>
      </c>
      <c r="C275" s="153" t="s">
        <v>245</v>
      </c>
      <c r="D275" s="146" t="s">
        <v>1000</v>
      </c>
      <c r="E275" s="147" t="s">
        <v>1001</v>
      </c>
      <c r="F275" s="136">
        <v>1</v>
      </c>
      <c r="G275" s="136"/>
      <c r="H275" s="137" t="s">
        <v>248</v>
      </c>
      <c r="I275" s="135" t="s">
        <v>51</v>
      </c>
      <c r="J275" s="135" t="s">
        <v>51</v>
      </c>
      <c r="K275" s="140"/>
      <c r="L275" s="175"/>
      <c r="M275" s="170"/>
      <c r="N275" s="170"/>
      <c r="O275" s="170"/>
      <c r="P275" s="170"/>
      <c r="Q275" s="170"/>
      <c r="R275" s="170"/>
      <c r="S275" s="170"/>
      <c r="T275" s="170"/>
      <c r="U275" s="170"/>
      <c r="V275" s="170"/>
      <c r="W275" s="158"/>
      <c r="X275" s="176">
        <v>4100000</v>
      </c>
      <c r="Y275" s="139">
        <f t="shared" si="4"/>
        <v>4100000</v>
      </c>
      <c r="Z275" s="144"/>
    </row>
    <row r="276" spans="1:26" s="18" customFormat="1" ht="16.5" customHeight="1">
      <c r="A276" s="133" t="s">
        <v>1002</v>
      </c>
      <c r="B276" s="134" t="d">
        <v>2023-01-16</v>
      </c>
      <c r="C276" s="153" t="s">
        <v>78</v>
      </c>
      <c r="D276" s="146" t="s">
        <v>1003</v>
      </c>
      <c r="E276" s="147" t="s">
        <v>1004</v>
      </c>
      <c r="F276" s="136"/>
      <c r="G276" s="136">
        <v>1</v>
      </c>
      <c r="H276" s="137" t="s">
        <v>81</v>
      </c>
      <c r="I276" s="135"/>
      <c r="J276" s="135" t="s">
        <v>51</v>
      </c>
      <c r="K276" s="140"/>
      <c r="L276" s="175"/>
      <c r="M276" s="170"/>
      <c r="N276" s="170"/>
      <c r="O276" s="169">
        <v>130000</v>
      </c>
      <c r="P276" s="170"/>
      <c r="Q276" s="170"/>
      <c r="R276" s="170"/>
      <c r="S276" s="170"/>
      <c r="T276" s="170"/>
      <c r="U276" s="170"/>
      <c r="V276" s="170"/>
      <c r="W276" s="158"/>
      <c r="X276" s="176">
        <v>4700000</v>
      </c>
      <c r="Y276" s="139">
        <f t="shared" si="4"/>
        <v>4830000</v>
      </c>
      <c r="Z276" s="144"/>
    </row>
    <row r="277" spans="1:26" s="18" customFormat="1" ht="16.5" customHeight="1">
      <c r="A277" s="133" t="s">
        <v>1005</v>
      </c>
      <c r="B277" s="134" t="d">
        <v>2023-01-16</v>
      </c>
      <c r="C277" s="153" t="s">
        <v>1852</v>
      </c>
      <c r="D277" s="146" t="s">
        <v>315</v>
      </c>
      <c r="E277" s="147">
        <v>341741</v>
      </c>
      <c r="F277" s="136">
        <v>1</v>
      </c>
      <c r="G277" s="136"/>
      <c r="H277" s="155" t="s">
        <v>1846</v>
      </c>
      <c r="I277" s="135" t="s">
        <v>45</v>
      </c>
      <c r="J277" s="135" t="s">
        <v>318</v>
      </c>
      <c r="K277" s="140"/>
      <c r="L277" s="175"/>
      <c r="M277" s="170"/>
      <c r="N277" s="170"/>
      <c r="O277" s="169">
        <v>130000</v>
      </c>
      <c r="P277" s="170"/>
      <c r="Q277" s="170"/>
      <c r="R277" s="170"/>
      <c r="S277" s="170"/>
      <c r="T277" s="170"/>
      <c r="U277" s="170"/>
      <c r="V277" s="170"/>
      <c r="W277" s="158"/>
      <c r="X277" s="157">
        <v>5800000</v>
      </c>
      <c r="Y277" s="139">
        <f t="shared" si="4"/>
        <v>5930000</v>
      </c>
      <c r="Z277" s="144"/>
    </row>
    <row r="278" spans="1:26" s="18" customFormat="1" ht="16.5" customHeight="1">
      <c r="A278" s="133" t="s">
        <v>1006</v>
      </c>
      <c r="B278" s="134" t="d">
        <v>2023-01-17</v>
      </c>
      <c r="C278" s="153" t="s">
        <v>131</v>
      </c>
      <c r="D278" s="146" t="s">
        <v>1007</v>
      </c>
      <c r="E278" s="147" t="s">
        <v>1008</v>
      </c>
      <c r="F278" s="136"/>
      <c r="G278" s="136">
        <v>1</v>
      </c>
      <c r="H278" s="137" t="s">
        <v>134</v>
      </c>
      <c r="I278" s="135"/>
      <c r="J278" s="135" t="s">
        <v>51</v>
      </c>
      <c r="K278" s="140"/>
      <c r="L278" s="175"/>
      <c r="M278" s="170"/>
      <c r="N278" s="170"/>
      <c r="O278" s="170">
        <v>165000</v>
      </c>
      <c r="P278" s="170"/>
      <c r="Q278" s="170"/>
      <c r="R278" s="170"/>
      <c r="S278" s="170"/>
      <c r="T278" s="170"/>
      <c r="U278" s="170"/>
      <c r="V278" s="170"/>
      <c r="W278" s="158" t="s">
        <v>52</v>
      </c>
      <c r="X278" s="177">
        <f>3600000*75%</f>
        <v>2700000</v>
      </c>
      <c r="Y278" s="139">
        <f t="shared" si="4"/>
        <v>2865000</v>
      </c>
      <c r="Z278" s="144"/>
    </row>
    <row r="279" spans="1:26" s="18" customFormat="1" ht="16.5" customHeight="1">
      <c r="A279" s="133" t="s">
        <v>1009</v>
      </c>
      <c r="B279" s="134" t="d">
        <v>2023-01-17</v>
      </c>
      <c r="C279" s="153" t="s">
        <v>372</v>
      </c>
      <c r="D279" s="146" t="s">
        <v>1010</v>
      </c>
      <c r="E279" s="147" t="s">
        <v>1011</v>
      </c>
      <c r="F279" s="136">
        <v>1</v>
      </c>
      <c r="G279" s="136"/>
      <c r="H279" s="137" t="s">
        <v>61</v>
      </c>
      <c r="I279" s="135"/>
      <c r="J279" s="135" t="s">
        <v>38</v>
      </c>
      <c r="K279" s="140"/>
      <c r="L279" s="175"/>
      <c r="M279" s="170"/>
      <c r="N279" s="170"/>
      <c r="O279" s="170"/>
      <c r="P279" s="170"/>
      <c r="Q279" s="170"/>
      <c r="R279" s="170"/>
      <c r="S279" s="170"/>
      <c r="T279" s="170"/>
      <c r="U279" s="170"/>
      <c r="V279" s="170"/>
      <c r="W279" s="158"/>
      <c r="X279" s="176"/>
      <c r="Y279" s="139">
        <f t="shared" si="4"/>
        <v>0</v>
      </c>
      <c r="Z279" s="144"/>
    </row>
    <row r="280" spans="1:26" s="18" customFormat="1" ht="16.5" customHeight="1">
      <c r="A280" s="133" t="s">
        <v>1012</v>
      </c>
      <c r="B280" s="134" t="d">
        <v>2023-01-17</v>
      </c>
      <c r="C280" s="153" t="s">
        <v>173</v>
      </c>
      <c r="D280" s="146" t="s">
        <v>1013</v>
      </c>
      <c r="E280" s="147" t="s">
        <v>1014</v>
      </c>
      <c r="F280" s="136">
        <v>1</v>
      </c>
      <c r="G280" s="136"/>
      <c r="H280" s="137" t="s">
        <v>175</v>
      </c>
      <c r="I280" s="135" t="s">
        <v>82</v>
      </c>
      <c r="J280" s="135" t="s">
        <v>51</v>
      </c>
      <c r="K280" s="140"/>
      <c r="L280" s="175"/>
      <c r="M280" s="170"/>
      <c r="N280" s="170"/>
      <c r="O280" s="170"/>
      <c r="P280" s="170"/>
      <c r="Q280" s="170"/>
      <c r="R280" s="170"/>
      <c r="S280" s="170"/>
      <c r="T280" s="170"/>
      <c r="U280" s="170"/>
      <c r="V280" s="170"/>
      <c r="W280" s="158"/>
      <c r="X280" s="176">
        <v>3950000</v>
      </c>
      <c r="Y280" s="139">
        <f t="shared" si="4"/>
        <v>3950000</v>
      </c>
      <c r="Z280" s="144"/>
    </row>
    <row r="281" spans="1:26" s="18" customFormat="1" ht="16.5" customHeight="1">
      <c r="A281" s="133" t="s">
        <v>1015</v>
      </c>
      <c r="B281" s="134" t="d">
        <v>2023-01-17</v>
      </c>
      <c r="C281" s="153" t="s">
        <v>1016</v>
      </c>
      <c r="D281" s="146" t="s">
        <v>1017</v>
      </c>
      <c r="E281" s="147" t="s">
        <v>1018</v>
      </c>
      <c r="F281" s="136"/>
      <c r="G281" s="136">
        <v>1</v>
      </c>
      <c r="H281" s="137" t="s">
        <v>403</v>
      </c>
      <c r="I281" s="135" t="s">
        <v>38</v>
      </c>
      <c r="J281" s="135" t="s">
        <v>38</v>
      </c>
      <c r="K281" s="140"/>
      <c r="L281" s="175"/>
      <c r="M281" s="170"/>
      <c r="N281" s="170"/>
      <c r="O281" s="170"/>
      <c r="P281" s="170"/>
      <c r="Q281" s="170"/>
      <c r="R281" s="170"/>
      <c r="S281" s="170"/>
      <c r="T281" s="170"/>
      <c r="U281" s="170"/>
      <c r="V281" s="170"/>
      <c r="W281" s="158"/>
      <c r="X281" s="176">
        <v>3950000</v>
      </c>
      <c r="Y281" s="139">
        <f t="shared" si="4"/>
        <v>3950000</v>
      </c>
      <c r="Z281" s="144"/>
    </row>
    <row r="282" spans="1:26" s="18" customFormat="1" ht="16.5" customHeight="1">
      <c r="A282" s="133" t="s">
        <v>1019</v>
      </c>
      <c r="B282" s="134" t="d">
        <v>2023-01-17</v>
      </c>
      <c r="C282" s="153" t="s">
        <v>372</v>
      </c>
      <c r="D282" s="146" t="s">
        <v>1020</v>
      </c>
      <c r="E282" s="147" t="s">
        <v>1011</v>
      </c>
      <c r="F282" s="136">
        <v>1</v>
      </c>
      <c r="G282" s="136"/>
      <c r="H282" s="137" t="s">
        <v>61</v>
      </c>
      <c r="I282" s="135"/>
      <c r="J282" s="135" t="s">
        <v>38</v>
      </c>
      <c r="K282" s="138"/>
      <c r="L282" s="169"/>
      <c r="M282" s="170"/>
      <c r="N282" s="170"/>
      <c r="O282" s="170"/>
      <c r="P282" s="170"/>
      <c r="Q282" s="170"/>
      <c r="R282" s="170"/>
      <c r="S282" s="170"/>
      <c r="T282" s="170"/>
      <c r="U282" s="170"/>
      <c r="V282" s="170"/>
      <c r="W282" s="158"/>
      <c r="X282" s="176"/>
      <c r="Y282" s="139">
        <f t="shared" si="4"/>
        <v>0</v>
      </c>
      <c r="Z282" s="144"/>
    </row>
    <row r="283" spans="1:26" s="18" customFormat="1" ht="16.5" customHeight="1">
      <c r="A283" s="133" t="s">
        <v>1021</v>
      </c>
      <c r="B283" s="134" t="d">
        <v>2023-01-17</v>
      </c>
      <c r="C283" s="153" t="s">
        <v>149</v>
      </c>
      <c r="D283" s="146" t="s">
        <v>1022</v>
      </c>
      <c r="E283" s="147" t="s">
        <v>1023</v>
      </c>
      <c r="F283" s="136"/>
      <c r="G283" s="136">
        <v>1</v>
      </c>
      <c r="H283" s="137" t="s">
        <v>152</v>
      </c>
      <c r="I283" s="135" t="s">
        <v>51</v>
      </c>
      <c r="J283" s="135" t="s">
        <v>51</v>
      </c>
      <c r="K283" s="140"/>
      <c r="L283" s="175"/>
      <c r="M283" s="170"/>
      <c r="N283" s="170"/>
      <c r="O283" s="170"/>
      <c r="P283" s="170"/>
      <c r="Q283" s="170"/>
      <c r="R283" s="170"/>
      <c r="S283" s="170"/>
      <c r="T283" s="170"/>
      <c r="U283" s="170"/>
      <c r="V283" s="170"/>
      <c r="W283" s="158"/>
      <c r="X283" s="176">
        <v>3750000</v>
      </c>
      <c r="Y283" s="139">
        <f t="shared" si="4"/>
        <v>3750000</v>
      </c>
      <c r="Z283" s="144"/>
    </row>
    <row r="284" spans="1:26" s="18" customFormat="1" ht="16.5" customHeight="1">
      <c r="A284" s="133" t="s">
        <v>1024</v>
      </c>
      <c r="B284" s="134" t="d">
        <v>2023-01-17</v>
      </c>
      <c r="C284" s="153" t="s">
        <v>183</v>
      </c>
      <c r="D284" s="146" t="s">
        <v>1025</v>
      </c>
      <c r="E284" s="147" t="s">
        <v>1026</v>
      </c>
      <c r="F284" s="136"/>
      <c r="G284" s="136">
        <v>1</v>
      </c>
      <c r="H284" s="137" t="s">
        <v>719</v>
      </c>
      <c r="I284" s="135"/>
      <c r="J284" s="135" t="s">
        <v>51</v>
      </c>
      <c r="K284" s="140"/>
      <c r="L284" s="175"/>
      <c r="M284" s="170"/>
      <c r="N284" s="170"/>
      <c r="O284" s="170"/>
      <c r="P284" s="170"/>
      <c r="Q284" s="170"/>
      <c r="R284" s="170"/>
      <c r="S284" s="170"/>
      <c r="T284" s="170"/>
      <c r="U284" s="170"/>
      <c r="V284" s="170"/>
      <c r="W284" s="158"/>
      <c r="X284" s="176">
        <v>1800000</v>
      </c>
      <c r="Y284" s="139">
        <f t="shared" si="4"/>
        <v>1800000</v>
      </c>
      <c r="Z284" s="144"/>
    </row>
    <row r="285" spans="1:26" s="18" customFormat="1" ht="16.5" customHeight="1">
      <c r="A285" s="133" t="s">
        <v>1027</v>
      </c>
      <c r="B285" s="134" t="d">
        <v>2023-01-17</v>
      </c>
      <c r="C285" s="153" t="s">
        <v>1028</v>
      </c>
      <c r="D285" s="146" t="s">
        <v>1029</v>
      </c>
      <c r="E285" s="147" t="s">
        <v>1030</v>
      </c>
      <c r="F285" s="136">
        <v>1</v>
      </c>
      <c r="G285" s="136"/>
      <c r="H285" s="137" t="s">
        <v>1031</v>
      </c>
      <c r="I285" s="135" t="s">
        <v>51</v>
      </c>
      <c r="J285" s="135" t="s">
        <v>51</v>
      </c>
      <c r="K285" s="140"/>
      <c r="L285" s="175"/>
      <c r="M285" s="170"/>
      <c r="N285" s="170"/>
      <c r="O285" s="170"/>
      <c r="P285" s="169">
        <v>60000</v>
      </c>
      <c r="Q285" s="170"/>
      <c r="R285" s="170"/>
      <c r="S285" s="170"/>
      <c r="T285" s="170"/>
      <c r="U285" s="170"/>
      <c r="V285" s="170"/>
      <c r="W285" s="158"/>
      <c r="X285" s="157">
        <v>3800000</v>
      </c>
      <c r="Y285" s="139">
        <f t="shared" si="4"/>
        <v>3860000</v>
      </c>
      <c r="Z285" s="144"/>
    </row>
    <row r="286" spans="1:26" s="18" customFormat="1" ht="16.5" customHeight="1">
      <c r="A286" s="133" t="s">
        <v>1032</v>
      </c>
      <c r="B286" s="134" t="d">
        <v>2023-01-17</v>
      </c>
      <c r="C286" s="153" t="s">
        <v>63</v>
      </c>
      <c r="D286" s="146" t="s">
        <v>1033</v>
      </c>
      <c r="E286" s="147" t="s">
        <v>1034</v>
      </c>
      <c r="F286" s="136"/>
      <c r="G286" s="136">
        <v>1</v>
      </c>
      <c r="H286" s="137" t="s">
        <v>66</v>
      </c>
      <c r="I286" s="135" t="s">
        <v>82</v>
      </c>
      <c r="J286" s="135" t="s">
        <v>51</v>
      </c>
      <c r="K286" s="140"/>
      <c r="L286" s="175"/>
      <c r="M286" s="170"/>
      <c r="N286" s="170"/>
      <c r="O286" s="170"/>
      <c r="P286" s="169">
        <v>700000</v>
      </c>
      <c r="Q286" s="170"/>
      <c r="R286" s="170"/>
      <c r="S286" s="170"/>
      <c r="T286" s="170"/>
      <c r="U286" s="170"/>
      <c r="V286" s="170"/>
      <c r="W286" s="158"/>
      <c r="X286" s="176">
        <v>4600000</v>
      </c>
      <c r="Y286" s="139">
        <f t="shared" si="4"/>
        <v>5300000</v>
      </c>
      <c r="Z286" s="144"/>
    </row>
    <row r="287" spans="1:26" s="18" customFormat="1" ht="16.5" customHeight="1">
      <c r="A287" s="133" t="s">
        <v>1035</v>
      </c>
      <c r="B287" s="134" t="d">
        <v>2023-01-17</v>
      </c>
      <c r="C287" s="153" t="s">
        <v>1036</v>
      </c>
      <c r="D287" s="146" t="s">
        <v>1037</v>
      </c>
      <c r="E287" s="147" t="s">
        <v>1038</v>
      </c>
      <c r="F287" s="136"/>
      <c r="G287" s="136">
        <v>1</v>
      </c>
      <c r="H287" s="137" t="s">
        <v>1039</v>
      </c>
      <c r="I287" s="135"/>
      <c r="J287" s="135" t="s">
        <v>318</v>
      </c>
      <c r="K287" s="140"/>
      <c r="L287" s="175"/>
      <c r="M287" s="170"/>
      <c r="N287" s="170"/>
      <c r="O287" s="169">
        <v>130000</v>
      </c>
      <c r="P287" s="169">
        <v>50000</v>
      </c>
      <c r="Q287" s="170"/>
      <c r="R287" s="170"/>
      <c r="S287" s="170"/>
      <c r="T287" s="170"/>
      <c r="U287" s="170"/>
      <c r="V287" s="170"/>
      <c r="W287" s="158" t="s">
        <v>205</v>
      </c>
      <c r="X287" s="176">
        <f>6900000*90%</f>
        <v>6210000</v>
      </c>
      <c r="Y287" s="139">
        <f t="shared" si="4"/>
        <v>6390000</v>
      </c>
      <c r="Z287" s="144"/>
    </row>
    <row r="288" spans="1:26" s="18" customFormat="1" ht="16.5" customHeight="1">
      <c r="A288" s="133" t="s">
        <v>1040</v>
      </c>
      <c r="B288" s="134" t="d">
        <v>2023-01-17</v>
      </c>
      <c r="C288" s="153" t="s">
        <v>1041</v>
      </c>
      <c r="D288" s="146" t="s">
        <v>1042</v>
      </c>
      <c r="E288" s="147" t="s">
        <v>1043</v>
      </c>
      <c r="F288" s="136"/>
      <c r="G288" s="136">
        <v>1</v>
      </c>
      <c r="H288" s="137" t="s">
        <v>1044</v>
      </c>
      <c r="I288" s="135" t="s">
        <v>82</v>
      </c>
      <c r="J288" s="135" t="s">
        <v>51</v>
      </c>
      <c r="K288" s="140"/>
      <c r="L288" s="175"/>
      <c r="M288" s="170"/>
      <c r="N288" s="170"/>
      <c r="O288" s="170"/>
      <c r="P288" s="170"/>
      <c r="Q288" s="170"/>
      <c r="R288" s="170"/>
      <c r="S288" s="170"/>
      <c r="T288" s="170"/>
      <c r="U288" s="170"/>
      <c r="V288" s="170"/>
      <c r="W288" s="158"/>
      <c r="X288" s="176">
        <v>3950000</v>
      </c>
      <c r="Y288" s="139">
        <f t="shared" si="4"/>
        <v>3950000</v>
      </c>
      <c r="Z288" s="144"/>
    </row>
    <row r="289" spans="1:26" s="18" customFormat="1" ht="16.5" customHeight="1">
      <c r="A289" s="133" t="s">
        <v>1045</v>
      </c>
      <c r="B289" s="134" t="d">
        <v>2023-01-17</v>
      </c>
      <c r="C289" s="153" t="s">
        <v>126</v>
      </c>
      <c r="D289" s="146" t="s">
        <v>1046</v>
      </c>
      <c r="E289" s="147" t="s">
        <v>1047</v>
      </c>
      <c r="F289" s="136">
        <v>1</v>
      </c>
      <c r="G289" s="136"/>
      <c r="H289" s="137" t="s">
        <v>129</v>
      </c>
      <c r="I289" s="135"/>
      <c r="J289" s="135" t="s">
        <v>51</v>
      </c>
      <c r="K289" s="140"/>
      <c r="L289" s="175"/>
      <c r="M289" s="170"/>
      <c r="N289" s="170"/>
      <c r="O289" s="170"/>
      <c r="P289" s="170"/>
      <c r="Q289" s="170"/>
      <c r="R289" s="170"/>
      <c r="S289" s="170"/>
      <c r="T289" s="170"/>
      <c r="U289" s="170"/>
      <c r="V289" s="170"/>
      <c r="W289" s="158"/>
      <c r="X289" s="176">
        <v>4100000</v>
      </c>
      <c r="Y289" s="139">
        <f t="shared" si="4"/>
        <v>4100000</v>
      </c>
      <c r="Z289" s="144"/>
    </row>
    <row r="290" spans="1:26" s="18" customFormat="1" ht="16.5" customHeight="1">
      <c r="A290" s="133" t="s">
        <v>1048</v>
      </c>
      <c r="B290" s="134" t="d">
        <v>2023-01-17</v>
      </c>
      <c r="C290" s="153" t="s">
        <v>173</v>
      </c>
      <c r="D290" s="146" t="s">
        <v>1049</v>
      </c>
      <c r="E290" s="147" t="s">
        <v>1050</v>
      </c>
      <c r="F290" s="136">
        <v>1</v>
      </c>
      <c r="G290" s="136"/>
      <c r="H290" s="137" t="s">
        <v>175</v>
      </c>
      <c r="I290" s="135" t="s">
        <v>82</v>
      </c>
      <c r="J290" s="135" t="s">
        <v>51</v>
      </c>
      <c r="K290" s="140"/>
      <c r="L290" s="175"/>
      <c r="M290" s="170"/>
      <c r="N290" s="170"/>
      <c r="O290" s="170"/>
      <c r="P290" s="170"/>
      <c r="Q290" s="170"/>
      <c r="R290" s="170"/>
      <c r="S290" s="170"/>
      <c r="T290" s="170"/>
      <c r="U290" s="170"/>
      <c r="V290" s="170"/>
      <c r="W290" s="158"/>
      <c r="X290" s="176">
        <v>3950000</v>
      </c>
      <c r="Y290" s="139">
        <f t="shared" si="4"/>
        <v>3950000</v>
      </c>
      <c r="Z290" s="144"/>
    </row>
    <row r="291" spans="1:26" s="18" customFormat="1" ht="16.5" customHeight="1">
      <c r="A291" s="133" t="s">
        <v>1051</v>
      </c>
      <c r="B291" s="134" t="d">
        <v>2023-01-17</v>
      </c>
      <c r="C291" s="153" t="s">
        <v>169</v>
      </c>
      <c r="D291" s="149" t="s">
        <v>1052</v>
      </c>
      <c r="E291" s="151" t="s">
        <v>1053</v>
      </c>
      <c r="F291" s="136">
        <v>1</v>
      </c>
      <c r="G291" s="136"/>
      <c r="H291" s="137" t="s">
        <v>719</v>
      </c>
      <c r="I291" s="135" t="s">
        <v>51</v>
      </c>
      <c r="J291" s="135" t="s">
        <v>51</v>
      </c>
      <c r="K291" s="140"/>
      <c r="L291" s="175">
        <v>900000</v>
      </c>
      <c r="M291" s="170"/>
      <c r="N291" s="170"/>
      <c r="O291" s="170"/>
      <c r="P291" s="170"/>
      <c r="Q291" s="170"/>
      <c r="R291" s="170"/>
      <c r="S291" s="170"/>
      <c r="T291" s="170"/>
      <c r="U291" s="170"/>
      <c r="V291" s="170"/>
      <c r="W291" s="158"/>
      <c r="X291" s="178">
        <v>3150000</v>
      </c>
      <c r="Y291" s="139">
        <f t="shared" si="4"/>
        <v>4050000</v>
      </c>
      <c r="Z291" s="144"/>
    </row>
    <row r="292" spans="1:26" s="18" customFormat="1" ht="16.5" customHeight="1">
      <c r="A292" s="133" t="s">
        <v>1054</v>
      </c>
      <c r="B292" s="134" t="d">
        <v>2023-01-17</v>
      </c>
      <c r="C292" s="153" t="s">
        <v>149</v>
      </c>
      <c r="D292" s="146" t="s">
        <v>1055</v>
      </c>
      <c r="E292" s="147" t="s">
        <v>1056</v>
      </c>
      <c r="F292" s="136"/>
      <c r="G292" s="136">
        <v>1</v>
      </c>
      <c r="H292" s="137" t="s">
        <v>152</v>
      </c>
      <c r="I292" s="135" t="s">
        <v>51</v>
      </c>
      <c r="J292" s="135" t="s">
        <v>51</v>
      </c>
      <c r="K292" s="140"/>
      <c r="L292" s="175"/>
      <c r="M292" s="170"/>
      <c r="N292" s="170"/>
      <c r="O292" s="170"/>
      <c r="P292" s="174">
        <v>180000</v>
      </c>
      <c r="Q292" s="170"/>
      <c r="R292" s="170"/>
      <c r="S292" s="170"/>
      <c r="T292" s="170"/>
      <c r="U292" s="170"/>
      <c r="V292" s="170"/>
      <c r="W292" s="158"/>
      <c r="X292" s="176">
        <v>3750000</v>
      </c>
      <c r="Y292" s="139">
        <f t="shared" si="4"/>
        <v>3930000</v>
      </c>
      <c r="Z292" s="144"/>
    </row>
    <row r="293" spans="1:26" s="18" customFormat="1" ht="16.5" customHeight="1">
      <c r="A293" s="133" t="s">
        <v>1057</v>
      </c>
      <c r="B293" s="134" t="d">
        <v>2023-01-17</v>
      </c>
      <c r="C293" s="153" t="s">
        <v>78</v>
      </c>
      <c r="D293" s="146" t="s">
        <v>1058</v>
      </c>
      <c r="E293" s="147" t="s">
        <v>1059</v>
      </c>
      <c r="F293" s="136"/>
      <c r="G293" s="136">
        <v>1</v>
      </c>
      <c r="H293" s="137" t="s">
        <v>81</v>
      </c>
      <c r="I293" s="135"/>
      <c r="J293" s="135" t="s">
        <v>38</v>
      </c>
      <c r="K293" s="138"/>
      <c r="L293" s="169"/>
      <c r="M293" s="170"/>
      <c r="N293" s="170"/>
      <c r="O293" s="169">
        <v>130000</v>
      </c>
      <c r="P293" s="170"/>
      <c r="Q293" s="170"/>
      <c r="R293" s="170"/>
      <c r="S293" s="170"/>
      <c r="T293" s="170"/>
      <c r="U293" s="170"/>
      <c r="V293" s="170"/>
      <c r="W293" s="158"/>
      <c r="X293" s="176">
        <v>4700000</v>
      </c>
      <c r="Y293" s="139">
        <f t="shared" si="4"/>
        <v>4830000</v>
      </c>
      <c r="Z293" s="144"/>
    </row>
    <row r="294" spans="1:26" s="18" customFormat="1" ht="16.5" customHeight="1">
      <c r="A294" s="133" t="s">
        <v>1060</v>
      </c>
      <c r="B294" s="134" t="d">
        <v>2023-01-17</v>
      </c>
      <c r="C294" s="153" t="s">
        <v>1061</v>
      </c>
      <c r="D294" s="146" t="s">
        <v>1062</v>
      </c>
      <c r="E294" s="147" t="s">
        <v>1063</v>
      </c>
      <c r="F294" s="136">
        <v>1</v>
      </c>
      <c r="G294" s="136"/>
      <c r="H294" s="137" t="s">
        <v>1064</v>
      </c>
      <c r="I294" s="135" t="s">
        <v>82</v>
      </c>
      <c r="J294" s="135" t="s">
        <v>51</v>
      </c>
      <c r="K294" s="140"/>
      <c r="L294" s="175"/>
      <c r="M294" s="170"/>
      <c r="N294" s="170"/>
      <c r="O294" s="170"/>
      <c r="P294" s="170"/>
      <c r="Q294" s="170"/>
      <c r="R294" s="170"/>
      <c r="S294" s="170"/>
      <c r="T294" s="170"/>
      <c r="U294" s="170"/>
      <c r="V294" s="170"/>
      <c r="W294" s="158"/>
      <c r="X294" s="176">
        <v>3800000</v>
      </c>
      <c r="Y294" s="139">
        <f t="shared" si="4"/>
        <v>3800000</v>
      </c>
      <c r="Z294" s="144"/>
    </row>
    <row r="295" spans="1:26" s="18" customFormat="1" ht="16.5" customHeight="1">
      <c r="A295" s="133" t="s">
        <v>1065</v>
      </c>
      <c r="B295" s="134" t="d">
        <v>2023-01-17</v>
      </c>
      <c r="C295" s="153" t="s">
        <v>508</v>
      </c>
      <c r="D295" s="146" t="s">
        <v>1066</v>
      </c>
      <c r="E295" s="147" t="s">
        <v>1067</v>
      </c>
      <c r="F295" s="136">
        <v>1</v>
      </c>
      <c r="G295" s="136"/>
      <c r="H295" s="137" t="s">
        <v>511</v>
      </c>
      <c r="I295" s="135" t="s">
        <v>51</v>
      </c>
      <c r="J295" s="135" t="s">
        <v>51</v>
      </c>
      <c r="K295" s="140"/>
      <c r="L295" s="175"/>
      <c r="M295" s="170"/>
      <c r="N295" s="170"/>
      <c r="O295" s="170"/>
      <c r="P295" s="170">
        <v>210000</v>
      </c>
      <c r="Q295" s="170"/>
      <c r="R295" s="170"/>
      <c r="S295" s="170"/>
      <c r="T295" s="170"/>
      <c r="U295" s="170"/>
      <c r="V295" s="170"/>
      <c r="W295" s="158"/>
      <c r="X295" s="176">
        <v>6800000</v>
      </c>
      <c r="Y295" s="139">
        <f t="shared" si="4"/>
        <v>7010000</v>
      </c>
      <c r="Z295" s="144"/>
    </row>
    <row r="296" spans="1:26" s="18" customFormat="1" ht="16.5" customHeight="1">
      <c r="A296" s="133" t="s">
        <v>1068</v>
      </c>
      <c r="B296" s="134" t="d">
        <v>2023-01-17</v>
      </c>
      <c r="C296" s="153" t="s">
        <v>1069</v>
      </c>
      <c r="D296" s="146" t="s">
        <v>1070</v>
      </c>
      <c r="E296" s="147" t="s">
        <v>1071</v>
      </c>
      <c r="F296" s="136">
        <v>1</v>
      </c>
      <c r="G296" s="136"/>
      <c r="H296" s="137" t="s">
        <v>267</v>
      </c>
      <c r="I296" s="135" t="s">
        <v>82</v>
      </c>
      <c r="J296" s="135" t="s">
        <v>51</v>
      </c>
      <c r="K296" s="140"/>
      <c r="L296" s="175"/>
      <c r="M296" s="170"/>
      <c r="N296" s="170"/>
      <c r="O296" s="170"/>
      <c r="P296" s="170"/>
      <c r="Q296" s="170"/>
      <c r="R296" s="170"/>
      <c r="S296" s="170"/>
      <c r="T296" s="170"/>
      <c r="U296" s="170"/>
      <c r="V296" s="170"/>
      <c r="W296" s="158"/>
      <c r="X296" s="157">
        <v>4100000</v>
      </c>
      <c r="Y296" s="139">
        <f t="shared" si="4"/>
        <v>4100000</v>
      </c>
      <c r="Z296" s="144"/>
    </row>
    <row r="297" spans="1:26" s="18" customFormat="1" ht="16.5" customHeight="1">
      <c r="A297" s="133" t="s">
        <v>1072</v>
      </c>
      <c r="B297" s="134" t="d">
        <v>2023-01-17</v>
      </c>
      <c r="C297" s="153" t="s">
        <v>508</v>
      </c>
      <c r="D297" s="146" t="s">
        <v>1073</v>
      </c>
      <c r="E297" s="147" t="s">
        <v>1074</v>
      </c>
      <c r="F297" s="136">
        <v>1</v>
      </c>
      <c r="G297" s="136"/>
      <c r="H297" s="137" t="s">
        <v>511</v>
      </c>
      <c r="I297" s="135" t="s">
        <v>51</v>
      </c>
      <c r="J297" s="135" t="s">
        <v>51</v>
      </c>
      <c r="K297" s="140"/>
      <c r="L297" s="175"/>
      <c r="M297" s="170"/>
      <c r="N297" s="170"/>
      <c r="O297" s="170"/>
      <c r="P297" s="170">
        <v>210000</v>
      </c>
      <c r="Q297" s="170"/>
      <c r="R297" s="170"/>
      <c r="S297" s="170"/>
      <c r="T297" s="170"/>
      <c r="U297" s="170"/>
      <c r="V297" s="170"/>
      <c r="W297" s="158"/>
      <c r="X297" s="176">
        <v>6800000</v>
      </c>
      <c r="Y297" s="139">
        <f t="shared" si="4"/>
        <v>7010000</v>
      </c>
      <c r="Z297" s="144"/>
    </row>
    <row r="298" spans="1:26" s="18" customFormat="1" ht="16.5" customHeight="1">
      <c r="A298" s="133" t="s">
        <v>1075</v>
      </c>
      <c r="B298" s="134" t="d">
        <v>2023-01-17</v>
      </c>
      <c r="C298" s="153" t="s">
        <v>149</v>
      </c>
      <c r="D298" s="146" t="s">
        <v>1076</v>
      </c>
      <c r="E298" s="147" t="s">
        <v>1077</v>
      </c>
      <c r="F298" s="136"/>
      <c r="G298" s="136">
        <v>1</v>
      </c>
      <c r="H298" s="137" t="s">
        <v>152</v>
      </c>
      <c r="I298" s="135" t="s">
        <v>51</v>
      </c>
      <c r="J298" s="135" t="s">
        <v>51</v>
      </c>
      <c r="K298" s="140"/>
      <c r="L298" s="175"/>
      <c r="M298" s="170"/>
      <c r="N298" s="170"/>
      <c r="O298" s="170"/>
      <c r="P298" s="170"/>
      <c r="Q298" s="170"/>
      <c r="R298" s="170"/>
      <c r="S298" s="170"/>
      <c r="T298" s="170"/>
      <c r="U298" s="170"/>
      <c r="V298" s="170"/>
      <c r="W298" s="158"/>
      <c r="X298" s="176">
        <v>3750000</v>
      </c>
      <c r="Y298" s="139">
        <f t="shared" si="4"/>
        <v>3750000</v>
      </c>
      <c r="Z298" s="144"/>
    </row>
    <row r="299" spans="1:26" s="18" customFormat="1" ht="16.5" customHeight="1">
      <c r="A299" s="133" t="s">
        <v>1078</v>
      </c>
      <c r="B299" s="134" t="d">
        <v>2023-01-17</v>
      </c>
      <c r="C299" s="153" t="s">
        <v>552</v>
      </c>
      <c r="D299" s="146" t="s">
        <v>1079</v>
      </c>
      <c r="E299" s="147" t="s">
        <v>1080</v>
      </c>
      <c r="F299" s="136"/>
      <c r="G299" s="136">
        <v>1</v>
      </c>
      <c r="H299" s="137" t="s">
        <v>747</v>
      </c>
      <c r="I299" s="135" t="s">
        <v>82</v>
      </c>
      <c r="J299" s="135" t="s">
        <v>51</v>
      </c>
      <c r="K299" s="140"/>
      <c r="L299" s="175"/>
      <c r="M299" s="170"/>
      <c r="N299" s="170"/>
      <c r="O299" s="170"/>
      <c r="P299" s="170"/>
      <c r="Q299" s="170"/>
      <c r="R299" s="170"/>
      <c r="S299" s="170"/>
      <c r="T299" s="170"/>
      <c r="U299" s="170"/>
      <c r="V299" s="170"/>
      <c r="W299" s="158"/>
      <c r="X299" s="176">
        <v>3650000</v>
      </c>
      <c r="Y299" s="139">
        <f t="shared" si="4"/>
        <v>3650000</v>
      </c>
      <c r="Z299" s="144"/>
    </row>
    <row r="300" spans="1:26" s="18" customFormat="1" ht="16.5" customHeight="1">
      <c r="A300" s="133" t="s">
        <v>1081</v>
      </c>
      <c r="B300" s="134" t="d">
        <v>2023-01-18</v>
      </c>
      <c r="C300" s="153" t="s">
        <v>1036</v>
      </c>
      <c r="D300" s="146" t="s">
        <v>1082</v>
      </c>
      <c r="E300" s="147" t="s">
        <v>1083</v>
      </c>
      <c r="F300" s="136"/>
      <c r="G300" s="136">
        <v>1</v>
      </c>
      <c r="H300" s="137" t="s">
        <v>1039</v>
      </c>
      <c r="I300" s="135"/>
      <c r="J300" s="135" t="s">
        <v>38</v>
      </c>
      <c r="K300" s="140"/>
      <c r="L300" s="175"/>
      <c r="M300" s="170"/>
      <c r="N300" s="170"/>
      <c r="O300" s="169">
        <v>130000</v>
      </c>
      <c r="P300" s="169">
        <v>50000</v>
      </c>
      <c r="Q300" s="170"/>
      <c r="R300" s="170"/>
      <c r="S300" s="170"/>
      <c r="T300" s="170"/>
      <c r="U300" s="170"/>
      <c r="V300" s="170"/>
      <c r="W300" s="158" t="s">
        <v>205</v>
      </c>
      <c r="X300" s="176">
        <f>6900000*90%</f>
        <v>6210000</v>
      </c>
      <c r="Y300" s="139">
        <f t="shared" si="4"/>
        <v>6390000</v>
      </c>
      <c r="Z300" s="144"/>
    </row>
    <row r="301" spans="1:26" s="18" customFormat="1" ht="16.5" customHeight="1">
      <c r="A301" s="133" t="s">
        <v>1084</v>
      </c>
      <c r="B301" s="134" t="d">
        <v>2023-01-18</v>
      </c>
      <c r="C301" s="153" t="s">
        <v>372</v>
      </c>
      <c r="D301" s="146" t="s">
        <v>1085</v>
      </c>
      <c r="E301" s="147" t="s">
        <v>1086</v>
      </c>
      <c r="F301" s="136">
        <v>1</v>
      </c>
      <c r="G301" s="136"/>
      <c r="H301" s="137" t="s">
        <v>61</v>
      </c>
      <c r="I301" s="135"/>
      <c r="J301" s="135" t="s">
        <v>38</v>
      </c>
      <c r="K301" s="138"/>
      <c r="L301" s="169"/>
      <c r="M301" s="170"/>
      <c r="N301" s="170"/>
      <c r="O301" s="170"/>
      <c r="P301" s="170"/>
      <c r="Q301" s="170"/>
      <c r="R301" s="170"/>
      <c r="S301" s="170"/>
      <c r="T301" s="170"/>
      <c r="U301" s="170"/>
      <c r="V301" s="170"/>
      <c r="W301" s="158"/>
      <c r="X301" s="176"/>
      <c r="Y301" s="139">
        <f t="shared" si="4"/>
        <v>0</v>
      </c>
      <c r="Z301" s="144"/>
    </row>
    <row r="302" spans="1:26" s="18" customFormat="1" ht="16.5" customHeight="1">
      <c r="A302" s="133" t="s">
        <v>1087</v>
      </c>
      <c r="B302" s="134" t="d">
        <v>2023-01-18</v>
      </c>
      <c r="C302" s="153" t="s">
        <v>131</v>
      </c>
      <c r="D302" s="146" t="s">
        <v>1088</v>
      </c>
      <c r="E302" s="147" t="s">
        <v>1089</v>
      </c>
      <c r="F302" s="136">
        <v>1</v>
      </c>
      <c r="G302" s="136"/>
      <c r="H302" s="137" t="s">
        <v>670</v>
      </c>
      <c r="I302" s="135" t="s">
        <v>82</v>
      </c>
      <c r="J302" s="135" t="s">
        <v>51</v>
      </c>
      <c r="K302" s="156">
        <v>400000</v>
      </c>
      <c r="L302" s="175"/>
      <c r="M302" s="170"/>
      <c r="N302" s="170"/>
      <c r="O302" s="170"/>
      <c r="P302" s="170"/>
      <c r="Q302" s="170"/>
      <c r="R302" s="170"/>
      <c r="S302" s="170"/>
      <c r="T302" s="170"/>
      <c r="U302" s="170"/>
      <c r="V302" s="170"/>
      <c r="W302" s="158"/>
      <c r="X302" s="177">
        <v>3400000</v>
      </c>
      <c r="Y302" s="139">
        <f t="shared" si="4"/>
        <v>3800000</v>
      </c>
      <c r="Z302" s="144"/>
    </row>
    <row r="303" spans="1:26" s="18" customFormat="1" ht="16.5" customHeight="1">
      <c r="A303" s="133" t="s">
        <v>1090</v>
      </c>
      <c r="B303" s="134" t="d">
        <v>2023-01-18</v>
      </c>
      <c r="C303" s="153" t="s">
        <v>761</v>
      </c>
      <c r="D303" s="146" t="s">
        <v>1091</v>
      </c>
      <c r="E303" s="147" t="s">
        <v>1092</v>
      </c>
      <c r="F303" s="136"/>
      <c r="G303" s="136">
        <v>1</v>
      </c>
      <c r="H303" s="137" t="s">
        <v>764</v>
      </c>
      <c r="I303" s="135" t="s">
        <v>82</v>
      </c>
      <c r="J303" s="135" t="s">
        <v>51</v>
      </c>
      <c r="K303" s="140"/>
      <c r="L303" s="175"/>
      <c r="M303" s="170"/>
      <c r="N303" s="170"/>
      <c r="O303" s="170"/>
      <c r="P303" s="170"/>
      <c r="Q303" s="170"/>
      <c r="R303" s="170"/>
      <c r="S303" s="170"/>
      <c r="T303" s="170"/>
      <c r="U303" s="170"/>
      <c r="V303" s="170"/>
      <c r="W303" s="158"/>
      <c r="X303" s="157">
        <v>3150000</v>
      </c>
      <c r="Y303" s="139">
        <f t="shared" si="4"/>
        <v>3150000</v>
      </c>
      <c r="Z303" s="144"/>
    </row>
    <row r="304" spans="1:26" s="18" customFormat="1" ht="16.5" customHeight="1">
      <c r="A304" s="133" t="s">
        <v>1093</v>
      </c>
      <c r="B304" s="134" t="d">
        <v>2023-01-18</v>
      </c>
      <c r="C304" s="153" t="s">
        <v>78</v>
      </c>
      <c r="D304" s="146" t="s">
        <v>1094</v>
      </c>
      <c r="E304" s="147" t="s">
        <v>1095</v>
      </c>
      <c r="F304" s="136"/>
      <c r="G304" s="136">
        <v>1</v>
      </c>
      <c r="H304" s="137" t="s">
        <v>81</v>
      </c>
      <c r="I304" s="135" t="s">
        <v>51</v>
      </c>
      <c r="J304" s="135" t="s">
        <v>51</v>
      </c>
      <c r="K304" s="140"/>
      <c r="L304" s="175"/>
      <c r="M304" s="170"/>
      <c r="N304" s="170"/>
      <c r="O304" s="169">
        <v>130000</v>
      </c>
      <c r="P304" s="170"/>
      <c r="Q304" s="170"/>
      <c r="R304" s="170"/>
      <c r="S304" s="170"/>
      <c r="T304" s="170"/>
      <c r="U304" s="170"/>
      <c r="V304" s="170"/>
      <c r="W304" s="158"/>
      <c r="X304" s="176">
        <v>6800000</v>
      </c>
      <c r="Y304" s="139">
        <f t="shared" si="4"/>
        <v>6930000</v>
      </c>
      <c r="Z304" s="144"/>
    </row>
    <row r="305" spans="1:26" s="18" customFormat="1" ht="16.5" customHeight="1">
      <c r="A305" s="133" t="s">
        <v>1096</v>
      </c>
      <c r="B305" s="134" t="d">
        <v>2023-01-18</v>
      </c>
      <c r="C305" s="153" t="s">
        <v>376</v>
      </c>
      <c r="D305" s="146" t="s">
        <v>1097</v>
      </c>
      <c r="E305" s="147" t="s">
        <v>1098</v>
      </c>
      <c r="F305" s="136">
        <v>1</v>
      </c>
      <c r="G305" s="136"/>
      <c r="H305" s="137" t="s">
        <v>379</v>
      </c>
      <c r="I305" s="135" t="s">
        <v>82</v>
      </c>
      <c r="J305" s="135" t="s">
        <v>51</v>
      </c>
      <c r="K305" s="140"/>
      <c r="L305" s="175"/>
      <c r="M305" s="170"/>
      <c r="N305" s="170"/>
      <c r="O305" s="170"/>
      <c r="P305" s="170"/>
      <c r="Q305" s="170"/>
      <c r="R305" s="170"/>
      <c r="S305" s="170"/>
      <c r="T305" s="170"/>
      <c r="U305" s="170"/>
      <c r="V305" s="170"/>
      <c r="W305" s="158"/>
      <c r="X305" s="176">
        <v>3300000</v>
      </c>
      <c r="Y305" s="139">
        <f t="shared" si="4"/>
        <v>3300000</v>
      </c>
      <c r="Z305" s="144"/>
    </row>
    <row r="306" spans="1:26" s="18" customFormat="1" ht="16.5" customHeight="1">
      <c r="A306" s="133" t="s">
        <v>1099</v>
      </c>
      <c r="B306" s="134" t="d">
        <v>2023-01-18</v>
      </c>
      <c r="C306" s="153" t="s">
        <v>376</v>
      </c>
      <c r="D306" s="146" t="s">
        <v>1100</v>
      </c>
      <c r="E306" s="147" t="s">
        <v>1101</v>
      </c>
      <c r="F306" s="136">
        <v>1</v>
      </c>
      <c r="G306" s="136"/>
      <c r="H306" s="137" t="s">
        <v>379</v>
      </c>
      <c r="I306" s="135" t="s">
        <v>82</v>
      </c>
      <c r="J306" s="135" t="s">
        <v>51</v>
      </c>
      <c r="K306" s="140"/>
      <c r="L306" s="175"/>
      <c r="M306" s="170"/>
      <c r="N306" s="170"/>
      <c r="O306" s="170"/>
      <c r="P306" s="170"/>
      <c r="Q306" s="170"/>
      <c r="R306" s="170"/>
      <c r="S306" s="170"/>
      <c r="T306" s="170"/>
      <c r="U306" s="170"/>
      <c r="V306" s="170"/>
      <c r="W306" s="158"/>
      <c r="X306" s="176">
        <v>3300000</v>
      </c>
      <c r="Y306" s="139">
        <f t="shared" si="4"/>
        <v>3300000</v>
      </c>
      <c r="Z306" s="144"/>
    </row>
    <row r="307" spans="1:26" s="18" customFormat="1" ht="16.5" customHeight="1">
      <c r="A307" s="133" t="s">
        <v>1102</v>
      </c>
      <c r="B307" s="134" t="d">
        <v>2023-01-18</v>
      </c>
      <c r="C307" s="153" t="s">
        <v>112</v>
      </c>
      <c r="D307" s="146" t="s">
        <v>1103</v>
      </c>
      <c r="E307" s="147" t="s">
        <v>1104</v>
      </c>
      <c r="F307" s="136">
        <v>1</v>
      </c>
      <c r="G307" s="136"/>
      <c r="H307" s="137" t="s">
        <v>115</v>
      </c>
      <c r="I307" s="135" t="s">
        <v>82</v>
      </c>
      <c r="J307" s="135" t="s">
        <v>51</v>
      </c>
      <c r="K307" s="140"/>
      <c r="L307" s="175"/>
      <c r="M307" s="170"/>
      <c r="N307" s="170"/>
      <c r="O307" s="170"/>
      <c r="P307" s="170"/>
      <c r="Q307" s="170"/>
      <c r="R307" s="170"/>
      <c r="S307" s="170"/>
      <c r="T307" s="170"/>
      <c r="U307" s="170"/>
      <c r="V307" s="170"/>
      <c r="W307" s="158"/>
      <c r="X307" s="176">
        <v>3800000</v>
      </c>
      <c r="Y307" s="139">
        <f t="shared" si="4"/>
        <v>3800000</v>
      </c>
      <c r="Z307" s="144"/>
    </row>
    <row r="308" spans="1:26" s="18" customFormat="1" ht="16.5" customHeight="1">
      <c r="A308" s="133" t="s">
        <v>1105</v>
      </c>
      <c r="B308" s="134" t="d">
        <v>2023-01-18</v>
      </c>
      <c r="C308" s="153" t="s">
        <v>131</v>
      </c>
      <c r="D308" s="146" t="s">
        <v>1106</v>
      </c>
      <c r="E308" s="147" t="s">
        <v>1107</v>
      </c>
      <c r="F308" s="136"/>
      <c r="G308" s="136">
        <v>1</v>
      </c>
      <c r="H308" s="137" t="s">
        <v>134</v>
      </c>
      <c r="I308" s="135" t="s">
        <v>82</v>
      </c>
      <c r="J308" s="135" t="s">
        <v>51</v>
      </c>
      <c r="K308" s="140"/>
      <c r="L308" s="175"/>
      <c r="M308" s="170"/>
      <c r="N308" s="170"/>
      <c r="O308" s="170">
        <v>165000</v>
      </c>
      <c r="P308" s="170"/>
      <c r="Q308" s="170"/>
      <c r="R308" s="170"/>
      <c r="S308" s="170"/>
      <c r="T308" s="170"/>
      <c r="U308" s="170"/>
      <c r="V308" s="170"/>
      <c r="W308" s="158"/>
      <c r="X308" s="177">
        <v>3600000</v>
      </c>
      <c r="Y308" s="139">
        <f t="shared" si="4"/>
        <v>3765000</v>
      </c>
      <c r="Z308" s="144"/>
    </row>
    <row r="309" spans="1:26" s="18" customFormat="1" ht="16.5" customHeight="1">
      <c r="A309" s="133" t="s">
        <v>1108</v>
      </c>
      <c r="B309" s="134" t="d">
        <v>2023-01-18</v>
      </c>
      <c r="C309" s="153" t="s">
        <v>131</v>
      </c>
      <c r="D309" s="146" t="s">
        <v>1847</v>
      </c>
      <c r="E309" s="147">
        <v>328749</v>
      </c>
      <c r="F309" s="136"/>
      <c r="G309" s="136">
        <v>1</v>
      </c>
      <c r="H309" s="137" t="s">
        <v>134</v>
      </c>
      <c r="I309" s="135"/>
      <c r="J309" s="135" t="s">
        <v>51</v>
      </c>
      <c r="K309" s="140"/>
      <c r="L309" s="175"/>
      <c r="M309" s="170"/>
      <c r="N309" s="170"/>
      <c r="O309" s="170">
        <v>165000</v>
      </c>
      <c r="P309" s="170"/>
      <c r="Q309" s="170"/>
      <c r="R309" s="170"/>
      <c r="S309" s="170"/>
      <c r="T309" s="170"/>
      <c r="U309" s="170"/>
      <c r="V309" s="170"/>
      <c r="W309" s="158" t="s">
        <v>205</v>
      </c>
      <c r="X309" s="177">
        <v>3240000</v>
      </c>
      <c r="Y309" s="139">
        <f t="shared" si="4"/>
        <v>3405000</v>
      </c>
      <c r="Z309" s="144"/>
    </row>
    <row r="310" spans="1:26" s="18" customFormat="1" ht="16.5" customHeight="1">
      <c r="A310" s="133" t="s">
        <v>1111</v>
      </c>
      <c r="B310" s="134" t="d">
        <v>2023-01-18</v>
      </c>
      <c r="C310" s="153" t="s">
        <v>126</v>
      </c>
      <c r="D310" s="146" t="s">
        <v>1109</v>
      </c>
      <c r="E310" s="147" t="s">
        <v>1110</v>
      </c>
      <c r="F310" s="136">
        <v>1</v>
      </c>
      <c r="G310" s="136"/>
      <c r="H310" s="137" t="s">
        <v>129</v>
      </c>
      <c r="I310" s="135" t="s">
        <v>38</v>
      </c>
      <c r="J310" s="135" t="s">
        <v>38</v>
      </c>
      <c r="K310" s="140"/>
      <c r="L310" s="175"/>
      <c r="M310" s="170"/>
      <c r="N310" s="170"/>
      <c r="O310" s="170"/>
      <c r="P310" s="170"/>
      <c r="Q310" s="170"/>
      <c r="R310" s="170"/>
      <c r="S310" s="170"/>
      <c r="T310" s="170"/>
      <c r="U310" s="170"/>
      <c r="V310" s="170"/>
      <c r="W310" s="158"/>
      <c r="X310" s="176">
        <v>4100000</v>
      </c>
      <c r="Y310" s="139">
        <f t="shared" si="4"/>
        <v>4100000</v>
      </c>
      <c r="Z310" s="144"/>
    </row>
    <row r="311" spans="1:26" s="18" customFormat="1" ht="16.5" customHeight="1">
      <c r="A311" s="133" t="s">
        <v>1116</v>
      </c>
      <c r="B311" s="134" t="d">
        <v>2023-01-18</v>
      </c>
      <c r="C311" s="153" t="s">
        <v>1112</v>
      </c>
      <c r="D311" s="146" t="s">
        <v>1113</v>
      </c>
      <c r="E311" s="147" t="s">
        <v>1114</v>
      </c>
      <c r="F311" s="136"/>
      <c r="G311" s="136">
        <v>1</v>
      </c>
      <c r="H311" s="137" t="s">
        <v>1115</v>
      </c>
      <c r="I311" s="135" t="s">
        <v>51</v>
      </c>
      <c r="J311" s="135" t="s">
        <v>51</v>
      </c>
      <c r="K311" s="140"/>
      <c r="L311" s="175"/>
      <c r="M311" s="170"/>
      <c r="N311" s="170"/>
      <c r="O311" s="170"/>
      <c r="P311" s="170"/>
      <c r="Q311" s="170"/>
      <c r="R311" s="170"/>
      <c r="S311" s="170"/>
      <c r="T311" s="170"/>
      <c r="U311" s="170"/>
      <c r="V311" s="170"/>
      <c r="W311" s="158"/>
      <c r="X311" s="178">
        <f>3200000</f>
        <v>3200000</v>
      </c>
      <c r="Y311" s="139">
        <f t="shared" si="4"/>
        <v>3200000</v>
      </c>
      <c r="Z311" s="144"/>
    </row>
    <row r="312" spans="1:26" s="18" customFormat="1" ht="16.5" customHeight="1">
      <c r="A312" s="133" t="s">
        <v>1119</v>
      </c>
      <c r="B312" s="134" t="d">
        <v>2023-01-18</v>
      </c>
      <c r="C312" s="153" t="s">
        <v>766</v>
      </c>
      <c r="D312" s="146" t="s">
        <v>1117</v>
      </c>
      <c r="E312" s="147" t="s">
        <v>1118</v>
      </c>
      <c r="F312" s="136"/>
      <c r="G312" s="136">
        <v>1</v>
      </c>
      <c r="H312" s="137" t="s">
        <v>769</v>
      </c>
      <c r="I312" s="135" t="s">
        <v>82</v>
      </c>
      <c r="J312" s="135" t="s">
        <v>51</v>
      </c>
      <c r="K312" s="140"/>
      <c r="L312" s="175"/>
      <c r="M312" s="170"/>
      <c r="N312" s="170"/>
      <c r="O312" s="170"/>
      <c r="P312" s="170"/>
      <c r="Q312" s="170"/>
      <c r="R312" s="170"/>
      <c r="S312" s="170"/>
      <c r="T312" s="170"/>
      <c r="U312" s="170"/>
      <c r="V312" s="170"/>
      <c r="W312" s="158"/>
      <c r="X312" s="176">
        <v>3500000</v>
      </c>
      <c r="Y312" s="139">
        <f t="shared" si="4"/>
        <v>3500000</v>
      </c>
      <c r="Z312" s="144"/>
    </row>
    <row r="313" spans="1:26" s="18" customFormat="1" ht="16.5" customHeight="1">
      <c r="A313" s="133" t="s">
        <v>1124</v>
      </c>
      <c r="B313" s="134" t="d">
        <v>2023-01-18</v>
      </c>
      <c r="C313" s="153" t="s">
        <v>1120</v>
      </c>
      <c r="D313" s="146" t="s">
        <v>1121</v>
      </c>
      <c r="E313" s="147" t="s">
        <v>1122</v>
      </c>
      <c r="F313" s="136"/>
      <c r="G313" s="136">
        <v>1</v>
      </c>
      <c r="H313" s="137" t="s">
        <v>1123</v>
      </c>
      <c r="I313" s="135" t="s">
        <v>82</v>
      </c>
      <c r="J313" s="135" t="s">
        <v>51</v>
      </c>
      <c r="K313" s="140">
        <v>600000</v>
      </c>
      <c r="L313" s="175"/>
      <c r="M313" s="170"/>
      <c r="N313" s="170"/>
      <c r="O313" s="170"/>
      <c r="P313" s="170"/>
      <c r="Q313" s="170"/>
      <c r="R313" s="170"/>
      <c r="S313" s="170"/>
      <c r="T313" s="170"/>
      <c r="U313" s="170"/>
      <c r="V313" s="170"/>
      <c r="W313" s="158"/>
      <c r="X313" s="176">
        <v>3750000</v>
      </c>
      <c r="Y313" s="139">
        <f t="shared" si="4"/>
        <v>4350000</v>
      </c>
      <c r="Z313" s="144"/>
    </row>
    <row r="314" spans="1:26" s="18" customFormat="1" ht="16.5" customHeight="1">
      <c r="A314" s="133" t="s">
        <v>1127</v>
      </c>
      <c r="B314" s="134" t="d">
        <v>2023-01-18</v>
      </c>
      <c r="C314" s="153" t="s">
        <v>112</v>
      </c>
      <c r="D314" s="146" t="s">
        <v>1125</v>
      </c>
      <c r="E314" s="147" t="s">
        <v>1126</v>
      </c>
      <c r="F314" s="136">
        <v>1</v>
      </c>
      <c r="G314" s="136"/>
      <c r="H314" s="137" t="s">
        <v>115</v>
      </c>
      <c r="I314" s="135" t="s">
        <v>82</v>
      </c>
      <c r="J314" s="135" t="s">
        <v>51</v>
      </c>
      <c r="K314" s="140"/>
      <c r="L314" s="175"/>
      <c r="M314" s="170"/>
      <c r="N314" s="170"/>
      <c r="O314" s="170"/>
      <c r="P314" s="170"/>
      <c r="Q314" s="170"/>
      <c r="R314" s="170"/>
      <c r="S314" s="170"/>
      <c r="T314" s="170"/>
      <c r="U314" s="170"/>
      <c r="V314" s="170"/>
      <c r="W314" s="158"/>
      <c r="X314" s="176">
        <v>3800000</v>
      </c>
      <c r="Y314" s="139">
        <f t="shared" si="4"/>
        <v>3800000</v>
      </c>
      <c r="Z314" s="144"/>
    </row>
    <row r="315" spans="1:26" s="18" customFormat="1" ht="16.5" customHeight="1">
      <c r="A315" s="133" t="s">
        <v>1130</v>
      </c>
      <c r="B315" s="134" t="d">
        <v>2023-01-18</v>
      </c>
      <c r="C315" s="153" t="s">
        <v>508</v>
      </c>
      <c r="D315" s="146" t="s">
        <v>1128</v>
      </c>
      <c r="E315" s="147" t="s">
        <v>1129</v>
      </c>
      <c r="F315" s="136">
        <v>1</v>
      </c>
      <c r="G315" s="136"/>
      <c r="H315" s="137" t="s">
        <v>511</v>
      </c>
      <c r="I315" s="135" t="s">
        <v>38</v>
      </c>
      <c r="J315" s="135" t="s">
        <v>38</v>
      </c>
      <c r="K315" s="140"/>
      <c r="L315" s="175"/>
      <c r="M315" s="170"/>
      <c r="N315" s="170"/>
      <c r="O315" s="170"/>
      <c r="P315" s="170">
        <v>210000</v>
      </c>
      <c r="Q315" s="170"/>
      <c r="R315" s="170"/>
      <c r="S315" s="170"/>
      <c r="T315" s="170"/>
      <c r="U315" s="170"/>
      <c r="V315" s="170"/>
      <c r="W315" s="158"/>
      <c r="X315" s="176">
        <v>6800000</v>
      </c>
      <c r="Y315" s="139">
        <f t="shared" si="4"/>
        <v>7010000</v>
      </c>
      <c r="Z315" s="144"/>
    </row>
    <row r="316" spans="1:26" s="18" customFormat="1" ht="16.5" customHeight="1">
      <c r="A316" s="133" t="s">
        <v>1134</v>
      </c>
      <c r="B316" s="134" t="d">
        <v>2023-01-18</v>
      </c>
      <c r="C316" s="153" t="s">
        <v>173</v>
      </c>
      <c r="D316" s="146" t="s">
        <v>1131</v>
      </c>
      <c r="E316" s="147" t="s">
        <v>1132</v>
      </c>
      <c r="F316" s="136">
        <v>1</v>
      </c>
      <c r="G316" s="136"/>
      <c r="H316" s="137" t="s">
        <v>175</v>
      </c>
      <c r="I316" s="135" t="s">
        <v>1133</v>
      </c>
      <c r="J316" s="135" t="s">
        <v>38</v>
      </c>
      <c r="K316" s="175">
        <v>400000</v>
      </c>
      <c r="L316" s="175"/>
      <c r="M316" s="170"/>
      <c r="N316" s="170"/>
      <c r="O316" s="170"/>
      <c r="P316" s="170"/>
      <c r="Q316" s="170"/>
      <c r="R316" s="170"/>
      <c r="S316" s="170"/>
      <c r="T316" s="170"/>
      <c r="U316" s="170"/>
      <c r="V316" s="170"/>
      <c r="W316" s="158"/>
      <c r="X316" s="176">
        <v>3950000</v>
      </c>
      <c r="Y316" s="139">
        <f t="shared" si="4"/>
        <v>4350000</v>
      </c>
      <c r="Z316" s="144"/>
    </row>
    <row r="317" spans="1:26" s="18" customFormat="1" ht="16.5" customHeight="1">
      <c r="A317" s="133" t="s">
        <v>1137</v>
      </c>
      <c r="B317" s="134" t="d">
        <v>2023-01-18</v>
      </c>
      <c r="C317" s="153" t="s">
        <v>112</v>
      </c>
      <c r="D317" s="146" t="s">
        <v>1135</v>
      </c>
      <c r="E317" s="147" t="s">
        <v>1136</v>
      </c>
      <c r="F317" s="136">
        <v>1</v>
      </c>
      <c r="G317" s="136"/>
      <c r="H317" s="137" t="s">
        <v>115</v>
      </c>
      <c r="I317" s="135" t="s">
        <v>82</v>
      </c>
      <c r="J317" s="135" t="s">
        <v>51</v>
      </c>
      <c r="K317" s="140"/>
      <c r="L317" s="175"/>
      <c r="M317" s="170"/>
      <c r="N317" s="170"/>
      <c r="O317" s="170"/>
      <c r="P317" s="170"/>
      <c r="Q317" s="170"/>
      <c r="R317" s="170"/>
      <c r="S317" s="170"/>
      <c r="T317" s="170"/>
      <c r="U317" s="170"/>
      <c r="V317" s="170"/>
      <c r="W317" s="158"/>
      <c r="X317" s="176">
        <v>3800000</v>
      </c>
      <c r="Y317" s="139">
        <f t="shared" si="4"/>
        <v>3800000</v>
      </c>
      <c r="Z317" s="144"/>
    </row>
    <row r="318" spans="1:26" s="18" customFormat="1" ht="16.5" customHeight="1">
      <c r="A318" s="133" t="s">
        <v>1140</v>
      </c>
      <c r="B318" s="134" t="d">
        <v>2023-01-18</v>
      </c>
      <c r="C318" s="153" t="s">
        <v>508</v>
      </c>
      <c r="D318" s="146" t="s">
        <v>1138</v>
      </c>
      <c r="E318" s="147" t="s">
        <v>1139</v>
      </c>
      <c r="F318" s="136">
        <v>1</v>
      </c>
      <c r="G318" s="136"/>
      <c r="H318" s="137" t="s">
        <v>511</v>
      </c>
      <c r="I318" s="135" t="s">
        <v>38</v>
      </c>
      <c r="J318" s="135" t="s">
        <v>38</v>
      </c>
      <c r="K318" s="138"/>
      <c r="L318" s="169"/>
      <c r="M318" s="170"/>
      <c r="N318" s="170"/>
      <c r="O318" s="170"/>
      <c r="P318" s="170">
        <v>210000</v>
      </c>
      <c r="Q318" s="170"/>
      <c r="R318" s="170"/>
      <c r="S318" s="170"/>
      <c r="T318" s="170"/>
      <c r="U318" s="170"/>
      <c r="V318" s="170"/>
      <c r="W318" s="158"/>
      <c r="X318" s="176">
        <v>6800000</v>
      </c>
      <c r="Y318" s="139">
        <f t="shared" si="4"/>
        <v>7010000</v>
      </c>
      <c r="Z318" s="144"/>
    </row>
    <row r="319" spans="1:26" s="18" customFormat="1" ht="16.5" customHeight="1">
      <c r="A319" s="133" t="s">
        <v>1143</v>
      </c>
      <c r="B319" s="134" t="d">
        <v>2023-01-18</v>
      </c>
      <c r="C319" s="153" t="s">
        <v>173</v>
      </c>
      <c r="D319" s="146" t="s">
        <v>1141</v>
      </c>
      <c r="E319" s="147" t="s">
        <v>1142</v>
      </c>
      <c r="F319" s="136">
        <v>1</v>
      </c>
      <c r="G319" s="136"/>
      <c r="H319" s="137" t="s">
        <v>175</v>
      </c>
      <c r="I319" s="135" t="s">
        <v>82</v>
      </c>
      <c r="J319" s="135" t="s">
        <v>51</v>
      </c>
      <c r="K319" s="140"/>
      <c r="L319" s="175"/>
      <c r="M319" s="170"/>
      <c r="N319" s="170"/>
      <c r="O319" s="170"/>
      <c r="P319" s="170"/>
      <c r="Q319" s="170"/>
      <c r="R319" s="170"/>
      <c r="S319" s="170"/>
      <c r="T319" s="170"/>
      <c r="U319" s="170"/>
      <c r="V319" s="170"/>
      <c r="W319" s="158"/>
      <c r="X319" s="176">
        <v>3950000</v>
      </c>
      <c r="Y319" s="139">
        <f t="shared" si="4"/>
        <v>3950000</v>
      </c>
      <c r="Z319" s="144"/>
    </row>
    <row r="320" spans="1:26" s="18" customFormat="1" ht="16.5" customHeight="1">
      <c r="A320" s="133" t="s">
        <v>1146</v>
      </c>
      <c r="B320" s="134" t="d">
        <v>2023-01-18</v>
      </c>
      <c r="C320" s="153" t="s">
        <v>508</v>
      </c>
      <c r="D320" s="146" t="s">
        <v>1144</v>
      </c>
      <c r="E320" s="147" t="s">
        <v>1145</v>
      </c>
      <c r="F320" s="136">
        <v>1</v>
      </c>
      <c r="G320" s="136"/>
      <c r="H320" s="137" t="s">
        <v>511</v>
      </c>
      <c r="I320" s="135" t="s">
        <v>38</v>
      </c>
      <c r="J320" s="135" t="s">
        <v>38</v>
      </c>
      <c r="K320" s="140"/>
      <c r="L320" s="175"/>
      <c r="M320" s="170"/>
      <c r="N320" s="170"/>
      <c r="O320" s="170"/>
      <c r="P320" s="170">
        <v>210000</v>
      </c>
      <c r="Q320" s="170"/>
      <c r="R320" s="170"/>
      <c r="S320" s="170"/>
      <c r="T320" s="170"/>
      <c r="U320" s="170"/>
      <c r="V320" s="170"/>
      <c r="W320" s="158"/>
      <c r="X320" s="176">
        <v>6800000</v>
      </c>
      <c r="Y320" s="139">
        <f t="shared" si="4"/>
        <v>7010000</v>
      </c>
      <c r="Z320" s="144"/>
    </row>
    <row r="321" spans="1:26 16377:16380" s="18" customFormat="1" ht="16.5" customHeight="1">
      <c r="A321" s="133" t="s">
        <v>1149</v>
      </c>
      <c r="B321" s="134" t="d">
        <v>2023-01-18</v>
      </c>
      <c r="C321" s="153" t="s">
        <v>508</v>
      </c>
      <c r="D321" s="146" t="s">
        <v>1147</v>
      </c>
      <c r="E321" s="147" t="s">
        <v>1148</v>
      </c>
      <c r="F321" s="136">
        <v>1</v>
      </c>
      <c r="G321" s="136"/>
      <c r="H321" s="137" t="s">
        <v>511</v>
      </c>
      <c r="I321" s="135" t="s">
        <v>38</v>
      </c>
      <c r="J321" s="135" t="s">
        <v>38</v>
      </c>
      <c r="K321" s="140"/>
      <c r="L321" s="175"/>
      <c r="M321" s="170"/>
      <c r="N321" s="170"/>
      <c r="O321" s="170"/>
      <c r="P321" s="170">
        <v>220000</v>
      </c>
      <c r="Q321" s="170"/>
      <c r="R321" s="170"/>
      <c r="S321" s="170"/>
      <c r="T321" s="170"/>
      <c r="U321" s="170"/>
      <c r="V321" s="170"/>
      <c r="W321" s="158"/>
      <c r="X321" s="176">
        <v>6800000</v>
      </c>
      <c r="Y321" s="139">
        <f t="shared" si="4"/>
        <v>7020000</v>
      </c>
      <c r="Z321" s="144"/>
    </row>
    <row r="322" spans="1:26 16377:16380" s="18" customFormat="1" ht="16.5" customHeight="1">
      <c r="A322" s="133" t="s">
        <v>1152</v>
      </c>
      <c r="B322" s="134" t="d">
        <v>2023-01-18</v>
      </c>
      <c r="C322" s="153" t="s">
        <v>131</v>
      </c>
      <c r="D322" s="146" t="s">
        <v>1150</v>
      </c>
      <c r="E322" s="147" t="s">
        <v>1151</v>
      </c>
      <c r="F322" s="136"/>
      <c r="G322" s="136">
        <v>1</v>
      </c>
      <c r="H322" s="137" t="s">
        <v>134</v>
      </c>
      <c r="I322" s="135" t="s">
        <v>51</v>
      </c>
      <c r="J322" s="135" t="s">
        <v>51</v>
      </c>
      <c r="K322" s="140"/>
      <c r="L322" s="175"/>
      <c r="M322" s="170"/>
      <c r="N322" s="170"/>
      <c r="O322" s="170">
        <v>165000</v>
      </c>
      <c r="P322" s="170"/>
      <c r="Q322" s="170"/>
      <c r="R322" s="170"/>
      <c r="S322" s="170"/>
      <c r="T322" s="170"/>
      <c r="U322" s="170"/>
      <c r="V322" s="170"/>
      <c r="W322" s="158"/>
      <c r="X322" s="177">
        <v>3600000</v>
      </c>
      <c r="Y322" s="139">
        <f t="shared" si="4"/>
        <v>3765000</v>
      </c>
      <c r="Z322" s="144"/>
    </row>
    <row r="323" spans="1:26 16377:16380" s="18" customFormat="1" ht="16.5" customHeight="1">
      <c r="A323" s="133" t="s">
        <v>1155</v>
      </c>
      <c r="B323" s="134" t="d">
        <v>2023-01-18</v>
      </c>
      <c r="C323" s="153" t="s">
        <v>78</v>
      </c>
      <c r="D323" s="146" t="s">
        <v>1153</v>
      </c>
      <c r="E323" s="147" t="s">
        <v>1154</v>
      </c>
      <c r="F323" s="136"/>
      <c r="G323" s="136">
        <v>1</v>
      </c>
      <c r="H323" s="137" t="s">
        <v>81</v>
      </c>
      <c r="I323" s="135" t="s">
        <v>51</v>
      </c>
      <c r="J323" s="135" t="s">
        <v>51</v>
      </c>
      <c r="K323" s="140"/>
      <c r="L323" s="175"/>
      <c r="M323" s="170"/>
      <c r="N323" s="170"/>
      <c r="O323" s="169">
        <v>130000</v>
      </c>
      <c r="P323" s="170"/>
      <c r="Q323" s="170"/>
      <c r="R323" s="170"/>
      <c r="S323" s="170"/>
      <c r="T323" s="170"/>
      <c r="U323" s="170"/>
      <c r="V323" s="170"/>
      <c r="W323" s="158"/>
      <c r="X323" s="176">
        <v>6800000</v>
      </c>
      <c r="Y323" s="139">
        <f t="shared" si="4"/>
        <v>6930000</v>
      </c>
      <c r="Z323" s="144"/>
    </row>
    <row r="324" spans="1:26 16377:16380" s="18" customFormat="1" ht="16.5" customHeight="1">
      <c r="A324" s="133" t="s">
        <v>1158</v>
      </c>
      <c r="B324" s="134" t="d">
        <v>2023-01-18</v>
      </c>
      <c r="C324" s="153" t="s">
        <v>766</v>
      </c>
      <c r="D324" s="146" t="s">
        <v>1156</v>
      </c>
      <c r="E324" s="147" t="s">
        <v>1157</v>
      </c>
      <c r="F324" s="136"/>
      <c r="G324" s="136">
        <v>1</v>
      </c>
      <c r="H324" s="137" t="s">
        <v>769</v>
      </c>
      <c r="I324" s="135" t="s">
        <v>82</v>
      </c>
      <c r="J324" s="135" t="s">
        <v>51</v>
      </c>
      <c r="K324" s="140"/>
      <c r="L324" s="175"/>
      <c r="M324" s="170"/>
      <c r="N324" s="170"/>
      <c r="O324" s="170"/>
      <c r="P324" s="170"/>
      <c r="Q324" s="170"/>
      <c r="R324" s="170"/>
      <c r="S324" s="170"/>
      <c r="T324" s="170"/>
      <c r="U324" s="170"/>
      <c r="V324" s="170"/>
      <c r="W324" s="158"/>
      <c r="X324" s="176">
        <v>3500000</v>
      </c>
      <c r="Y324" s="139">
        <f t="shared" si="4"/>
        <v>3500000</v>
      </c>
      <c r="Z324" s="144"/>
    </row>
    <row r="325" spans="1:26 16377:16380" s="18" customFormat="1" ht="16.5" customHeight="1">
      <c r="A325" s="133" t="s">
        <v>1161</v>
      </c>
      <c r="B325" s="134" t="d">
        <v>2023-01-18</v>
      </c>
      <c r="C325" s="153" t="s">
        <v>126</v>
      </c>
      <c r="D325" s="146" t="s">
        <v>1159</v>
      </c>
      <c r="E325" s="147" t="s">
        <v>1160</v>
      </c>
      <c r="F325" s="136">
        <v>1</v>
      </c>
      <c r="G325" s="136"/>
      <c r="H325" s="137" t="s">
        <v>129</v>
      </c>
      <c r="I325" s="135" t="s">
        <v>51</v>
      </c>
      <c r="J325" s="135" t="s">
        <v>51</v>
      </c>
      <c r="K325" s="140"/>
      <c r="L325" s="175"/>
      <c r="M325" s="170"/>
      <c r="N325" s="170"/>
      <c r="O325" s="170"/>
      <c r="P325" s="170"/>
      <c r="Q325" s="170"/>
      <c r="R325" s="170"/>
      <c r="S325" s="170"/>
      <c r="T325" s="170"/>
      <c r="U325" s="170"/>
      <c r="V325" s="170"/>
      <c r="W325" s="158"/>
      <c r="X325" s="176">
        <v>4100000</v>
      </c>
      <c r="Y325" s="139">
        <f t="shared" si="4"/>
        <v>4100000</v>
      </c>
      <c r="Z325" s="144"/>
    </row>
    <row r="326" spans="1:26 16377:16380" s="18" customFormat="1" ht="16.5" customHeight="1">
      <c r="A326" s="133" t="s">
        <v>1164</v>
      </c>
      <c r="B326" s="134" t="d">
        <v>2023-01-19</v>
      </c>
      <c r="C326" s="153" t="s">
        <v>47</v>
      </c>
      <c r="D326" s="146" t="s">
        <v>1162</v>
      </c>
      <c r="E326" s="147" t="s">
        <v>1163</v>
      </c>
      <c r="F326" s="136">
        <v>1</v>
      </c>
      <c r="G326" s="136"/>
      <c r="H326" s="137" t="s">
        <v>61</v>
      </c>
      <c r="I326" s="135"/>
      <c r="J326" s="135" t="s">
        <v>262</v>
      </c>
      <c r="K326" s="138"/>
      <c r="L326" s="175">
        <v>242000</v>
      </c>
      <c r="M326" s="170"/>
      <c r="N326" s="170"/>
      <c r="O326" s="170"/>
      <c r="P326" s="170"/>
      <c r="Q326" s="170"/>
      <c r="R326" s="170"/>
      <c r="S326" s="170"/>
      <c r="T326" s="170"/>
      <c r="U326" s="170"/>
      <c r="V326" s="170"/>
      <c r="W326" s="158"/>
      <c r="X326" s="176"/>
      <c r="Y326" s="139">
        <f t="shared" si="4"/>
        <v>242000</v>
      </c>
      <c r="Z326" s="144"/>
    </row>
    <row r="327" spans="1:26 16377:16380" s="18" customFormat="1" ht="16.5" customHeight="1">
      <c r="A327" s="133" t="s">
        <v>1167</v>
      </c>
      <c r="B327" s="134" t="d">
        <v>2023-01-19</v>
      </c>
      <c r="C327" s="153" t="s">
        <v>84</v>
      </c>
      <c r="D327" s="148" t="s">
        <v>1165</v>
      </c>
      <c r="E327" s="150" t="s">
        <v>1166</v>
      </c>
      <c r="F327" s="136">
        <v>1</v>
      </c>
      <c r="G327" s="136"/>
      <c r="H327" s="137" t="s">
        <v>87</v>
      </c>
      <c r="I327" s="135" t="s">
        <v>38</v>
      </c>
      <c r="J327" s="135" t="s">
        <v>51</v>
      </c>
      <c r="K327" s="140"/>
      <c r="L327" s="175"/>
      <c r="M327" s="170"/>
      <c r="N327" s="170"/>
      <c r="O327" s="170"/>
      <c r="P327" s="170"/>
      <c r="Q327" s="170"/>
      <c r="R327" s="170"/>
      <c r="S327" s="170"/>
      <c r="T327" s="170"/>
      <c r="U327" s="170"/>
      <c r="V327" s="170"/>
      <c r="W327" s="158"/>
      <c r="X327" s="178">
        <v>3200000</v>
      </c>
      <c r="Y327" s="139">
        <f t="shared" si="4"/>
        <v>3200000</v>
      </c>
      <c r="Z327" s="144"/>
    </row>
    <row r="328" spans="1:26 16377:16380" s="18" customFormat="1" ht="16.5" customHeight="1">
      <c r="A328" s="133" t="s">
        <v>1170</v>
      </c>
      <c r="B328" s="134" t="d">
        <v>2023-01-19</v>
      </c>
      <c r="C328" s="153" t="s">
        <v>84</v>
      </c>
      <c r="D328" s="148" t="s">
        <v>1168</v>
      </c>
      <c r="E328" s="150" t="s">
        <v>1169</v>
      </c>
      <c r="F328" s="136">
        <v>1</v>
      </c>
      <c r="G328" s="136"/>
      <c r="H328" s="137" t="s">
        <v>87</v>
      </c>
      <c r="I328" s="135" t="s">
        <v>38</v>
      </c>
      <c r="J328" s="135" t="s">
        <v>51</v>
      </c>
      <c r="K328" s="140"/>
      <c r="L328" s="175"/>
      <c r="M328" s="170"/>
      <c r="N328" s="170"/>
      <c r="O328" s="170"/>
      <c r="P328" s="170"/>
      <c r="Q328" s="170"/>
      <c r="R328" s="170"/>
      <c r="S328" s="170"/>
      <c r="T328" s="170"/>
      <c r="U328" s="170"/>
      <c r="V328" s="170"/>
      <c r="W328" s="158"/>
      <c r="X328" s="178">
        <v>3200000</v>
      </c>
      <c r="Y328" s="139">
        <f t="shared" si="4"/>
        <v>3200000</v>
      </c>
      <c r="Z328" s="144"/>
    </row>
    <row r="329" spans="1:26 16377:16380" s="18" customFormat="1" ht="16.5" customHeight="1">
      <c r="A329" s="133" t="s">
        <v>1171</v>
      </c>
      <c r="B329" s="134" t="d">
        <v>2023-01-19</v>
      </c>
      <c r="C329" s="154" t="s">
        <v>1851</v>
      </c>
      <c r="D329" s="146" t="s">
        <v>48</v>
      </c>
      <c r="E329" s="147" t="s">
        <v>49</v>
      </c>
      <c r="F329" s="136"/>
      <c r="G329" s="136">
        <v>1</v>
      </c>
      <c r="H329" s="155" t="s">
        <v>1191</v>
      </c>
      <c r="I329" s="135"/>
      <c r="J329" s="135" t="s">
        <v>51</v>
      </c>
      <c r="K329" s="140"/>
      <c r="L329" s="175"/>
      <c r="M329" s="170"/>
      <c r="N329" s="170"/>
      <c r="O329" s="170"/>
      <c r="P329" s="170"/>
      <c r="Q329" s="170"/>
      <c r="R329" s="170"/>
      <c r="S329" s="170"/>
      <c r="T329" s="170"/>
      <c r="U329" s="170"/>
      <c r="V329" s="170"/>
      <c r="W329" s="145"/>
      <c r="X329" s="176">
        <v>4000000</v>
      </c>
      <c r="Y329" s="139">
        <f t="shared" si="4"/>
        <v>4000000</v>
      </c>
      <c r="Z329" s="144"/>
    </row>
    <row r="330" spans="1:26 16377:16380" s="18" customFormat="1" ht="16.5" customHeight="1">
      <c r="A330" s="133" t="s">
        <v>1174</v>
      </c>
      <c r="B330" s="134" t="d">
        <v>2023-01-19</v>
      </c>
      <c r="C330" s="153" t="s">
        <v>112</v>
      </c>
      <c r="D330" s="146" t="s">
        <v>1172</v>
      </c>
      <c r="E330" s="147" t="s">
        <v>1173</v>
      </c>
      <c r="F330" s="136"/>
      <c r="G330" s="136">
        <v>1</v>
      </c>
      <c r="H330" s="137" t="s">
        <v>66</v>
      </c>
      <c r="I330" s="135" t="s">
        <v>82</v>
      </c>
      <c r="J330" s="135" t="s">
        <v>51</v>
      </c>
      <c r="K330" s="140"/>
      <c r="L330" s="175"/>
      <c r="M330" s="170"/>
      <c r="N330" s="170"/>
      <c r="O330" s="170"/>
      <c r="P330" s="169">
        <v>800000</v>
      </c>
      <c r="Q330" s="170"/>
      <c r="R330" s="170"/>
      <c r="S330" s="170"/>
      <c r="T330" s="170"/>
      <c r="U330" s="170"/>
      <c r="V330" s="170"/>
      <c r="W330" s="158"/>
      <c r="X330" s="176">
        <v>4600000</v>
      </c>
      <c r="Y330" s="139">
        <f t="shared" ref="Y330:Y333" si="5">SUM(K330:S330)+X330</f>
        <v>5400000</v>
      </c>
      <c r="Z330" s="144"/>
    </row>
    <row r="331" spans="1:26 16377:16380" s="18" customFormat="1" ht="16.5" customHeight="1">
      <c r="A331" s="133" t="s">
        <v>1178</v>
      </c>
      <c r="B331" s="134" t="d">
        <v>2023-01-19</v>
      </c>
      <c r="C331" s="153" t="s">
        <v>112</v>
      </c>
      <c r="D331" s="146" t="s">
        <v>1175</v>
      </c>
      <c r="E331" s="147" t="s">
        <v>1176</v>
      </c>
      <c r="F331" s="136"/>
      <c r="G331" s="136">
        <v>1</v>
      </c>
      <c r="H331" s="137" t="s">
        <v>1177</v>
      </c>
      <c r="I331" s="135" t="s">
        <v>82</v>
      </c>
      <c r="J331" s="135" t="s">
        <v>51</v>
      </c>
      <c r="K331" s="140"/>
      <c r="L331" s="175"/>
      <c r="M331" s="170"/>
      <c r="N331" s="170"/>
      <c r="O331" s="170"/>
      <c r="P331" s="170"/>
      <c r="Q331" s="170"/>
      <c r="R331" s="170"/>
      <c r="S331" s="170"/>
      <c r="T331" s="170"/>
      <c r="U331" s="170"/>
      <c r="V331" s="170"/>
      <c r="W331" s="158"/>
      <c r="X331" s="176">
        <v>4250000</v>
      </c>
      <c r="Y331" s="139">
        <f t="shared" si="5"/>
        <v>4250000</v>
      </c>
      <c r="Z331" s="144"/>
    </row>
    <row r="332" spans="1:26 16377:16380" s="18" customFormat="1" ht="16.5" customHeight="1">
      <c r="A332" s="133" t="s">
        <v>1181</v>
      </c>
      <c r="B332" s="134" t="d">
        <v>2023-01-19</v>
      </c>
      <c r="C332" s="153" t="s">
        <v>112</v>
      </c>
      <c r="D332" s="146" t="s">
        <v>1179</v>
      </c>
      <c r="E332" s="147" t="s">
        <v>1180</v>
      </c>
      <c r="F332" s="136"/>
      <c r="G332" s="136">
        <v>1</v>
      </c>
      <c r="H332" s="137" t="s">
        <v>1177</v>
      </c>
      <c r="I332" s="135" t="s">
        <v>51</v>
      </c>
      <c r="J332" s="135" t="s">
        <v>51</v>
      </c>
      <c r="K332" s="140"/>
      <c r="L332" s="175"/>
      <c r="M332" s="170"/>
      <c r="N332" s="170"/>
      <c r="O332" s="170"/>
      <c r="P332" s="170"/>
      <c r="Q332" s="170"/>
      <c r="R332" s="170"/>
      <c r="S332" s="170"/>
      <c r="T332" s="170"/>
      <c r="U332" s="170"/>
      <c r="V332" s="170"/>
      <c r="W332" s="158"/>
      <c r="X332" s="176">
        <v>4250000</v>
      </c>
      <c r="Y332" s="139">
        <f t="shared" si="5"/>
        <v>4250000</v>
      </c>
      <c r="Z332" s="144"/>
    </row>
    <row r="333" spans="1:26 16377:16380" s="18" customFormat="1" ht="16.5" customHeight="1">
      <c r="A333" s="133" t="s">
        <v>1848</v>
      </c>
      <c r="B333" s="134" t="d">
        <v>2023-01-19</v>
      </c>
      <c r="C333" s="153" t="s">
        <v>245</v>
      </c>
      <c r="D333" s="146" t="s">
        <v>1182</v>
      </c>
      <c r="E333" s="147" t="s">
        <v>1183</v>
      </c>
      <c r="F333" s="136">
        <v>1</v>
      </c>
      <c r="G333" s="136"/>
      <c r="H333" s="137" t="s">
        <v>248</v>
      </c>
      <c r="I333" s="135" t="s">
        <v>82</v>
      </c>
      <c r="J333" s="135" t="s">
        <v>51</v>
      </c>
      <c r="K333" s="156">
        <v>400000</v>
      </c>
      <c r="L333" s="175"/>
      <c r="M333" s="170"/>
      <c r="N333" s="170"/>
      <c r="O333" s="170"/>
      <c r="P333" s="170"/>
      <c r="Q333" s="170"/>
      <c r="R333" s="170"/>
      <c r="S333" s="170"/>
      <c r="T333" s="170"/>
      <c r="U333" s="170"/>
      <c r="V333" s="170"/>
      <c r="W333" s="158"/>
      <c r="X333" s="176">
        <v>4100000</v>
      </c>
      <c r="Y333" s="139">
        <f t="shared" si="5"/>
        <v>4500000</v>
      </c>
      <c r="Z333" s="144"/>
    </row>
    <row r="334" spans="1:26 16377:16380" ht="16.5" thickBot="1">
      <c r="A334" s="162"/>
      <c r="B334" s="163"/>
      <c r="C334" s="164"/>
      <c r="D334" s="163"/>
      <c r="E334" s="163"/>
      <c r="F334" s="165">
        <f>SUM(F9:F333)</f>
        <v>169</v>
      </c>
      <c r="G334" s="165">
        <f>SUM(G9:G333)</f>
        <v>156</v>
      </c>
      <c r="H334" s="163"/>
      <c r="I334" s="163"/>
      <c r="J334" s="163"/>
      <c r="K334" s="166">
        <f>SUM(K9:K333)</f>
        <v>26209444</v>
      </c>
      <c r="L334" s="166">
        <f>SUM(L9:L333)</f>
        <v>12524000</v>
      </c>
      <c r="M334" s="166">
        <f>SUM(M9:M333)</f>
        <v>863000</v>
      </c>
      <c r="N334" s="166">
        <f t="shared" ref="N334:O334" si="6">SUM(N9:N333)</f>
        <v>0</v>
      </c>
      <c r="O334" s="166">
        <f t="shared" si="6"/>
        <v>8385000</v>
      </c>
      <c r="P334" s="166">
        <f>SUM(P9:P333)</f>
        <v>9785000</v>
      </c>
      <c r="Q334" s="166">
        <f>SUM(Q9:Q333)</f>
        <v>3600000</v>
      </c>
      <c r="R334" s="166">
        <f t="shared" ref="R334:U334" si="7">SUM(R9:R333)</f>
        <v>4000000</v>
      </c>
      <c r="S334" s="166">
        <f t="shared" si="7"/>
        <v>3500000</v>
      </c>
      <c r="T334" s="166">
        <f t="shared" si="7"/>
        <v>0</v>
      </c>
      <c r="U334" s="166">
        <f t="shared" si="7"/>
        <v>0</v>
      </c>
      <c r="V334" s="166"/>
      <c r="W334" s="166"/>
      <c r="X334" s="166">
        <f>SUM(X9:X333)</f>
        <v>1260507500</v>
      </c>
      <c r="Y334" s="168">
        <f>SUM(K334:S334)+X334</f>
        <v>1329373944</v>
      </c>
      <c r="Z334" s="167"/>
      <c r="XEW334"/>
      <c r="XEX334"/>
      <c r="XEY334"/>
      <c r="XEZ334"/>
    </row>
    <row r="338" spans="12:12">
      <c r="L338" s="22">
        <v>1815000</v>
      </c>
    </row>
    <row r="339" spans="12:12">
      <c r="L339" s="22">
        <v>242000</v>
      </c>
    </row>
    <row r="340" spans="12:12">
      <c r="L340" s="22">
        <v>3630000</v>
      </c>
    </row>
    <row r="341" spans="12:12">
      <c r="L341" s="22">
        <v>3520000</v>
      </c>
    </row>
    <row r="342" spans="12:12">
      <c r="L342" s="22">
        <v>1590000</v>
      </c>
    </row>
    <row r="343" spans="12:12">
      <c r="L343" s="22">
        <v>2450000</v>
      </c>
    </row>
    <row r="344" spans="12:12">
      <c r="L344" s="22">
        <v>1560000</v>
      </c>
    </row>
    <row r="345" spans="12:12">
      <c r="L345" s="22">
        <v>9380000</v>
      </c>
    </row>
    <row r="346" spans="12:12">
      <c r="L346" s="22">
        <v>3600000</v>
      </c>
    </row>
    <row r="347" spans="12:12">
      <c r="L347" s="22">
        <v>244444</v>
      </c>
    </row>
    <row r="348" spans="12:12">
      <c r="L348" s="22">
        <v>2800000</v>
      </c>
    </row>
    <row r="349" spans="12:12">
      <c r="L349" s="22">
        <f>SUM(L338:L348)</f>
        <v>30831444</v>
      </c>
    </row>
    <row r="350" spans="12:12">
      <c r="L350" s="22">
        <v>-35589000</v>
      </c>
    </row>
    <row r="351" spans="12:12">
      <c r="L351" s="22">
        <f>SUM(L349:L350)</f>
        <v>-4757556</v>
      </c>
    </row>
  </sheetData>
  <autoFilter ref="A8:XEX334" xr:uid="{00000000-0009-0000-0000-000000000000}"/>
  <mergeCells count="23">
    <mergeCell ref="A7:A8"/>
    <mergeCell ref="B7:B8"/>
    <mergeCell ref="G7:G8"/>
    <mergeCell ref="H7:H8"/>
    <mergeCell ref="I7:I8"/>
    <mergeCell ref="J7:J8"/>
    <mergeCell ref="K7:K8"/>
    <mergeCell ref="C7:C8"/>
    <mergeCell ref="D7:D8"/>
    <mergeCell ref="E7:E8"/>
    <mergeCell ref="F7:F8"/>
    <mergeCell ref="A1:B1"/>
    <mergeCell ref="A2:Y2"/>
    <mergeCell ref="A3:B3"/>
    <mergeCell ref="A5:Z5"/>
    <mergeCell ref="A6:X6"/>
    <mergeCell ref="Z7:Z8"/>
    <mergeCell ref="L7:L8"/>
    <mergeCell ref="P7:U7"/>
    <mergeCell ref="V7:V8"/>
    <mergeCell ref="W7:W8"/>
    <mergeCell ref="X7:X8"/>
    <mergeCell ref="Y7:Y8"/>
  </mergeCells>
  <phoneticPr fontId="41" type="noConversion"/>
  <printOptions horizontalCentered="1" verticalCentered="1"/>
  <pageMargins left="0" right="0" top="0.55120000000000013" bottom="0.39370000000000005" header="0.15750000000000003" footer="0"/>
  <pageSetup fitToWidth="0" fitToHeight="0" orientation="landscape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0"/>
  <sheetViews>
    <sheetView workbookViewId="0"/>
  </sheetViews>
  <sheetFormatPr defaultColWidth="10.6640625" defaultRowHeight="12.75" outlineLevelCol="1"/>
  <cols>
    <col min="1" max="1" width="9.1640625" style="23" customWidth="1"/>
    <col min="2" max="2" width="6.83203125" style="23" customWidth="1"/>
    <col min="3" max="3" width="14.83203125" style="23" customWidth="1"/>
    <col min="4" max="4" width="18.83203125" style="23" customWidth="1" outlineLevel="1"/>
    <col min="5" max="5" width="13.83203125" style="23" customWidth="1" outlineLevel="1"/>
    <col min="6" max="6" width="15.6640625" style="23" customWidth="1" outlineLevel="1"/>
    <col min="7" max="7" width="9" style="23" customWidth="1"/>
    <col min="8" max="8" width="9" style="24" customWidth="1"/>
    <col min="9" max="9" width="20.6640625" style="24" customWidth="1"/>
    <col min="10" max="10" width="14.33203125" style="130" hidden="1" customWidth="1" outlineLevel="1"/>
    <col min="11" max="11" width="31.6640625" style="130" hidden="1" customWidth="1" outlineLevel="1"/>
    <col min="12" max="12" width="17.33203125" style="130" hidden="1" customWidth="1" outlineLevel="1"/>
    <col min="13" max="13" width="17.6640625" style="26" customWidth="1" collapsed="1"/>
    <col min="14" max="14" width="16" style="26" customWidth="1"/>
    <col min="15" max="15" width="15.83203125" style="131" customWidth="1" outlineLevel="1"/>
    <col min="16" max="16" width="18.33203125" style="23" customWidth="1" outlineLevel="1"/>
    <col min="17" max="17" width="18.1640625" style="24" customWidth="1"/>
    <col min="18" max="18" width="19.1640625" style="24" customWidth="1" outlineLevel="1"/>
    <col min="19" max="19" width="16.5" style="24" customWidth="1" outlineLevel="1"/>
    <col min="20" max="20" width="18.1640625" style="24" customWidth="1" outlineLevel="1"/>
    <col min="21" max="21" width="18.33203125" style="24" customWidth="1" outlineLevel="1"/>
    <col min="22" max="22" width="9.83203125" style="23" customWidth="1"/>
    <col min="23" max="23" width="16.6640625" style="129" customWidth="1"/>
    <col min="24" max="24" width="15.6640625" style="25" customWidth="1"/>
    <col min="25" max="25" width="16.6640625" style="129" customWidth="1"/>
    <col min="26" max="26" width="15.6640625" style="25" customWidth="1"/>
    <col min="27" max="27" width="16.6640625" style="129" customWidth="1"/>
    <col min="28" max="28" width="15.6640625" style="25" customWidth="1"/>
    <col min="29" max="29" width="13.83203125" style="24" customWidth="1" outlineLevel="1"/>
    <col min="30" max="30" width="7" style="24" customWidth="1" outlineLevel="1"/>
    <col min="31" max="31" width="8.83203125" style="24" customWidth="1" outlineLevel="1"/>
    <col min="32" max="32" width="8.6640625" style="130" customWidth="1" outlineLevel="1"/>
    <col min="33" max="33" width="17" style="24" customWidth="1" outlineLevel="1"/>
    <col min="34" max="34" width="11.83203125" style="24" customWidth="1" outlineLevel="1"/>
    <col min="35" max="35" width="17.6640625" style="26" customWidth="1" outlineLevel="1"/>
    <col min="36" max="36" width="12.5" style="26" customWidth="1" outlineLevel="1"/>
    <col min="37" max="37" width="12.5" style="131" customWidth="1"/>
    <col min="38" max="38" width="7.1640625" style="23" customWidth="1"/>
    <col min="39" max="39" width="3.33203125" style="24" customWidth="1"/>
    <col min="40" max="40" width="14.33203125" style="24" customWidth="1"/>
    <col min="41" max="41" width="4.83203125" style="131" customWidth="1"/>
    <col min="42" max="42" width="18.83203125" style="23" customWidth="1" outlineLevel="1"/>
    <col min="43" max="44" width="3.5" style="28" customWidth="1" outlineLevel="1"/>
    <col min="45" max="45" width="9" style="28" customWidth="1" outlineLevel="1"/>
    <col min="46" max="46" width="11.83203125" style="23" customWidth="1" outlineLevel="1"/>
    <col min="47" max="47" width="9.5" style="28" customWidth="1" outlineLevel="1"/>
    <col min="48" max="48" width="15" style="24" customWidth="1" outlineLevel="1"/>
    <col min="49" max="49" width="8.33203125" style="24" customWidth="1"/>
    <col min="50" max="50" width="17.5" style="24" customWidth="1"/>
    <col min="51" max="51" width="11.83203125" style="24" customWidth="1"/>
    <col min="52" max="52" width="20" style="24" customWidth="1"/>
    <col min="53" max="53" width="11.83203125" style="24" hidden="1" customWidth="1" outlineLevel="1"/>
    <col min="54" max="54" width="7.1640625" style="24" hidden="1" customWidth="1" outlineLevel="1"/>
    <col min="55" max="56" width="8.33203125" style="24" hidden="1" customWidth="1" outlineLevel="1"/>
    <col min="57" max="61" width="11.83203125" style="24" hidden="1" customWidth="1" outlineLevel="1"/>
    <col min="62" max="64" width="11.83203125" style="24" customWidth="1" collapsed="1"/>
    <col min="65" max="65" width="18.6640625" style="24" customWidth="1"/>
    <col min="66" max="67" width="11.83203125" style="24" customWidth="1"/>
    <col min="68" max="68" width="14.33203125" style="24" customWidth="1"/>
    <col min="69" max="69" width="15.6640625" style="24" customWidth="1"/>
    <col min="70" max="1024" width="11.83203125" style="24" customWidth="1"/>
    <col min="1025" max="1025" width="10.6640625" customWidth="1"/>
  </cols>
  <sheetData>
    <row r="1" spans="1:76">
      <c r="A1" s="23">
        <v>1</v>
      </c>
      <c r="B1" s="23">
        <v>2</v>
      </c>
      <c r="C1" s="23">
        <v>3</v>
      </c>
      <c r="D1" s="23">
        <v>4</v>
      </c>
      <c r="E1" s="23">
        <v>5</v>
      </c>
      <c r="F1" s="23">
        <v>6</v>
      </c>
      <c r="G1" s="23">
        <v>7</v>
      </c>
      <c r="H1" s="23">
        <v>8</v>
      </c>
      <c r="I1" s="23">
        <v>9</v>
      </c>
      <c r="J1" s="23">
        <v>10</v>
      </c>
      <c r="K1" s="23">
        <v>11</v>
      </c>
      <c r="L1" s="23">
        <v>12</v>
      </c>
      <c r="M1" s="23">
        <v>13</v>
      </c>
      <c r="N1" s="23">
        <v>14</v>
      </c>
      <c r="O1" s="23">
        <v>15</v>
      </c>
      <c r="P1" s="23">
        <v>16</v>
      </c>
      <c r="Q1" s="23">
        <v>17</v>
      </c>
      <c r="R1" s="23">
        <v>18</v>
      </c>
      <c r="S1" s="23">
        <v>19</v>
      </c>
      <c r="T1" s="23">
        <v>20</v>
      </c>
      <c r="U1" s="23">
        <v>21</v>
      </c>
      <c r="V1" s="23">
        <v>23</v>
      </c>
      <c r="W1" s="24"/>
      <c r="Y1" s="24"/>
      <c r="AA1" s="24"/>
      <c r="AC1" s="24">
        <v>1</v>
      </c>
      <c r="AD1" s="24">
        <v>2</v>
      </c>
      <c r="AE1" s="24">
        <v>3</v>
      </c>
      <c r="AF1" s="24">
        <v>6</v>
      </c>
      <c r="AG1" s="24">
        <v>4</v>
      </c>
      <c r="AH1" s="24">
        <v>5</v>
      </c>
      <c r="AI1" s="26">
        <v>7</v>
      </c>
      <c r="AJ1" s="26">
        <v>8</v>
      </c>
      <c r="AK1" s="27">
        <v>9</v>
      </c>
      <c r="AL1" s="24">
        <v>10</v>
      </c>
      <c r="AM1" s="24">
        <v>11</v>
      </c>
      <c r="AN1" s="24">
        <v>12</v>
      </c>
      <c r="AO1" s="27">
        <v>13</v>
      </c>
      <c r="AP1" s="24">
        <v>14</v>
      </c>
      <c r="AQ1" s="24">
        <v>15</v>
      </c>
      <c r="AR1" s="24">
        <v>16</v>
      </c>
      <c r="AS1" s="24">
        <v>17</v>
      </c>
      <c r="AT1" s="24">
        <v>18</v>
      </c>
      <c r="AU1" s="28">
        <v>19</v>
      </c>
      <c r="AV1" s="24">
        <v>20</v>
      </c>
      <c r="AW1" s="28">
        <v>21</v>
      </c>
      <c r="AX1" s="24">
        <v>22</v>
      </c>
      <c r="AY1" s="28">
        <v>23</v>
      </c>
      <c r="AZ1" s="24">
        <v>24</v>
      </c>
      <c r="BA1" s="28">
        <v>25</v>
      </c>
      <c r="BB1" s="24">
        <v>26</v>
      </c>
      <c r="BC1" s="28">
        <v>27</v>
      </c>
      <c r="BD1" s="24">
        <v>28</v>
      </c>
      <c r="BE1" s="28">
        <v>29</v>
      </c>
      <c r="BF1" s="24">
        <v>30</v>
      </c>
      <c r="BG1" s="28">
        <v>31</v>
      </c>
      <c r="BH1" s="24">
        <v>32</v>
      </c>
      <c r="BI1" s="28">
        <v>33</v>
      </c>
      <c r="BJ1" s="24">
        <v>34</v>
      </c>
      <c r="BK1" s="28">
        <v>35</v>
      </c>
      <c r="BL1" s="24">
        <v>36</v>
      </c>
      <c r="BM1" s="28">
        <v>37</v>
      </c>
      <c r="BN1" s="24">
        <v>38</v>
      </c>
      <c r="BO1" s="28">
        <v>39</v>
      </c>
      <c r="BP1" s="24">
        <v>40</v>
      </c>
      <c r="BQ1" s="28">
        <v>41</v>
      </c>
      <c r="BR1" s="24">
        <v>42</v>
      </c>
      <c r="BS1" s="28">
        <v>43</v>
      </c>
      <c r="BT1" s="24">
        <v>44</v>
      </c>
      <c r="BU1" s="28">
        <v>45</v>
      </c>
      <c r="BV1" s="24">
        <v>46</v>
      </c>
      <c r="BW1" s="24">
        <v>47</v>
      </c>
      <c r="BX1" s="24">
        <v>48</v>
      </c>
    </row>
    <row r="2" spans="1:76" s="46" customFormat="1" ht="35.25" customHeight="1">
      <c r="A2" s="29" t="s">
        <v>1192</v>
      </c>
      <c r="B2" s="29"/>
      <c r="C2" s="29"/>
      <c r="D2" s="30"/>
      <c r="E2" s="29"/>
      <c r="F2" s="29"/>
      <c r="G2" s="31">
        <f>SUBTOTAL(9,G4:G165)</f>
        <v>103</v>
      </c>
      <c r="H2" s="31">
        <f>SUBTOTAL(9,H4:H165)</f>
        <v>25</v>
      </c>
      <c r="I2" s="32" t="s">
        <v>1193</v>
      </c>
      <c r="J2" s="33" t="s">
        <v>1194</v>
      </c>
      <c r="K2" s="33" t="s">
        <v>1195</v>
      </c>
      <c r="L2" s="33" t="s">
        <v>1196</v>
      </c>
      <c r="M2" s="34">
        <f t="shared" ref="M2:U2" si="0">SUBTOTAL(9,M4:M165)</f>
        <v>21400000</v>
      </c>
      <c r="N2" s="34">
        <f t="shared" si="0"/>
        <v>2400000</v>
      </c>
      <c r="O2" s="34">
        <f t="shared" si="0"/>
        <v>0</v>
      </c>
      <c r="P2" s="34">
        <f t="shared" si="0"/>
        <v>6620000</v>
      </c>
      <c r="Q2" s="34">
        <f t="shared" si="0"/>
        <v>404375000</v>
      </c>
      <c r="R2" s="31">
        <f t="shared" si="0"/>
        <v>367613636.36363637</v>
      </c>
      <c r="S2" s="31">
        <f t="shared" si="0"/>
        <v>29409090.909090906</v>
      </c>
      <c r="T2" s="31">
        <f t="shared" si="0"/>
        <v>0</v>
      </c>
      <c r="U2" s="31">
        <f t="shared" si="0"/>
        <v>427442727.27272719</v>
      </c>
      <c r="V2" s="35" t="s">
        <v>1197</v>
      </c>
      <c r="W2" s="36" t="s">
        <v>1198</v>
      </c>
      <c r="X2" s="37"/>
      <c r="Y2" s="36" t="s">
        <v>1199</v>
      </c>
      <c r="Z2" s="37"/>
      <c r="AA2" s="36" t="s">
        <v>1200</v>
      </c>
      <c r="AB2" s="37"/>
      <c r="AC2" s="38"/>
      <c r="AD2" s="39" t="s">
        <v>1201</v>
      </c>
      <c r="AE2" s="39" t="s">
        <v>1202</v>
      </c>
      <c r="AF2" s="40" t="s">
        <v>1203</v>
      </c>
      <c r="AG2" s="40" t="s">
        <v>1204</v>
      </c>
      <c r="AH2" s="40" t="s">
        <v>1205</v>
      </c>
      <c r="AI2" s="40" t="s">
        <v>1206</v>
      </c>
      <c r="AJ2" s="40" t="s">
        <v>1207</v>
      </c>
      <c r="AK2" s="40" t="s">
        <v>1208</v>
      </c>
      <c r="AL2" s="40" t="s">
        <v>1209</v>
      </c>
      <c r="AM2" s="40" t="s">
        <v>1210</v>
      </c>
      <c r="AN2" s="41" t="s">
        <v>1184</v>
      </c>
      <c r="AO2" s="41" t="s">
        <v>1211</v>
      </c>
      <c r="AP2" s="40" t="s">
        <v>1212</v>
      </c>
      <c r="AQ2" s="40" t="s">
        <v>1213</v>
      </c>
      <c r="AR2" s="40" t="s">
        <v>1214</v>
      </c>
      <c r="AS2" s="39" t="s">
        <v>1215</v>
      </c>
      <c r="AT2" s="40" t="s">
        <v>1216</v>
      </c>
      <c r="AU2" s="39" t="s">
        <v>1217</v>
      </c>
      <c r="AV2" s="40" t="s">
        <v>1218</v>
      </c>
      <c r="AW2" s="39" t="s">
        <v>1219</v>
      </c>
      <c r="AX2" s="42" t="s">
        <v>9</v>
      </c>
      <c r="AY2" s="40" t="s">
        <v>10</v>
      </c>
      <c r="AZ2" s="40" t="s">
        <v>8</v>
      </c>
      <c r="BA2" s="40" t="s">
        <v>1220</v>
      </c>
      <c r="BB2" s="40" t="s">
        <v>1221</v>
      </c>
      <c r="BC2" s="39" t="s">
        <v>11</v>
      </c>
      <c r="BD2" s="39" t="s">
        <v>12</v>
      </c>
      <c r="BE2" s="40" t="s">
        <v>13</v>
      </c>
      <c r="BF2" s="40"/>
      <c r="BG2" s="40" t="s">
        <v>1222</v>
      </c>
      <c r="BH2" s="40" t="s">
        <v>1223</v>
      </c>
      <c r="BI2" s="40" t="s">
        <v>1224</v>
      </c>
      <c r="BJ2" s="40" t="s">
        <v>14</v>
      </c>
      <c r="BK2" s="40" t="s">
        <v>1185</v>
      </c>
      <c r="BL2" s="39" t="s">
        <v>1186</v>
      </c>
      <c r="BM2" s="43" t="s">
        <v>1187</v>
      </c>
      <c r="BN2" s="39" t="s">
        <v>1188</v>
      </c>
      <c r="BO2" s="39" t="s">
        <v>1189</v>
      </c>
      <c r="BP2" s="43" t="s">
        <v>1225</v>
      </c>
      <c r="BQ2" s="43" t="s">
        <v>1190</v>
      </c>
      <c r="BR2" s="39" t="s">
        <v>1226</v>
      </c>
      <c r="BS2" s="44" t="s">
        <v>1227</v>
      </c>
      <c r="BT2" s="44" t="s">
        <v>1228</v>
      </c>
      <c r="BU2" s="45" t="s">
        <v>1229</v>
      </c>
      <c r="BV2" s="44" t="s">
        <v>1230</v>
      </c>
      <c r="BW2" s="44" t="s">
        <v>1231</v>
      </c>
      <c r="BX2" s="44" t="s">
        <v>1232</v>
      </c>
    </row>
    <row r="3" spans="1:76" s="69" customFormat="1" ht="28.5" customHeight="1">
      <c r="A3" s="47"/>
      <c r="B3" s="48" t="s">
        <v>6</v>
      </c>
      <c r="C3" s="49" t="s">
        <v>1233</v>
      </c>
      <c r="D3" s="50" t="s">
        <v>8</v>
      </c>
      <c r="E3" s="51" t="s">
        <v>1234</v>
      </c>
      <c r="F3" s="52" t="s">
        <v>1235</v>
      </c>
      <c r="G3" s="53" t="s">
        <v>1236</v>
      </c>
      <c r="H3" s="53" t="s">
        <v>1237</v>
      </c>
      <c r="I3" s="54" t="s">
        <v>9</v>
      </c>
      <c r="J3" s="52" t="s">
        <v>10</v>
      </c>
      <c r="K3" s="49" t="s">
        <v>1238</v>
      </c>
      <c r="L3" s="55" t="s">
        <v>1239</v>
      </c>
      <c r="M3" s="56" t="s">
        <v>1240</v>
      </c>
      <c r="N3" s="56" t="s">
        <v>1241</v>
      </c>
      <c r="O3" s="57" t="s">
        <v>1242</v>
      </c>
      <c r="P3" s="57" t="s">
        <v>1243</v>
      </c>
      <c r="Q3" s="58" t="s">
        <v>1244</v>
      </c>
      <c r="R3" s="59" t="s">
        <v>1245</v>
      </c>
      <c r="S3" s="59" t="s">
        <v>1246</v>
      </c>
      <c r="T3" s="53" t="s">
        <v>1247</v>
      </c>
      <c r="U3" s="59" t="s">
        <v>1248</v>
      </c>
      <c r="V3" s="60"/>
      <c r="W3" s="61">
        <f>SUBTOTAL(9,W4:W114)</f>
        <v>353250000</v>
      </c>
      <c r="X3" s="62">
        <f>SUBTOTAL(9,X4:X114)</f>
        <v>150000</v>
      </c>
      <c r="Y3" s="61"/>
      <c r="Z3" s="62"/>
      <c r="AA3" s="61"/>
      <c r="AB3" s="62"/>
      <c r="AC3" s="63"/>
      <c r="AD3" s="64"/>
      <c r="AE3" s="64"/>
      <c r="AF3" s="65"/>
      <c r="AG3" s="65" t="s">
        <v>1204</v>
      </c>
      <c r="AH3" s="65"/>
      <c r="AI3" s="65"/>
      <c r="AJ3" s="65"/>
      <c r="AK3" s="65"/>
      <c r="AL3" s="65"/>
      <c r="AM3" s="65"/>
      <c r="AN3" s="66"/>
      <c r="AO3" s="66"/>
      <c r="AP3" s="65"/>
      <c r="AQ3" s="65"/>
      <c r="AR3" s="65"/>
      <c r="AS3" s="64"/>
      <c r="AT3" s="65"/>
      <c r="AU3" s="64"/>
      <c r="AV3" s="65"/>
      <c r="AW3" s="64"/>
      <c r="AX3" s="65"/>
      <c r="AY3" s="65"/>
      <c r="AZ3" s="65"/>
      <c r="BA3" s="65"/>
      <c r="BB3" s="65"/>
      <c r="BC3" s="64">
        <v>36</v>
      </c>
      <c r="BD3" s="64">
        <v>27</v>
      </c>
      <c r="BE3" s="65"/>
      <c r="BF3" s="65"/>
      <c r="BG3" s="65"/>
      <c r="BH3" s="65"/>
      <c r="BI3" s="65"/>
      <c r="BJ3" s="65"/>
      <c r="BK3" s="65"/>
      <c r="BL3" s="64" t="s">
        <v>1186</v>
      </c>
      <c r="BM3" s="64">
        <v>68010186</v>
      </c>
      <c r="BN3" s="64"/>
      <c r="BO3" s="64"/>
      <c r="BP3" s="64">
        <v>9622000</v>
      </c>
      <c r="BQ3" s="64">
        <v>14367808</v>
      </c>
      <c r="BR3" s="67">
        <v>450000</v>
      </c>
      <c r="BS3" s="68">
        <v>840000</v>
      </c>
      <c r="BT3" s="68"/>
      <c r="BU3" s="68">
        <v>110000</v>
      </c>
      <c r="BV3" s="68"/>
      <c r="BW3" s="68"/>
      <c r="BX3" s="68">
        <v>383071627</v>
      </c>
    </row>
    <row r="4" spans="1:76" s="85" customFormat="1" ht="25.5" customHeight="1">
      <c r="A4" s="70" t="str">
        <f t="shared" ref="A4:A67" si="1">SUBSTITUTE(CONCATENATE(I4,VALUE(C4))," ","")</f>
        <v>CAAU213758444768</v>
      </c>
      <c r="B4" s="71">
        <v>1</v>
      </c>
      <c r="C4" s="72" t="d">
        <v>2022-07-26</v>
      </c>
      <c r="D4" s="73" t="s">
        <v>1249</v>
      </c>
      <c r="E4" s="73" t="s">
        <v>51</v>
      </c>
      <c r="F4" s="73" t="s">
        <v>1250</v>
      </c>
      <c r="G4" s="74">
        <v>1</v>
      </c>
      <c r="H4" s="74"/>
      <c r="I4" s="75" t="s">
        <v>1251</v>
      </c>
      <c r="J4" s="75" t="s">
        <v>1252</v>
      </c>
      <c r="K4" s="76" t="s">
        <v>1253</v>
      </c>
      <c r="L4" s="77" t="s">
        <v>1254</v>
      </c>
      <c r="M4" s="77">
        <v>0</v>
      </c>
      <c r="N4" s="77">
        <v>0</v>
      </c>
      <c r="O4" s="77"/>
      <c r="P4" s="77">
        <v>220000</v>
      </c>
      <c r="Q4" s="77">
        <v>4300000</v>
      </c>
      <c r="R4" s="77">
        <f t="shared" ref="R4:R35" si="2">Q4/1.1</f>
        <v>3909090.9090909087</v>
      </c>
      <c r="S4" s="77">
        <f t="shared" ref="S4:S35" si="3">R4*8%</f>
        <v>312727.27272727271</v>
      </c>
      <c r="T4" s="77">
        <f t="shared" ref="T4:T35" si="4">SUBTOTAL(9,R4:S4)</f>
        <v>4221818.1818181816</v>
      </c>
      <c r="U4" s="77">
        <f t="shared" ref="U4:U35" si="5">M4+N4+O4+P4+T4</f>
        <v>4441818.1818181816</v>
      </c>
      <c r="V4" s="78"/>
      <c r="W4" s="79">
        <f t="shared" ref="W4:W67" si="6">VLOOKUP(A4,$AC$4:$BV$4407,37,0)</f>
        <v>4300000</v>
      </c>
      <c r="X4" s="80">
        <f t="shared" ref="X4:X67" si="7">Q4-W4</f>
        <v>0</v>
      </c>
      <c r="Y4" s="79">
        <f t="shared" ref="Y4:Y67" si="8">VLOOKUP(A4,$AC$4:$BV$407,40,0)</f>
        <v>200000</v>
      </c>
      <c r="Z4" s="80">
        <f t="shared" ref="Z4:Z67" si="9">M4-Y4</f>
        <v>-200000</v>
      </c>
      <c r="AA4" s="79">
        <f t="shared" ref="AA4:AA67" si="10">VLOOKUP(A4,$AC$4:$BV$407,41,0)</f>
        <v>333818</v>
      </c>
      <c r="AB4" s="80">
        <f t="shared" ref="AB4:AB67" si="11">N4-AA4</f>
        <v>-333818</v>
      </c>
      <c r="AC4" s="81" t="str">
        <f t="shared" ref="AC4:AC67" si="12">SUBSTITUTE(CONCATENATE(AX4,VALUE(AN4))," ","")</f>
        <v>TCKU290299944768</v>
      </c>
      <c r="AD4" s="82">
        <v>7</v>
      </c>
      <c r="AE4" s="82">
        <v>2022</v>
      </c>
      <c r="AF4" s="83" t="s">
        <v>1255</v>
      </c>
      <c r="AG4" s="83" t="s">
        <v>1256</v>
      </c>
      <c r="AH4" s="83" t="s">
        <v>1257</v>
      </c>
      <c r="AI4" s="83" t="s">
        <v>1258</v>
      </c>
      <c r="AJ4" s="83"/>
      <c r="AK4" s="83" t="s">
        <v>1259</v>
      </c>
      <c r="AL4" s="83" t="s">
        <v>1260</v>
      </c>
      <c r="AM4" s="83"/>
      <c r="AN4" s="84" t="d">
        <v>2022-07-26</v>
      </c>
      <c r="AO4" s="84" t="d">
        <v>2022-07-27</v>
      </c>
      <c r="AP4" s="83" t="s">
        <v>1261</v>
      </c>
      <c r="AQ4" s="83"/>
      <c r="AR4" s="83"/>
      <c r="AS4" s="82">
        <v>0</v>
      </c>
      <c r="AT4" s="83"/>
      <c r="AU4" s="82">
        <v>0</v>
      </c>
      <c r="AV4" s="83" t="s">
        <v>11</v>
      </c>
      <c r="AW4" s="82">
        <v>20</v>
      </c>
      <c r="AX4" s="83" t="s">
        <v>598</v>
      </c>
      <c r="AY4" s="83" t="s">
        <v>1262</v>
      </c>
      <c r="AZ4" s="83" t="s">
        <v>1263</v>
      </c>
      <c r="BA4" s="83" t="s">
        <v>1264</v>
      </c>
      <c r="BB4" s="83" t="s">
        <v>1265</v>
      </c>
      <c r="BC4" s="82">
        <v>1</v>
      </c>
      <c r="BD4" s="82">
        <v>0</v>
      </c>
      <c r="BE4" s="83" t="s">
        <v>1266</v>
      </c>
      <c r="BF4" s="83"/>
      <c r="BG4" s="83"/>
      <c r="BH4" s="83"/>
      <c r="BI4" s="83" t="s">
        <v>1267</v>
      </c>
      <c r="BJ4" s="83" t="s">
        <v>82</v>
      </c>
      <c r="BK4" s="83" t="s">
        <v>51</v>
      </c>
      <c r="BL4" s="82">
        <v>0</v>
      </c>
      <c r="BM4" s="82">
        <v>2750000</v>
      </c>
      <c r="BN4" s="82">
        <v>1</v>
      </c>
      <c r="BO4" s="82">
        <v>1</v>
      </c>
      <c r="BP4" s="82">
        <v>350000</v>
      </c>
      <c r="BQ4" s="82">
        <v>333818</v>
      </c>
      <c r="BR4" s="82">
        <v>0</v>
      </c>
      <c r="BS4" s="82">
        <v>0</v>
      </c>
      <c r="BT4" s="82">
        <v>0</v>
      </c>
      <c r="BU4" s="82">
        <v>50000</v>
      </c>
      <c r="BV4" s="82">
        <v>0</v>
      </c>
      <c r="BW4" s="82">
        <v>41250</v>
      </c>
      <c r="BX4" s="82">
        <v>3483818</v>
      </c>
    </row>
    <row r="5" spans="1:76" s="85" customFormat="1" ht="25.5" customHeight="1">
      <c r="A5" s="70" t="str">
        <f t="shared" si="1"/>
        <v>GLDU938045344768</v>
      </c>
      <c r="B5" s="71">
        <v>2</v>
      </c>
      <c r="C5" s="72" t="d">
        <v>2022-07-26</v>
      </c>
      <c r="D5" s="73" t="s">
        <v>1268</v>
      </c>
      <c r="E5" s="73" t="s">
        <v>38</v>
      </c>
      <c r="F5" s="73" t="s">
        <v>1269</v>
      </c>
      <c r="G5" s="74">
        <v>1</v>
      </c>
      <c r="H5" s="74"/>
      <c r="I5" s="75" t="s">
        <v>1270</v>
      </c>
      <c r="J5" s="75" t="s">
        <v>1271</v>
      </c>
      <c r="K5" s="86" t="s">
        <v>1272</v>
      </c>
      <c r="L5" s="77"/>
      <c r="M5" s="77">
        <v>280000</v>
      </c>
      <c r="N5" s="77">
        <v>0</v>
      </c>
      <c r="O5" s="77"/>
      <c r="P5" s="87"/>
      <c r="Q5" s="77">
        <v>4800000</v>
      </c>
      <c r="R5" s="77">
        <f t="shared" si="2"/>
        <v>4363636.3636363633</v>
      </c>
      <c r="S5" s="77">
        <f t="shared" si="3"/>
        <v>349090.90909090906</v>
      </c>
      <c r="T5" s="77">
        <f t="shared" si="4"/>
        <v>4712727.2727272725</v>
      </c>
      <c r="U5" s="77">
        <f t="shared" si="5"/>
        <v>4992727.2727272725</v>
      </c>
      <c r="V5" s="88"/>
      <c r="W5" s="79">
        <f t="shared" si="6"/>
        <v>4800000</v>
      </c>
      <c r="X5" s="80">
        <f t="shared" si="7"/>
        <v>0</v>
      </c>
      <c r="Y5" s="79">
        <f t="shared" si="8"/>
        <v>280000</v>
      </c>
      <c r="Z5" s="80">
        <f t="shared" si="9"/>
        <v>0</v>
      </c>
      <c r="AA5" s="79">
        <f t="shared" si="10"/>
        <v>299500</v>
      </c>
      <c r="AB5" s="80">
        <f t="shared" si="11"/>
        <v>-299500</v>
      </c>
      <c r="AC5" s="81" t="str">
        <f t="shared" si="12"/>
        <v>TCKU323739044768</v>
      </c>
      <c r="AD5" s="82">
        <v>7</v>
      </c>
      <c r="AE5" s="82">
        <v>2022</v>
      </c>
      <c r="AF5" s="83" t="s">
        <v>1255</v>
      </c>
      <c r="AG5" s="83" t="s">
        <v>1256</v>
      </c>
      <c r="AH5" s="83" t="s">
        <v>1257</v>
      </c>
      <c r="AI5" s="83" t="s">
        <v>1258</v>
      </c>
      <c r="AJ5" s="83"/>
      <c r="AK5" s="83" t="s">
        <v>1259</v>
      </c>
      <c r="AL5" s="83" t="s">
        <v>1260</v>
      </c>
      <c r="AM5" s="83"/>
      <c r="AN5" s="84" t="d">
        <v>2022-07-26</v>
      </c>
      <c r="AO5" s="84" t="d">
        <v>2022-07-27</v>
      </c>
      <c r="AP5" s="83" t="s">
        <v>1261</v>
      </c>
      <c r="AQ5" s="83"/>
      <c r="AR5" s="83"/>
      <c r="AS5" s="82">
        <v>0</v>
      </c>
      <c r="AT5" s="83"/>
      <c r="AU5" s="82">
        <v>0</v>
      </c>
      <c r="AV5" s="83" t="s">
        <v>11</v>
      </c>
      <c r="AW5" s="82">
        <v>20</v>
      </c>
      <c r="AX5" s="83" t="s">
        <v>1273</v>
      </c>
      <c r="AY5" s="83" t="s">
        <v>1274</v>
      </c>
      <c r="AZ5" s="83" t="s">
        <v>1263</v>
      </c>
      <c r="BA5" s="83" t="s">
        <v>1264</v>
      </c>
      <c r="BB5" s="83" t="s">
        <v>1265</v>
      </c>
      <c r="BC5" s="82">
        <v>1</v>
      </c>
      <c r="BD5" s="82">
        <v>0</v>
      </c>
      <c r="BE5" s="83" t="s">
        <v>1266</v>
      </c>
      <c r="BF5" s="83"/>
      <c r="BG5" s="83"/>
      <c r="BH5" s="83"/>
      <c r="BI5" s="83"/>
      <c r="BJ5" s="83" t="s">
        <v>82</v>
      </c>
      <c r="BK5" s="83" t="s">
        <v>51</v>
      </c>
      <c r="BL5" s="82">
        <v>0</v>
      </c>
      <c r="BM5" s="82">
        <v>2750000</v>
      </c>
      <c r="BN5" s="82">
        <v>1</v>
      </c>
      <c r="BO5" s="82">
        <v>1</v>
      </c>
      <c r="BP5" s="82">
        <v>350000</v>
      </c>
      <c r="BQ5" s="82">
        <v>333818</v>
      </c>
      <c r="BR5" s="82">
        <v>0</v>
      </c>
      <c r="BS5" s="82">
        <v>0</v>
      </c>
      <c r="BT5" s="82">
        <v>0</v>
      </c>
      <c r="BU5" s="82">
        <v>50000</v>
      </c>
      <c r="BV5" s="82">
        <v>0</v>
      </c>
      <c r="BW5" s="82">
        <v>41250</v>
      </c>
      <c r="BX5" s="82">
        <v>3483818</v>
      </c>
    </row>
    <row r="6" spans="1:76" s="85" customFormat="1" ht="25.5" customHeight="1">
      <c r="A6" s="70" t="str">
        <f t="shared" si="1"/>
        <v>CRSU133912444768</v>
      </c>
      <c r="B6" s="71">
        <v>3</v>
      </c>
      <c r="C6" s="72" t="d">
        <v>2022-07-26</v>
      </c>
      <c r="D6" s="73" t="s">
        <v>1275</v>
      </c>
      <c r="E6" s="73" t="s">
        <v>38</v>
      </c>
      <c r="F6" s="73" t="s">
        <v>1276</v>
      </c>
      <c r="G6" s="74">
        <v>1</v>
      </c>
      <c r="H6" s="74"/>
      <c r="I6" s="75" t="s">
        <v>1277</v>
      </c>
      <c r="J6" s="75" t="s">
        <v>1278</v>
      </c>
      <c r="K6" s="89" t="s">
        <v>1279</v>
      </c>
      <c r="L6" s="77"/>
      <c r="M6" s="77">
        <v>280000</v>
      </c>
      <c r="N6" s="77">
        <v>0</v>
      </c>
      <c r="O6" s="77"/>
      <c r="P6" s="77">
        <v>50000</v>
      </c>
      <c r="Q6" s="77">
        <v>2750000</v>
      </c>
      <c r="R6" s="77">
        <f t="shared" si="2"/>
        <v>2500000</v>
      </c>
      <c r="S6" s="77">
        <f t="shared" si="3"/>
        <v>200000</v>
      </c>
      <c r="T6" s="77">
        <f t="shared" si="4"/>
        <v>2700000</v>
      </c>
      <c r="U6" s="77">
        <f t="shared" si="5"/>
        <v>3030000</v>
      </c>
      <c r="V6" s="88"/>
      <c r="W6" s="79">
        <f t="shared" si="6"/>
        <v>2750000</v>
      </c>
      <c r="X6" s="80">
        <f t="shared" si="7"/>
        <v>0</v>
      </c>
      <c r="Y6" s="79">
        <f t="shared" si="8"/>
        <v>280000</v>
      </c>
      <c r="Z6" s="80">
        <f t="shared" si="9"/>
        <v>0</v>
      </c>
      <c r="AA6" s="79">
        <f t="shared" si="10"/>
        <v>299500</v>
      </c>
      <c r="AB6" s="80">
        <f t="shared" si="11"/>
        <v>-299500</v>
      </c>
      <c r="AC6" s="81" t="str">
        <f t="shared" si="12"/>
        <v>CRSU133912444768</v>
      </c>
      <c r="AD6" s="82">
        <v>7</v>
      </c>
      <c r="AE6" s="82">
        <v>2022</v>
      </c>
      <c r="AF6" s="83" t="s">
        <v>1255</v>
      </c>
      <c r="AG6" s="83" t="s">
        <v>1280</v>
      </c>
      <c r="AH6" s="83" t="s">
        <v>1257</v>
      </c>
      <c r="AI6" s="83" t="s">
        <v>1281</v>
      </c>
      <c r="AJ6" s="83"/>
      <c r="AK6" s="83" t="s">
        <v>1282</v>
      </c>
      <c r="AL6" s="83" t="s">
        <v>1283</v>
      </c>
      <c r="AM6" s="83"/>
      <c r="AN6" s="84" t="d">
        <v>2022-07-26</v>
      </c>
      <c r="AO6" s="84" t="d">
        <v>2022-07-30</v>
      </c>
      <c r="AP6" s="83" t="s">
        <v>1261</v>
      </c>
      <c r="AQ6" s="83"/>
      <c r="AR6" s="83"/>
      <c r="AS6" s="82">
        <v>0</v>
      </c>
      <c r="AT6" s="83"/>
      <c r="AU6" s="82">
        <v>0</v>
      </c>
      <c r="AV6" s="83" t="s">
        <v>11</v>
      </c>
      <c r="AW6" s="82">
        <v>20</v>
      </c>
      <c r="AX6" s="83" t="s">
        <v>1277</v>
      </c>
      <c r="AY6" s="83" t="s">
        <v>1278</v>
      </c>
      <c r="AZ6" s="83" t="s">
        <v>1263</v>
      </c>
      <c r="BA6" s="83" t="s">
        <v>1264</v>
      </c>
      <c r="BB6" s="83" t="s">
        <v>1265</v>
      </c>
      <c r="BC6" s="82">
        <v>1</v>
      </c>
      <c r="BD6" s="82">
        <v>0</v>
      </c>
      <c r="BE6" s="83" t="s">
        <v>1266</v>
      </c>
      <c r="BF6" s="83"/>
      <c r="BG6" s="83"/>
      <c r="BH6" s="83"/>
      <c r="BI6" s="83" t="s">
        <v>1284</v>
      </c>
      <c r="BJ6" s="83" t="s">
        <v>139</v>
      </c>
      <c r="BK6" s="83" t="s">
        <v>38</v>
      </c>
      <c r="BL6" s="82">
        <v>0</v>
      </c>
      <c r="BM6" s="82">
        <v>2750000</v>
      </c>
      <c r="BN6" s="82">
        <v>0</v>
      </c>
      <c r="BO6" s="82">
        <v>1</v>
      </c>
      <c r="BP6" s="82">
        <v>280000</v>
      </c>
      <c r="BQ6" s="82">
        <v>299500</v>
      </c>
      <c r="BR6" s="82">
        <v>0</v>
      </c>
      <c r="BS6" s="82">
        <v>0</v>
      </c>
      <c r="BT6" s="82">
        <v>0</v>
      </c>
      <c r="BU6" s="82">
        <v>50000</v>
      </c>
      <c r="BV6" s="82">
        <v>0</v>
      </c>
      <c r="BW6" s="82">
        <v>41250</v>
      </c>
      <c r="BX6" s="82">
        <v>3379500</v>
      </c>
    </row>
    <row r="7" spans="1:76" s="85" customFormat="1" ht="25.5" customHeight="1">
      <c r="A7" s="70" t="str">
        <f t="shared" si="1"/>
        <v>FSCU753157044768</v>
      </c>
      <c r="B7" s="71">
        <v>4</v>
      </c>
      <c r="C7" s="72" t="d">
        <v>2022-07-26</v>
      </c>
      <c r="D7" s="73" t="s">
        <v>1275</v>
      </c>
      <c r="E7" s="73" t="s">
        <v>38</v>
      </c>
      <c r="F7" s="73" t="s">
        <v>1276</v>
      </c>
      <c r="G7" s="74">
        <v>1</v>
      </c>
      <c r="H7" s="74"/>
      <c r="I7" s="75" t="s">
        <v>1285</v>
      </c>
      <c r="J7" s="75" t="s">
        <v>1286</v>
      </c>
      <c r="K7" s="89" t="s">
        <v>1279</v>
      </c>
      <c r="L7" s="77"/>
      <c r="M7" s="77">
        <v>280000</v>
      </c>
      <c r="N7" s="77">
        <v>0</v>
      </c>
      <c r="O7" s="77"/>
      <c r="P7" s="77">
        <v>50000</v>
      </c>
      <c r="Q7" s="77">
        <v>2750000</v>
      </c>
      <c r="R7" s="77">
        <f t="shared" si="2"/>
        <v>2500000</v>
      </c>
      <c r="S7" s="77">
        <f t="shared" si="3"/>
        <v>200000</v>
      </c>
      <c r="T7" s="77">
        <f t="shared" si="4"/>
        <v>2700000</v>
      </c>
      <c r="U7" s="77">
        <f t="shared" si="5"/>
        <v>3030000</v>
      </c>
      <c r="V7" s="88"/>
      <c r="W7" s="79">
        <f t="shared" si="6"/>
        <v>2750000</v>
      </c>
      <c r="X7" s="80">
        <f t="shared" si="7"/>
        <v>0</v>
      </c>
      <c r="Y7" s="79">
        <f t="shared" si="8"/>
        <v>280000</v>
      </c>
      <c r="Z7" s="80">
        <f t="shared" si="9"/>
        <v>0</v>
      </c>
      <c r="AA7" s="79">
        <f t="shared" si="10"/>
        <v>299500</v>
      </c>
      <c r="AB7" s="80">
        <f t="shared" si="11"/>
        <v>-299500</v>
      </c>
      <c r="AC7" s="81" t="str">
        <f t="shared" si="12"/>
        <v>FSCU753157044768</v>
      </c>
      <c r="AD7" s="82">
        <v>7</v>
      </c>
      <c r="AE7" s="82">
        <v>2022</v>
      </c>
      <c r="AF7" s="83" t="s">
        <v>1255</v>
      </c>
      <c r="AG7" s="83" t="s">
        <v>1280</v>
      </c>
      <c r="AH7" s="83" t="s">
        <v>1257</v>
      </c>
      <c r="AI7" s="83" t="s">
        <v>1281</v>
      </c>
      <c r="AJ7" s="83"/>
      <c r="AK7" s="83" t="s">
        <v>1282</v>
      </c>
      <c r="AL7" s="83" t="s">
        <v>1283</v>
      </c>
      <c r="AM7" s="83"/>
      <c r="AN7" s="84" t="d">
        <v>2022-07-26</v>
      </c>
      <c r="AO7" s="84" t="d">
        <v>2022-07-30</v>
      </c>
      <c r="AP7" s="83" t="s">
        <v>1261</v>
      </c>
      <c r="AQ7" s="83"/>
      <c r="AR7" s="83"/>
      <c r="AS7" s="82">
        <v>0</v>
      </c>
      <c r="AT7" s="83"/>
      <c r="AU7" s="82">
        <v>0</v>
      </c>
      <c r="AV7" s="83" t="s">
        <v>11</v>
      </c>
      <c r="AW7" s="82">
        <v>20</v>
      </c>
      <c r="AX7" s="83" t="s">
        <v>1285</v>
      </c>
      <c r="AY7" s="83" t="s">
        <v>1286</v>
      </c>
      <c r="AZ7" s="83" t="s">
        <v>1263</v>
      </c>
      <c r="BA7" s="83" t="s">
        <v>1264</v>
      </c>
      <c r="BB7" s="83" t="s">
        <v>1265</v>
      </c>
      <c r="BC7" s="82">
        <v>1</v>
      </c>
      <c r="BD7" s="82">
        <v>0</v>
      </c>
      <c r="BE7" s="83" t="s">
        <v>1266</v>
      </c>
      <c r="BF7" s="83"/>
      <c r="BG7" s="83"/>
      <c r="BH7" s="83"/>
      <c r="BI7" s="83"/>
      <c r="BJ7" s="83" t="s">
        <v>139</v>
      </c>
      <c r="BK7" s="83" t="s">
        <v>38</v>
      </c>
      <c r="BL7" s="82">
        <v>0</v>
      </c>
      <c r="BM7" s="82">
        <v>2750000</v>
      </c>
      <c r="BN7" s="82">
        <v>0</v>
      </c>
      <c r="BO7" s="82">
        <v>1</v>
      </c>
      <c r="BP7" s="82">
        <v>280000</v>
      </c>
      <c r="BQ7" s="82">
        <v>299500</v>
      </c>
      <c r="BR7" s="82">
        <v>0</v>
      </c>
      <c r="BS7" s="82">
        <v>0</v>
      </c>
      <c r="BT7" s="82">
        <v>0</v>
      </c>
      <c r="BU7" s="82">
        <v>50000</v>
      </c>
      <c r="BV7" s="82">
        <v>0</v>
      </c>
      <c r="BW7" s="82">
        <v>41250</v>
      </c>
      <c r="BX7" s="82">
        <v>3379500</v>
      </c>
    </row>
    <row r="8" spans="1:76" s="85" customFormat="1" ht="25.5" customHeight="1">
      <c r="A8" s="70" t="str">
        <f t="shared" si="1"/>
        <v>TCKU290299944768</v>
      </c>
      <c r="B8" s="71">
        <v>5</v>
      </c>
      <c r="C8" s="72" t="d">
        <v>2022-07-26</v>
      </c>
      <c r="D8" s="73" t="s">
        <v>1275</v>
      </c>
      <c r="E8" s="73" t="s">
        <v>51</v>
      </c>
      <c r="F8" s="73" t="s">
        <v>1287</v>
      </c>
      <c r="G8" s="74">
        <v>1</v>
      </c>
      <c r="H8" s="74"/>
      <c r="I8" s="75" t="s">
        <v>598</v>
      </c>
      <c r="J8" s="75" t="s">
        <v>1262</v>
      </c>
      <c r="K8" s="89" t="s">
        <v>1279</v>
      </c>
      <c r="L8" s="77"/>
      <c r="M8" s="77">
        <v>0</v>
      </c>
      <c r="N8" s="77">
        <v>0</v>
      </c>
      <c r="O8" s="77"/>
      <c r="P8" s="77">
        <v>50000</v>
      </c>
      <c r="Q8" s="77">
        <v>2750000</v>
      </c>
      <c r="R8" s="77">
        <f t="shared" si="2"/>
        <v>2500000</v>
      </c>
      <c r="S8" s="77">
        <f t="shared" si="3"/>
        <v>200000</v>
      </c>
      <c r="T8" s="77">
        <f t="shared" si="4"/>
        <v>2700000</v>
      </c>
      <c r="U8" s="77">
        <f t="shared" si="5"/>
        <v>2750000</v>
      </c>
      <c r="V8" s="88"/>
      <c r="W8" s="79">
        <f t="shared" si="6"/>
        <v>2750000</v>
      </c>
      <c r="X8" s="80">
        <f t="shared" si="7"/>
        <v>0</v>
      </c>
      <c r="Y8" s="79">
        <f t="shared" si="8"/>
        <v>350000</v>
      </c>
      <c r="Z8" s="80">
        <f t="shared" si="9"/>
        <v>-350000</v>
      </c>
      <c r="AA8" s="79">
        <f t="shared" si="10"/>
        <v>333818</v>
      </c>
      <c r="AB8" s="80">
        <f t="shared" si="11"/>
        <v>-333818</v>
      </c>
      <c r="AC8" s="81" t="str">
        <f t="shared" si="12"/>
        <v>DRYU964829744768</v>
      </c>
      <c r="AD8" s="82">
        <v>7</v>
      </c>
      <c r="AE8" s="82">
        <v>2022</v>
      </c>
      <c r="AF8" s="83" t="s">
        <v>1255</v>
      </c>
      <c r="AG8" s="83" t="s">
        <v>1288</v>
      </c>
      <c r="AH8" s="83" t="s">
        <v>1289</v>
      </c>
      <c r="AI8" s="83" t="s">
        <v>1281</v>
      </c>
      <c r="AJ8" s="83"/>
      <c r="AK8" s="83" t="s">
        <v>1282</v>
      </c>
      <c r="AL8" s="83" t="s">
        <v>1283</v>
      </c>
      <c r="AM8" s="83"/>
      <c r="AN8" s="84" t="d">
        <v>2022-07-26</v>
      </c>
      <c r="AO8" s="84" t="d">
        <v>2022-07-30</v>
      </c>
      <c r="AP8" s="83" t="s">
        <v>1261</v>
      </c>
      <c r="AQ8" s="83"/>
      <c r="AR8" s="83"/>
      <c r="AS8" s="82">
        <v>0</v>
      </c>
      <c r="AT8" s="83"/>
      <c r="AU8" s="82">
        <v>0</v>
      </c>
      <c r="AV8" s="83" t="s">
        <v>12</v>
      </c>
      <c r="AW8" s="82">
        <v>40</v>
      </c>
      <c r="AX8" s="83" t="s">
        <v>1290</v>
      </c>
      <c r="AY8" s="83" t="s">
        <v>1291</v>
      </c>
      <c r="AZ8" s="83" t="s">
        <v>1292</v>
      </c>
      <c r="BA8" s="83" t="s">
        <v>1293</v>
      </c>
      <c r="BB8" s="83" t="s">
        <v>1294</v>
      </c>
      <c r="BC8" s="82">
        <v>0</v>
      </c>
      <c r="BD8" s="82">
        <v>1</v>
      </c>
      <c r="BE8" s="83" t="s">
        <v>1295</v>
      </c>
      <c r="BF8" s="83"/>
      <c r="BG8" s="83"/>
      <c r="BH8" s="83"/>
      <c r="BI8" s="83"/>
      <c r="BJ8" s="83" t="s">
        <v>139</v>
      </c>
      <c r="BK8" s="83" t="s">
        <v>38</v>
      </c>
      <c r="BL8" s="82">
        <v>0</v>
      </c>
      <c r="BM8" s="82">
        <v>4150000</v>
      </c>
      <c r="BN8" s="82">
        <v>0</v>
      </c>
      <c r="BO8" s="82">
        <v>1</v>
      </c>
      <c r="BP8" s="82">
        <v>420000</v>
      </c>
      <c r="BQ8" s="82">
        <v>491500</v>
      </c>
      <c r="BR8" s="82">
        <v>0</v>
      </c>
      <c r="BS8" s="82">
        <v>0</v>
      </c>
      <c r="BT8" s="82">
        <v>0</v>
      </c>
      <c r="BU8" s="82">
        <v>0</v>
      </c>
      <c r="BV8" s="82">
        <v>0</v>
      </c>
      <c r="BW8" s="82">
        <v>137500</v>
      </c>
      <c r="BX8" s="82">
        <v>5061500</v>
      </c>
    </row>
    <row r="9" spans="1:76" s="85" customFormat="1" ht="25.5" customHeight="1">
      <c r="A9" s="70" t="str">
        <f t="shared" si="1"/>
        <v>TCKU323739044768</v>
      </c>
      <c r="B9" s="71">
        <v>6</v>
      </c>
      <c r="C9" s="72" t="d">
        <v>2022-07-26</v>
      </c>
      <c r="D9" s="73" t="s">
        <v>1275</v>
      </c>
      <c r="E9" s="73" t="s">
        <v>51</v>
      </c>
      <c r="F9" s="73" t="s">
        <v>1287</v>
      </c>
      <c r="G9" s="74">
        <v>1</v>
      </c>
      <c r="H9" s="74"/>
      <c r="I9" s="75" t="s">
        <v>1273</v>
      </c>
      <c r="J9" s="75" t="s">
        <v>1274</v>
      </c>
      <c r="K9" s="89" t="s">
        <v>1279</v>
      </c>
      <c r="L9" s="77"/>
      <c r="M9" s="77">
        <v>0</v>
      </c>
      <c r="N9" s="77">
        <v>0</v>
      </c>
      <c r="O9" s="77"/>
      <c r="P9" s="77">
        <v>50000</v>
      </c>
      <c r="Q9" s="77">
        <v>2750000</v>
      </c>
      <c r="R9" s="77">
        <f t="shared" si="2"/>
        <v>2500000</v>
      </c>
      <c r="S9" s="77">
        <f t="shared" si="3"/>
        <v>200000</v>
      </c>
      <c r="T9" s="77">
        <f t="shared" si="4"/>
        <v>2700000</v>
      </c>
      <c r="U9" s="77">
        <f t="shared" si="5"/>
        <v>2750000</v>
      </c>
      <c r="V9" s="88"/>
      <c r="W9" s="79">
        <f t="shared" si="6"/>
        <v>2750000</v>
      </c>
      <c r="X9" s="80">
        <f t="shared" si="7"/>
        <v>0</v>
      </c>
      <c r="Y9" s="79">
        <f t="shared" si="8"/>
        <v>350000</v>
      </c>
      <c r="Z9" s="80">
        <f t="shared" si="9"/>
        <v>-350000</v>
      </c>
      <c r="AA9" s="79">
        <f t="shared" si="10"/>
        <v>333818</v>
      </c>
      <c r="AB9" s="80">
        <f t="shared" si="11"/>
        <v>-333818</v>
      </c>
      <c r="AC9" s="81" t="str">
        <f t="shared" si="12"/>
        <v>GLDU938045344768</v>
      </c>
      <c r="AD9" s="82">
        <v>7</v>
      </c>
      <c r="AE9" s="82">
        <v>2022</v>
      </c>
      <c r="AF9" s="83" t="s">
        <v>1255</v>
      </c>
      <c r="AG9" s="83" t="s">
        <v>1296</v>
      </c>
      <c r="AH9" s="83" t="s">
        <v>1297</v>
      </c>
      <c r="AI9" s="83" t="s">
        <v>1281</v>
      </c>
      <c r="AJ9" s="83"/>
      <c r="AK9" s="83" t="s">
        <v>1282</v>
      </c>
      <c r="AL9" s="83" t="s">
        <v>1283</v>
      </c>
      <c r="AM9" s="83"/>
      <c r="AN9" s="84" t="d">
        <v>2022-07-26</v>
      </c>
      <c r="AO9" s="84" t="d">
        <v>2022-07-30</v>
      </c>
      <c r="AP9" s="83" t="s">
        <v>1261</v>
      </c>
      <c r="AQ9" s="83"/>
      <c r="AR9" s="83"/>
      <c r="AS9" s="82">
        <v>0</v>
      </c>
      <c r="AT9" s="83"/>
      <c r="AU9" s="82">
        <v>0</v>
      </c>
      <c r="AV9" s="83" t="s">
        <v>11</v>
      </c>
      <c r="AW9" s="82">
        <v>20</v>
      </c>
      <c r="AX9" s="83" t="s">
        <v>1270</v>
      </c>
      <c r="AY9" s="83" t="s">
        <v>1271</v>
      </c>
      <c r="AZ9" s="83" t="s">
        <v>1298</v>
      </c>
      <c r="BA9" s="83" t="s">
        <v>1299</v>
      </c>
      <c r="BB9" s="83" t="s">
        <v>1300</v>
      </c>
      <c r="BC9" s="82">
        <v>1</v>
      </c>
      <c r="BD9" s="82">
        <v>0</v>
      </c>
      <c r="BE9" s="83" t="s">
        <v>1301</v>
      </c>
      <c r="BF9" s="83" t="s">
        <v>1302</v>
      </c>
      <c r="BG9" s="83"/>
      <c r="BH9" s="83"/>
      <c r="BI9" s="83"/>
      <c r="BJ9" s="83" t="s">
        <v>139</v>
      </c>
      <c r="BK9" s="83" t="s">
        <v>38</v>
      </c>
      <c r="BL9" s="82">
        <v>0</v>
      </c>
      <c r="BM9" s="82">
        <v>4800000</v>
      </c>
      <c r="BN9" s="82">
        <v>0</v>
      </c>
      <c r="BO9" s="82">
        <v>1</v>
      </c>
      <c r="BP9" s="82">
        <v>280000</v>
      </c>
      <c r="BQ9" s="82">
        <v>299500</v>
      </c>
      <c r="BR9" s="82">
        <v>0</v>
      </c>
      <c r="BS9" s="82">
        <v>0</v>
      </c>
      <c r="BT9" s="82">
        <v>0</v>
      </c>
      <c r="BU9" s="82">
        <v>0</v>
      </c>
      <c r="BV9" s="82">
        <v>0</v>
      </c>
      <c r="BW9" s="82">
        <v>68750</v>
      </c>
      <c r="BX9" s="82">
        <v>5379500</v>
      </c>
    </row>
    <row r="10" spans="1:76" s="85" customFormat="1" ht="25.5" customHeight="1">
      <c r="A10" s="70" t="str">
        <f t="shared" si="1"/>
        <v>DRYU964829744768</v>
      </c>
      <c r="B10" s="71">
        <v>7</v>
      </c>
      <c r="C10" s="72" t="d">
        <v>2022-07-26</v>
      </c>
      <c r="D10" s="73" t="s">
        <v>1303</v>
      </c>
      <c r="E10" s="73" t="s">
        <v>38</v>
      </c>
      <c r="F10" s="73" t="s">
        <v>1304</v>
      </c>
      <c r="G10" s="74"/>
      <c r="H10" s="74">
        <v>1</v>
      </c>
      <c r="I10" s="75" t="s">
        <v>1290</v>
      </c>
      <c r="J10" s="75" t="s">
        <v>1291</v>
      </c>
      <c r="K10" s="90" t="s">
        <v>1305</v>
      </c>
      <c r="L10" s="77"/>
      <c r="M10" s="77">
        <v>420000</v>
      </c>
      <c r="N10" s="77">
        <v>0</v>
      </c>
      <c r="O10" s="77"/>
      <c r="P10" s="77"/>
      <c r="Q10" s="77">
        <f>3850000+300000</f>
        <v>4150000</v>
      </c>
      <c r="R10" s="77">
        <f t="shared" si="2"/>
        <v>3772727.2727272725</v>
      </c>
      <c r="S10" s="77">
        <f t="shared" si="3"/>
        <v>301818.18181818182</v>
      </c>
      <c r="T10" s="77">
        <f t="shared" si="4"/>
        <v>4074545.4545454541</v>
      </c>
      <c r="U10" s="77">
        <f t="shared" si="5"/>
        <v>4494545.4545454541</v>
      </c>
      <c r="V10" s="88"/>
      <c r="W10" s="79">
        <f t="shared" si="6"/>
        <v>4150000</v>
      </c>
      <c r="X10" s="80">
        <f t="shared" si="7"/>
        <v>0</v>
      </c>
      <c r="Y10" s="79">
        <f t="shared" si="8"/>
        <v>420000</v>
      </c>
      <c r="Z10" s="80">
        <f t="shared" si="9"/>
        <v>0</v>
      </c>
      <c r="AA10" s="79">
        <f t="shared" si="10"/>
        <v>491500</v>
      </c>
      <c r="AB10" s="80">
        <f t="shared" si="11"/>
        <v>-491500</v>
      </c>
      <c r="AC10" s="81" t="str">
        <f t="shared" si="12"/>
        <v>CAAU213758444768</v>
      </c>
      <c r="AD10" s="82">
        <v>7</v>
      </c>
      <c r="AE10" s="82">
        <v>2022</v>
      </c>
      <c r="AF10" s="83" t="s">
        <v>1255</v>
      </c>
      <c r="AG10" s="83"/>
      <c r="AH10" s="83" t="s">
        <v>1306</v>
      </c>
      <c r="AI10" s="83" t="s">
        <v>1258</v>
      </c>
      <c r="AJ10" s="83"/>
      <c r="AK10" s="83" t="s">
        <v>1307</v>
      </c>
      <c r="AL10" s="83" t="s">
        <v>1308</v>
      </c>
      <c r="AM10" s="83"/>
      <c r="AN10" s="84" t="d">
        <v>2022-07-26</v>
      </c>
      <c r="AO10" s="84" t="d">
        <v>2022-08-01</v>
      </c>
      <c r="AP10" s="83" t="s">
        <v>1261</v>
      </c>
      <c r="AQ10" s="83"/>
      <c r="AR10" s="83"/>
      <c r="AS10" s="82">
        <v>1</v>
      </c>
      <c r="AT10" s="83" t="s">
        <v>1309</v>
      </c>
      <c r="AU10" s="82">
        <v>0</v>
      </c>
      <c r="AV10" s="83" t="s">
        <v>11</v>
      </c>
      <c r="AW10" s="82">
        <v>20</v>
      </c>
      <c r="AX10" s="83" t="s">
        <v>1251</v>
      </c>
      <c r="AY10" s="83" t="s">
        <v>1252</v>
      </c>
      <c r="AZ10" s="83" t="s">
        <v>169</v>
      </c>
      <c r="BA10" s="83" t="s">
        <v>1310</v>
      </c>
      <c r="BB10" s="83" t="s">
        <v>1311</v>
      </c>
      <c r="BC10" s="82">
        <v>1</v>
      </c>
      <c r="BD10" s="82">
        <v>0</v>
      </c>
      <c r="BE10" s="83" t="s">
        <v>1312</v>
      </c>
      <c r="BF10" s="83" t="s">
        <v>1313</v>
      </c>
      <c r="BG10" s="83"/>
      <c r="BH10" s="83"/>
      <c r="BI10" s="83"/>
      <c r="BJ10" s="83" t="s">
        <v>1314</v>
      </c>
      <c r="BK10" s="83" t="s">
        <v>51</v>
      </c>
      <c r="BL10" s="82">
        <v>0</v>
      </c>
      <c r="BM10" s="82">
        <v>4300000</v>
      </c>
      <c r="BN10" s="82">
        <v>0</v>
      </c>
      <c r="BO10" s="82">
        <v>1</v>
      </c>
      <c r="BP10" s="82">
        <v>200000</v>
      </c>
      <c r="BQ10" s="82">
        <v>333818</v>
      </c>
      <c r="BR10" s="82">
        <v>0</v>
      </c>
      <c r="BS10" s="82">
        <v>0</v>
      </c>
      <c r="BT10" s="82">
        <v>0</v>
      </c>
      <c r="BU10" s="82">
        <v>220000</v>
      </c>
      <c r="BV10" s="82">
        <v>0</v>
      </c>
      <c r="BW10" s="82">
        <v>99000</v>
      </c>
      <c r="BX10" s="82">
        <v>4932818</v>
      </c>
    </row>
    <row r="11" spans="1:76" s="85" customFormat="1" ht="25.5" customHeight="1">
      <c r="A11" s="70" t="str">
        <f t="shared" si="1"/>
        <v>BEAU540606844769</v>
      </c>
      <c r="B11" s="71">
        <v>8</v>
      </c>
      <c r="C11" s="72" t="d">
        <v>2022-07-27</v>
      </c>
      <c r="D11" s="73" t="s">
        <v>1315</v>
      </c>
      <c r="E11" s="73" t="s">
        <v>51</v>
      </c>
      <c r="F11" s="73" t="s">
        <v>1316</v>
      </c>
      <c r="G11" s="74"/>
      <c r="H11" s="74">
        <v>1</v>
      </c>
      <c r="I11" s="75" t="s">
        <v>1317</v>
      </c>
      <c r="J11" s="75" t="s">
        <v>1318</v>
      </c>
      <c r="K11" s="91" t="s">
        <v>1319</v>
      </c>
      <c r="L11" s="77"/>
      <c r="M11" s="77">
        <v>0</v>
      </c>
      <c r="N11" s="77">
        <v>0</v>
      </c>
      <c r="O11" s="77"/>
      <c r="P11" s="77"/>
      <c r="Q11" s="77">
        <v>3100000</v>
      </c>
      <c r="R11" s="77">
        <f t="shared" si="2"/>
        <v>2818181.8181818179</v>
      </c>
      <c r="S11" s="77">
        <f t="shared" si="3"/>
        <v>225454.54545454544</v>
      </c>
      <c r="T11" s="77">
        <f t="shared" si="4"/>
        <v>3043636.3636363633</v>
      </c>
      <c r="U11" s="77">
        <f t="shared" si="5"/>
        <v>3043636.3636363633</v>
      </c>
      <c r="V11" s="88"/>
      <c r="W11" s="79">
        <f t="shared" si="6"/>
        <v>3100000</v>
      </c>
      <c r="X11" s="80">
        <f t="shared" si="7"/>
        <v>0</v>
      </c>
      <c r="Y11" s="79">
        <f t="shared" si="8"/>
        <v>500000</v>
      </c>
      <c r="Z11" s="80">
        <f t="shared" si="9"/>
        <v>-500000</v>
      </c>
      <c r="AA11" s="79">
        <f t="shared" si="10"/>
        <v>549818</v>
      </c>
      <c r="AB11" s="80">
        <f t="shared" si="11"/>
        <v>-549818</v>
      </c>
      <c r="AC11" s="81" t="str">
        <f t="shared" si="12"/>
        <v>GLDU386222644769</v>
      </c>
      <c r="AD11" s="82">
        <v>7</v>
      </c>
      <c r="AE11" s="82">
        <v>2022</v>
      </c>
      <c r="AF11" s="83" t="s">
        <v>1255</v>
      </c>
      <c r="AG11" s="83" t="s">
        <v>1320</v>
      </c>
      <c r="AH11" s="83" t="s">
        <v>1321</v>
      </c>
      <c r="AI11" s="83" t="s">
        <v>1258</v>
      </c>
      <c r="AJ11" s="83"/>
      <c r="AK11" s="83" t="s">
        <v>1307</v>
      </c>
      <c r="AL11" s="83" t="s">
        <v>1308</v>
      </c>
      <c r="AM11" s="83"/>
      <c r="AN11" s="84" t="d">
        <v>2022-07-27</v>
      </c>
      <c r="AO11" s="84" t="d">
        <v>2022-08-01</v>
      </c>
      <c r="AP11" s="83" t="s">
        <v>1261</v>
      </c>
      <c r="AQ11" s="83"/>
      <c r="AR11" s="83"/>
      <c r="AS11" s="82">
        <v>0</v>
      </c>
      <c r="AT11" s="83"/>
      <c r="AU11" s="82">
        <v>0</v>
      </c>
      <c r="AV11" s="83" t="s">
        <v>11</v>
      </c>
      <c r="AW11" s="82">
        <v>20</v>
      </c>
      <c r="AX11" s="83" t="s">
        <v>1322</v>
      </c>
      <c r="AY11" s="83" t="s">
        <v>1323</v>
      </c>
      <c r="AZ11" s="83" t="s">
        <v>1324</v>
      </c>
      <c r="BA11" s="83" t="s">
        <v>1299</v>
      </c>
      <c r="BB11" s="83" t="s">
        <v>1325</v>
      </c>
      <c r="BC11" s="82">
        <v>1</v>
      </c>
      <c r="BD11" s="82">
        <v>0</v>
      </c>
      <c r="BE11" s="83" t="s">
        <v>1326</v>
      </c>
      <c r="BF11" s="83"/>
      <c r="BG11" s="83"/>
      <c r="BH11" s="83"/>
      <c r="BI11" s="83"/>
      <c r="BJ11" s="83" t="s">
        <v>82</v>
      </c>
      <c r="BK11" s="83" t="s">
        <v>51</v>
      </c>
      <c r="BL11" s="82">
        <v>0</v>
      </c>
      <c r="BM11" s="82">
        <v>3800000</v>
      </c>
      <c r="BN11" s="82">
        <v>1</v>
      </c>
      <c r="BO11" s="82">
        <v>1</v>
      </c>
      <c r="BP11" s="82">
        <v>350000</v>
      </c>
      <c r="BQ11" s="82">
        <v>333818</v>
      </c>
      <c r="BR11" s="82">
        <v>0</v>
      </c>
      <c r="BS11" s="82">
        <v>0</v>
      </c>
      <c r="BT11" s="82">
        <v>0</v>
      </c>
      <c r="BU11" s="82">
        <v>0</v>
      </c>
      <c r="BV11" s="82">
        <v>0</v>
      </c>
      <c r="BW11" s="82">
        <v>79200</v>
      </c>
      <c r="BX11" s="82">
        <v>4483818</v>
      </c>
    </row>
    <row r="12" spans="1:76" s="85" customFormat="1" ht="25.5" customHeight="1">
      <c r="A12" s="70" t="str">
        <f t="shared" si="1"/>
        <v>GLDU386222644769</v>
      </c>
      <c r="B12" s="71">
        <v>9</v>
      </c>
      <c r="C12" s="72" t="d">
        <v>2022-07-27</v>
      </c>
      <c r="D12" s="73" t="s">
        <v>1327</v>
      </c>
      <c r="E12" s="73" t="s">
        <v>51</v>
      </c>
      <c r="F12" s="73" t="s">
        <v>1328</v>
      </c>
      <c r="G12" s="74">
        <v>1</v>
      </c>
      <c r="H12" s="74"/>
      <c r="I12" s="75" t="s">
        <v>1322</v>
      </c>
      <c r="J12" s="75" t="s">
        <v>1329</v>
      </c>
      <c r="K12" s="92" t="s">
        <v>706</v>
      </c>
      <c r="L12" s="77"/>
      <c r="M12" s="77">
        <v>0</v>
      </c>
      <c r="N12" s="77">
        <v>0</v>
      </c>
      <c r="O12" s="77"/>
      <c r="P12" s="77"/>
      <c r="Q12" s="77">
        <v>3800000</v>
      </c>
      <c r="R12" s="77">
        <f t="shared" si="2"/>
        <v>3454545.4545454541</v>
      </c>
      <c r="S12" s="77">
        <f t="shared" si="3"/>
        <v>276363.63636363635</v>
      </c>
      <c r="T12" s="77">
        <f t="shared" si="4"/>
        <v>3730909.0909090904</v>
      </c>
      <c r="U12" s="77">
        <f t="shared" si="5"/>
        <v>3730909.0909090904</v>
      </c>
      <c r="V12" s="93"/>
      <c r="W12" s="79">
        <f t="shared" si="6"/>
        <v>3800000</v>
      </c>
      <c r="X12" s="80">
        <f t="shared" si="7"/>
        <v>0</v>
      </c>
      <c r="Y12" s="79">
        <f t="shared" si="8"/>
        <v>350000</v>
      </c>
      <c r="Z12" s="80">
        <f t="shared" si="9"/>
        <v>-350000</v>
      </c>
      <c r="AA12" s="79">
        <f t="shared" si="10"/>
        <v>333818</v>
      </c>
      <c r="AB12" s="80">
        <f t="shared" si="11"/>
        <v>-333818</v>
      </c>
      <c r="AC12" s="81" t="str">
        <f t="shared" si="12"/>
        <v>HACU222159844769</v>
      </c>
      <c r="AD12" s="82">
        <v>7</v>
      </c>
      <c r="AE12" s="82">
        <v>2022</v>
      </c>
      <c r="AF12" s="83" t="s">
        <v>1255</v>
      </c>
      <c r="AG12" s="83" t="s">
        <v>1320</v>
      </c>
      <c r="AH12" s="83" t="s">
        <v>1330</v>
      </c>
      <c r="AI12" s="83" t="s">
        <v>1258</v>
      </c>
      <c r="AJ12" s="83"/>
      <c r="AK12" s="83" t="s">
        <v>1307</v>
      </c>
      <c r="AL12" s="83" t="s">
        <v>1308</v>
      </c>
      <c r="AM12" s="83"/>
      <c r="AN12" s="84" t="d">
        <v>2022-07-27</v>
      </c>
      <c r="AO12" s="84" t="d">
        <v>2022-08-01</v>
      </c>
      <c r="AP12" s="83" t="s">
        <v>1261</v>
      </c>
      <c r="AQ12" s="83"/>
      <c r="AR12" s="83"/>
      <c r="AS12" s="82">
        <v>0</v>
      </c>
      <c r="AT12" s="83"/>
      <c r="AU12" s="82">
        <v>0</v>
      </c>
      <c r="AV12" s="83" t="s">
        <v>1331</v>
      </c>
      <c r="AW12" s="82">
        <v>20</v>
      </c>
      <c r="AX12" s="83" t="s">
        <v>1332</v>
      </c>
      <c r="AY12" s="83" t="s">
        <v>1333</v>
      </c>
      <c r="AZ12" s="83" t="s">
        <v>1334</v>
      </c>
      <c r="BA12" s="83" t="s">
        <v>1293</v>
      </c>
      <c r="BB12" s="83" t="s">
        <v>1335</v>
      </c>
      <c r="BC12" s="82">
        <v>1</v>
      </c>
      <c r="BD12" s="82">
        <v>0</v>
      </c>
      <c r="BE12" s="83" t="s">
        <v>1336</v>
      </c>
      <c r="BF12" s="83" t="s">
        <v>1337</v>
      </c>
      <c r="BG12" s="83"/>
      <c r="BH12" s="83"/>
      <c r="BI12" s="83"/>
      <c r="BJ12" s="83" t="s">
        <v>82</v>
      </c>
      <c r="BK12" s="83" t="s">
        <v>51</v>
      </c>
      <c r="BL12" s="82">
        <v>0</v>
      </c>
      <c r="BM12" s="82">
        <v>3600000</v>
      </c>
      <c r="BN12" s="82">
        <v>1</v>
      </c>
      <c r="BO12" s="82">
        <v>1</v>
      </c>
      <c r="BP12" s="82">
        <v>350000</v>
      </c>
      <c r="BQ12" s="82">
        <v>500728</v>
      </c>
      <c r="BR12" s="82">
        <v>0</v>
      </c>
      <c r="BS12" s="82">
        <v>0</v>
      </c>
      <c r="BT12" s="82">
        <v>0</v>
      </c>
      <c r="BU12" s="82">
        <v>50000</v>
      </c>
      <c r="BV12" s="82">
        <v>0</v>
      </c>
      <c r="BW12" s="82">
        <v>99000</v>
      </c>
      <c r="BX12" s="82">
        <v>4500728</v>
      </c>
    </row>
    <row r="13" spans="1:76" s="85" customFormat="1" ht="25.5" customHeight="1">
      <c r="A13" s="70" t="str">
        <f t="shared" si="1"/>
        <v>HACU222159844769</v>
      </c>
      <c r="B13" s="71">
        <v>10</v>
      </c>
      <c r="C13" s="72" t="d">
        <v>2022-07-27</v>
      </c>
      <c r="D13" s="73" t="s">
        <v>1338</v>
      </c>
      <c r="E13" s="73" t="s">
        <v>51</v>
      </c>
      <c r="F13" s="73" t="s">
        <v>1339</v>
      </c>
      <c r="G13" s="74">
        <v>1</v>
      </c>
      <c r="H13" s="74"/>
      <c r="I13" s="75" t="s">
        <v>1332</v>
      </c>
      <c r="J13" s="75" t="s">
        <v>1333</v>
      </c>
      <c r="K13" s="91" t="s">
        <v>1340</v>
      </c>
      <c r="L13" s="77"/>
      <c r="M13" s="77">
        <v>0</v>
      </c>
      <c r="N13" s="77">
        <v>0</v>
      </c>
      <c r="O13" s="77"/>
      <c r="P13" s="77">
        <v>50000</v>
      </c>
      <c r="Q13" s="77">
        <v>3600000</v>
      </c>
      <c r="R13" s="77">
        <f t="shared" si="2"/>
        <v>3272727.2727272725</v>
      </c>
      <c r="S13" s="77">
        <f t="shared" si="3"/>
        <v>261818.18181818179</v>
      </c>
      <c r="T13" s="77">
        <f t="shared" si="4"/>
        <v>3534545.4545454541</v>
      </c>
      <c r="U13" s="77">
        <f t="shared" si="5"/>
        <v>3584545.4545454541</v>
      </c>
      <c r="V13" s="88"/>
      <c r="W13" s="79">
        <f t="shared" si="6"/>
        <v>3600000</v>
      </c>
      <c r="X13" s="80">
        <f t="shared" si="7"/>
        <v>0</v>
      </c>
      <c r="Y13" s="79">
        <f t="shared" si="8"/>
        <v>350000</v>
      </c>
      <c r="Z13" s="80">
        <f t="shared" si="9"/>
        <v>-350000</v>
      </c>
      <c r="AA13" s="79">
        <f t="shared" si="10"/>
        <v>500728</v>
      </c>
      <c r="AB13" s="80">
        <f t="shared" si="11"/>
        <v>-500728</v>
      </c>
      <c r="AC13" s="81" t="str">
        <f t="shared" si="12"/>
        <v>BEAU540606844769</v>
      </c>
      <c r="AD13" s="82">
        <v>7</v>
      </c>
      <c r="AE13" s="82">
        <v>2022</v>
      </c>
      <c r="AF13" s="83" t="s">
        <v>1255</v>
      </c>
      <c r="AG13" s="83" t="s">
        <v>1320</v>
      </c>
      <c r="AH13" s="83" t="s">
        <v>1341</v>
      </c>
      <c r="AI13" s="83" t="s">
        <v>1258</v>
      </c>
      <c r="AJ13" s="83"/>
      <c r="AK13" s="83" t="s">
        <v>1307</v>
      </c>
      <c r="AL13" s="83" t="s">
        <v>1308</v>
      </c>
      <c r="AM13" s="83"/>
      <c r="AN13" s="84" t="d">
        <v>2022-07-27</v>
      </c>
      <c r="AO13" s="84" t="d">
        <v>2022-08-01</v>
      </c>
      <c r="AP13" s="83" t="s">
        <v>1261</v>
      </c>
      <c r="AQ13" s="83"/>
      <c r="AR13" s="83"/>
      <c r="AS13" s="82">
        <v>0</v>
      </c>
      <c r="AT13" s="83"/>
      <c r="AU13" s="82">
        <v>0</v>
      </c>
      <c r="AV13" s="83" t="s">
        <v>12</v>
      </c>
      <c r="AW13" s="82">
        <v>40</v>
      </c>
      <c r="AX13" s="83" t="s">
        <v>1317</v>
      </c>
      <c r="AY13" s="83" t="s">
        <v>1318</v>
      </c>
      <c r="AZ13" s="83" t="s">
        <v>1315</v>
      </c>
      <c r="BA13" s="83" t="s">
        <v>1342</v>
      </c>
      <c r="BB13" s="83" t="s">
        <v>1343</v>
      </c>
      <c r="BC13" s="82">
        <v>0</v>
      </c>
      <c r="BD13" s="82">
        <v>1</v>
      </c>
      <c r="BE13" s="83" t="s">
        <v>1344</v>
      </c>
      <c r="BF13" s="83"/>
      <c r="BG13" s="83"/>
      <c r="BH13" s="83"/>
      <c r="BI13" s="83"/>
      <c r="BJ13" s="83" t="s">
        <v>82</v>
      </c>
      <c r="BK13" s="83" t="s">
        <v>51</v>
      </c>
      <c r="BL13" s="82">
        <v>0</v>
      </c>
      <c r="BM13" s="82">
        <v>3100000</v>
      </c>
      <c r="BN13" s="82">
        <v>1</v>
      </c>
      <c r="BO13" s="82">
        <v>1</v>
      </c>
      <c r="BP13" s="82">
        <v>500000</v>
      </c>
      <c r="BQ13" s="82">
        <v>549818</v>
      </c>
      <c r="BR13" s="82">
        <v>0</v>
      </c>
      <c r="BS13" s="82">
        <v>0</v>
      </c>
      <c r="BT13" s="82">
        <v>0</v>
      </c>
      <c r="BU13" s="82">
        <v>0</v>
      </c>
      <c r="BV13" s="82">
        <v>0</v>
      </c>
      <c r="BW13" s="82">
        <v>148500</v>
      </c>
      <c r="BX13" s="82">
        <v>4298318</v>
      </c>
    </row>
    <row r="14" spans="1:76" s="85" customFormat="1" ht="25.5" customHeight="1">
      <c r="A14" s="70" t="str">
        <f t="shared" si="1"/>
        <v>BEAU540592444770</v>
      </c>
      <c r="B14" s="71">
        <v>11</v>
      </c>
      <c r="C14" s="72" t="d">
        <v>2022-07-28</v>
      </c>
      <c r="D14" s="73" t="s">
        <v>1345</v>
      </c>
      <c r="E14" s="73" t="s">
        <v>51</v>
      </c>
      <c r="F14" s="73" t="s">
        <v>1346</v>
      </c>
      <c r="G14" s="74"/>
      <c r="H14" s="74">
        <v>1</v>
      </c>
      <c r="I14" s="75" t="s">
        <v>1347</v>
      </c>
      <c r="J14" s="75" t="s">
        <v>1348</v>
      </c>
      <c r="K14" s="91" t="s">
        <v>1349</v>
      </c>
      <c r="L14" s="77"/>
      <c r="M14" s="77">
        <v>0</v>
      </c>
      <c r="N14" s="77">
        <v>0</v>
      </c>
      <c r="O14" s="77"/>
      <c r="P14" s="77"/>
      <c r="Q14" s="77">
        <v>3600000</v>
      </c>
      <c r="R14" s="77">
        <f t="shared" si="2"/>
        <v>3272727.2727272725</v>
      </c>
      <c r="S14" s="77">
        <f t="shared" si="3"/>
        <v>261818.18181818179</v>
      </c>
      <c r="T14" s="77">
        <f t="shared" si="4"/>
        <v>3534545.4545454541</v>
      </c>
      <c r="U14" s="77">
        <f t="shared" si="5"/>
        <v>3534545.4545454541</v>
      </c>
      <c r="V14" s="88"/>
      <c r="W14" s="79">
        <f t="shared" si="6"/>
        <v>3600000</v>
      </c>
      <c r="X14" s="80">
        <f t="shared" si="7"/>
        <v>0</v>
      </c>
      <c r="Y14" s="79">
        <f t="shared" si="8"/>
        <v>500000</v>
      </c>
      <c r="Z14" s="80">
        <f t="shared" si="9"/>
        <v>-500000</v>
      </c>
      <c r="AA14" s="79">
        <f t="shared" si="10"/>
        <v>549818</v>
      </c>
      <c r="AB14" s="80">
        <f t="shared" si="11"/>
        <v>-549818</v>
      </c>
      <c r="AC14" s="81" t="str">
        <f t="shared" si="12"/>
        <v>HACU221246744770</v>
      </c>
      <c r="AD14" s="82">
        <v>7</v>
      </c>
      <c r="AE14" s="82">
        <v>2022</v>
      </c>
      <c r="AF14" s="83" t="s">
        <v>1255</v>
      </c>
      <c r="AG14" s="83" t="s">
        <v>1320</v>
      </c>
      <c r="AH14" s="83" t="s">
        <v>1350</v>
      </c>
      <c r="AI14" s="83" t="s">
        <v>1258</v>
      </c>
      <c r="AJ14" s="83"/>
      <c r="AK14" s="83" t="s">
        <v>1307</v>
      </c>
      <c r="AL14" s="83" t="s">
        <v>1308</v>
      </c>
      <c r="AM14" s="83"/>
      <c r="AN14" s="84" t="d">
        <v>2022-07-28</v>
      </c>
      <c r="AO14" s="84" t="d">
        <v>2022-08-01</v>
      </c>
      <c r="AP14" s="83" t="s">
        <v>1261</v>
      </c>
      <c r="AQ14" s="83"/>
      <c r="AR14" s="83"/>
      <c r="AS14" s="82">
        <v>0</v>
      </c>
      <c r="AT14" s="83"/>
      <c r="AU14" s="82">
        <v>0</v>
      </c>
      <c r="AV14" s="83" t="s">
        <v>11</v>
      </c>
      <c r="AW14" s="82">
        <v>20</v>
      </c>
      <c r="AX14" s="83" t="s">
        <v>1351</v>
      </c>
      <c r="AY14" s="83" t="s">
        <v>1352</v>
      </c>
      <c r="AZ14" s="83" t="s">
        <v>1263</v>
      </c>
      <c r="BA14" s="83" t="s">
        <v>1264</v>
      </c>
      <c r="BB14" s="83" t="s">
        <v>1265</v>
      </c>
      <c r="BC14" s="82">
        <v>1</v>
      </c>
      <c r="BD14" s="82">
        <v>0</v>
      </c>
      <c r="BE14" s="83" t="s">
        <v>1266</v>
      </c>
      <c r="BF14" s="83"/>
      <c r="BG14" s="83"/>
      <c r="BH14" s="83"/>
      <c r="BI14" s="83" t="s">
        <v>1353</v>
      </c>
      <c r="BJ14" s="83" t="s">
        <v>82</v>
      </c>
      <c r="BK14" s="83" t="s">
        <v>51</v>
      </c>
      <c r="BL14" s="82">
        <v>0</v>
      </c>
      <c r="BM14" s="82">
        <v>2750000</v>
      </c>
      <c r="BN14" s="82">
        <v>1</v>
      </c>
      <c r="BO14" s="82">
        <v>1</v>
      </c>
      <c r="BP14" s="82">
        <v>350000</v>
      </c>
      <c r="BQ14" s="82">
        <v>333818</v>
      </c>
      <c r="BR14" s="82">
        <v>0</v>
      </c>
      <c r="BS14" s="82">
        <v>0</v>
      </c>
      <c r="BT14" s="82">
        <v>0</v>
      </c>
      <c r="BU14" s="82">
        <v>50000</v>
      </c>
      <c r="BV14" s="82">
        <v>0</v>
      </c>
      <c r="BW14" s="82">
        <v>41250</v>
      </c>
      <c r="BX14" s="82">
        <v>3483818</v>
      </c>
    </row>
    <row r="15" spans="1:76" s="85" customFormat="1" ht="25.5" customHeight="1">
      <c r="A15" s="70" t="str">
        <f t="shared" si="1"/>
        <v>DRYU287463044770</v>
      </c>
      <c r="B15" s="71">
        <v>12</v>
      </c>
      <c r="C15" s="72" t="d">
        <v>2022-07-28</v>
      </c>
      <c r="D15" s="73" t="s">
        <v>1249</v>
      </c>
      <c r="E15" s="73" t="s">
        <v>38</v>
      </c>
      <c r="F15" s="73" t="s">
        <v>1250</v>
      </c>
      <c r="G15" s="74">
        <v>1</v>
      </c>
      <c r="H15" s="74"/>
      <c r="I15" s="75" t="s">
        <v>1354</v>
      </c>
      <c r="J15" s="75" t="s">
        <v>1355</v>
      </c>
      <c r="K15" s="76" t="s">
        <v>1253</v>
      </c>
      <c r="L15" s="77" t="s">
        <v>1254</v>
      </c>
      <c r="M15" s="77">
        <v>0</v>
      </c>
      <c r="N15" s="77">
        <v>0</v>
      </c>
      <c r="O15" s="77"/>
      <c r="P15" s="77">
        <v>220000</v>
      </c>
      <c r="Q15" s="77">
        <f>4000000*75%</f>
        <v>3000000</v>
      </c>
      <c r="R15" s="77">
        <f t="shared" si="2"/>
        <v>2727272.7272727271</v>
      </c>
      <c r="S15" s="77">
        <f t="shared" si="3"/>
        <v>218181.81818181818</v>
      </c>
      <c r="T15" s="77">
        <f t="shared" si="4"/>
        <v>2945454.5454545454</v>
      </c>
      <c r="U15" s="77">
        <f t="shared" si="5"/>
        <v>3165454.5454545454</v>
      </c>
      <c r="V15" s="78"/>
      <c r="W15" s="79">
        <f t="shared" si="6"/>
        <v>3000000</v>
      </c>
      <c r="X15" s="80">
        <f t="shared" si="7"/>
        <v>0</v>
      </c>
      <c r="Y15" s="79">
        <f t="shared" si="8"/>
        <v>0</v>
      </c>
      <c r="Z15" s="80">
        <f t="shared" si="9"/>
        <v>0</v>
      </c>
      <c r="AA15" s="79">
        <f t="shared" si="10"/>
        <v>299500</v>
      </c>
      <c r="AB15" s="80">
        <f t="shared" si="11"/>
        <v>-299500</v>
      </c>
      <c r="AC15" s="81" t="str">
        <f t="shared" si="12"/>
        <v>TRHU296700444770</v>
      </c>
      <c r="AD15" s="82">
        <v>7</v>
      </c>
      <c r="AE15" s="82">
        <v>2022</v>
      </c>
      <c r="AF15" s="83" t="s">
        <v>1255</v>
      </c>
      <c r="AG15" s="83" t="s">
        <v>1320</v>
      </c>
      <c r="AH15" s="83" t="s">
        <v>1350</v>
      </c>
      <c r="AI15" s="83" t="s">
        <v>1258</v>
      </c>
      <c r="AJ15" s="83"/>
      <c r="AK15" s="83" t="s">
        <v>1307</v>
      </c>
      <c r="AL15" s="83" t="s">
        <v>1308</v>
      </c>
      <c r="AM15" s="83"/>
      <c r="AN15" s="84" t="d">
        <v>2022-07-28</v>
      </c>
      <c r="AO15" s="84" t="d">
        <v>2022-08-01</v>
      </c>
      <c r="AP15" s="83" t="s">
        <v>1261</v>
      </c>
      <c r="AQ15" s="83"/>
      <c r="AR15" s="83"/>
      <c r="AS15" s="82">
        <v>0</v>
      </c>
      <c r="AT15" s="83"/>
      <c r="AU15" s="82">
        <v>0</v>
      </c>
      <c r="AV15" s="83" t="s">
        <v>11</v>
      </c>
      <c r="AW15" s="82">
        <v>20</v>
      </c>
      <c r="AX15" s="83" t="s">
        <v>1356</v>
      </c>
      <c r="AY15" s="83" t="s">
        <v>1357</v>
      </c>
      <c r="AZ15" s="83" t="s">
        <v>1263</v>
      </c>
      <c r="BA15" s="83" t="s">
        <v>1264</v>
      </c>
      <c r="BB15" s="83" t="s">
        <v>1265</v>
      </c>
      <c r="BC15" s="82">
        <v>1</v>
      </c>
      <c r="BD15" s="82">
        <v>0</v>
      </c>
      <c r="BE15" s="83" t="s">
        <v>1266</v>
      </c>
      <c r="BF15" s="83"/>
      <c r="BG15" s="83"/>
      <c r="BH15" s="83"/>
      <c r="BI15" s="83"/>
      <c r="BJ15" s="83" t="s">
        <v>82</v>
      </c>
      <c r="BK15" s="83" t="s">
        <v>51</v>
      </c>
      <c r="BL15" s="82">
        <v>0</v>
      </c>
      <c r="BM15" s="82">
        <v>2750000</v>
      </c>
      <c r="BN15" s="82">
        <v>1</v>
      </c>
      <c r="BO15" s="82">
        <v>1</v>
      </c>
      <c r="BP15" s="82">
        <v>350000</v>
      </c>
      <c r="BQ15" s="82">
        <v>333818</v>
      </c>
      <c r="BR15" s="82">
        <v>0</v>
      </c>
      <c r="BS15" s="82">
        <v>0</v>
      </c>
      <c r="BT15" s="82">
        <v>0</v>
      </c>
      <c r="BU15" s="82">
        <v>50000</v>
      </c>
      <c r="BV15" s="82">
        <v>0</v>
      </c>
      <c r="BW15" s="82">
        <v>41250</v>
      </c>
      <c r="BX15" s="82">
        <v>3483818</v>
      </c>
    </row>
    <row r="16" spans="1:76" s="85" customFormat="1" ht="25.5" customHeight="1">
      <c r="A16" s="70" t="str">
        <f t="shared" si="1"/>
        <v>DRYU208418044770</v>
      </c>
      <c r="B16" s="71">
        <v>13</v>
      </c>
      <c r="C16" s="72" t="d">
        <v>2022-07-28</v>
      </c>
      <c r="D16" s="73" t="s">
        <v>1249</v>
      </c>
      <c r="E16" s="73" t="s">
        <v>38</v>
      </c>
      <c r="F16" s="73" t="s">
        <v>1250</v>
      </c>
      <c r="G16" s="74">
        <v>1</v>
      </c>
      <c r="H16" s="74"/>
      <c r="I16" s="75" t="s">
        <v>1358</v>
      </c>
      <c r="J16" s="75" t="s">
        <v>1359</v>
      </c>
      <c r="K16" s="76" t="s">
        <v>1253</v>
      </c>
      <c r="L16" s="77" t="s">
        <v>1254</v>
      </c>
      <c r="M16" s="77">
        <v>0</v>
      </c>
      <c r="N16" s="77">
        <v>0</v>
      </c>
      <c r="O16" s="77"/>
      <c r="P16" s="77">
        <v>220000</v>
      </c>
      <c r="Q16" s="77">
        <f>4000000*75%</f>
        <v>3000000</v>
      </c>
      <c r="R16" s="77">
        <f t="shared" si="2"/>
        <v>2727272.7272727271</v>
      </c>
      <c r="S16" s="77">
        <f t="shared" si="3"/>
        <v>218181.81818181818</v>
      </c>
      <c r="T16" s="77">
        <f t="shared" si="4"/>
        <v>2945454.5454545454</v>
      </c>
      <c r="U16" s="77">
        <f t="shared" si="5"/>
        <v>3165454.5454545454</v>
      </c>
      <c r="V16" s="88"/>
      <c r="W16" s="79">
        <f t="shared" si="6"/>
        <v>3000000</v>
      </c>
      <c r="X16" s="80">
        <f t="shared" si="7"/>
        <v>0</v>
      </c>
      <c r="Y16" s="79">
        <f t="shared" si="8"/>
        <v>0</v>
      </c>
      <c r="Z16" s="80">
        <f t="shared" si="9"/>
        <v>0</v>
      </c>
      <c r="AA16" s="79">
        <f t="shared" si="10"/>
        <v>299500</v>
      </c>
      <c r="AB16" s="80">
        <f t="shared" si="11"/>
        <v>-299500</v>
      </c>
      <c r="AC16" s="81" t="str">
        <f t="shared" si="12"/>
        <v>BEAU540592444770</v>
      </c>
      <c r="AD16" s="82">
        <v>7</v>
      </c>
      <c r="AE16" s="82">
        <v>2022</v>
      </c>
      <c r="AF16" s="83" t="s">
        <v>1255</v>
      </c>
      <c r="AG16" s="83" t="s">
        <v>1320</v>
      </c>
      <c r="AH16" s="83" t="s">
        <v>1360</v>
      </c>
      <c r="AI16" s="83" t="s">
        <v>1258</v>
      </c>
      <c r="AJ16" s="83"/>
      <c r="AK16" s="83" t="s">
        <v>1307</v>
      </c>
      <c r="AL16" s="83" t="s">
        <v>1308</v>
      </c>
      <c r="AM16" s="83"/>
      <c r="AN16" s="84" t="d">
        <v>2022-07-28</v>
      </c>
      <c r="AO16" s="84" t="d">
        <v>2022-08-01</v>
      </c>
      <c r="AP16" s="83" t="s">
        <v>1261</v>
      </c>
      <c r="AQ16" s="83"/>
      <c r="AR16" s="83"/>
      <c r="AS16" s="82">
        <v>0</v>
      </c>
      <c r="AT16" s="83"/>
      <c r="AU16" s="82">
        <v>0</v>
      </c>
      <c r="AV16" s="83" t="s">
        <v>12</v>
      </c>
      <c r="AW16" s="82">
        <v>40</v>
      </c>
      <c r="AX16" s="83" t="s">
        <v>1347</v>
      </c>
      <c r="AY16" s="83" t="s">
        <v>1348</v>
      </c>
      <c r="AZ16" s="83" t="s">
        <v>1345</v>
      </c>
      <c r="BA16" s="83" t="s">
        <v>1361</v>
      </c>
      <c r="BB16" s="83" t="s">
        <v>1362</v>
      </c>
      <c r="BC16" s="82">
        <v>0</v>
      </c>
      <c r="BD16" s="82">
        <v>1</v>
      </c>
      <c r="BE16" s="83" t="s">
        <v>1363</v>
      </c>
      <c r="BF16" s="83"/>
      <c r="BG16" s="83"/>
      <c r="BH16" s="83"/>
      <c r="BI16" s="83"/>
      <c r="BJ16" s="83" t="s">
        <v>82</v>
      </c>
      <c r="BK16" s="83" t="s">
        <v>51</v>
      </c>
      <c r="BL16" s="82">
        <v>0</v>
      </c>
      <c r="BM16" s="82">
        <v>3600000</v>
      </c>
      <c r="BN16" s="82">
        <v>1</v>
      </c>
      <c r="BO16" s="82">
        <v>1</v>
      </c>
      <c r="BP16" s="82">
        <v>500000</v>
      </c>
      <c r="BQ16" s="82">
        <v>549818</v>
      </c>
      <c r="BR16" s="82">
        <v>0</v>
      </c>
      <c r="BS16" s="82">
        <v>0</v>
      </c>
      <c r="BT16" s="82">
        <v>0</v>
      </c>
      <c r="BU16" s="82">
        <v>0</v>
      </c>
      <c r="BV16" s="82">
        <v>0</v>
      </c>
      <c r="BW16" s="82">
        <v>82500</v>
      </c>
      <c r="BX16" s="82">
        <v>4732318</v>
      </c>
    </row>
    <row r="17" spans="1:76" s="85" customFormat="1" ht="25.5" customHeight="1">
      <c r="A17" s="70" t="str">
        <f t="shared" si="1"/>
        <v>HACU221246744770</v>
      </c>
      <c r="B17" s="71">
        <v>14</v>
      </c>
      <c r="C17" s="72" t="d">
        <v>2022-07-28</v>
      </c>
      <c r="D17" s="73" t="s">
        <v>1275</v>
      </c>
      <c r="E17" s="73" t="s">
        <v>38</v>
      </c>
      <c r="F17" s="73" t="s">
        <v>1364</v>
      </c>
      <c r="G17" s="74">
        <v>1</v>
      </c>
      <c r="H17" s="74"/>
      <c r="I17" s="75" t="s">
        <v>1351</v>
      </c>
      <c r="J17" s="75" t="s">
        <v>1352</v>
      </c>
      <c r="K17" s="89" t="s">
        <v>1279</v>
      </c>
      <c r="L17" s="77"/>
      <c r="M17" s="77">
        <v>0</v>
      </c>
      <c r="N17" s="77">
        <v>0</v>
      </c>
      <c r="O17" s="77"/>
      <c r="P17" s="77">
        <v>50000</v>
      </c>
      <c r="Q17" s="77">
        <v>2750000</v>
      </c>
      <c r="R17" s="77">
        <f t="shared" si="2"/>
        <v>2500000</v>
      </c>
      <c r="S17" s="77">
        <f t="shared" si="3"/>
        <v>200000</v>
      </c>
      <c r="T17" s="77">
        <f t="shared" si="4"/>
        <v>2700000</v>
      </c>
      <c r="U17" s="77">
        <f t="shared" si="5"/>
        <v>2750000</v>
      </c>
      <c r="V17" s="88"/>
      <c r="W17" s="79">
        <f t="shared" si="6"/>
        <v>2750000</v>
      </c>
      <c r="X17" s="80">
        <f t="shared" si="7"/>
        <v>0</v>
      </c>
      <c r="Y17" s="79">
        <f t="shared" si="8"/>
        <v>350000</v>
      </c>
      <c r="Z17" s="80">
        <f t="shared" si="9"/>
        <v>-350000</v>
      </c>
      <c r="AA17" s="79">
        <f t="shared" si="10"/>
        <v>333818</v>
      </c>
      <c r="AB17" s="80">
        <f t="shared" si="11"/>
        <v>-333818</v>
      </c>
      <c r="AC17" s="81" t="str">
        <f t="shared" si="12"/>
        <v>GLDU746186044770</v>
      </c>
      <c r="AD17" s="82">
        <v>7</v>
      </c>
      <c r="AE17" s="82">
        <v>2022</v>
      </c>
      <c r="AF17" s="83" t="s">
        <v>1255</v>
      </c>
      <c r="AG17" s="83" t="s">
        <v>1365</v>
      </c>
      <c r="AH17" s="83" t="s">
        <v>1366</v>
      </c>
      <c r="AI17" s="83" t="s">
        <v>1367</v>
      </c>
      <c r="AJ17" s="83"/>
      <c r="AK17" s="83" t="s">
        <v>1368</v>
      </c>
      <c r="AL17" s="83" t="s">
        <v>1369</v>
      </c>
      <c r="AM17" s="83"/>
      <c r="AN17" s="84" t="d">
        <v>2022-07-28</v>
      </c>
      <c r="AO17" s="84" t="d">
        <v>2022-08-02</v>
      </c>
      <c r="AP17" s="83" t="s">
        <v>1261</v>
      </c>
      <c r="AQ17" s="83"/>
      <c r="AR17" s="83"/>
      <c r="AS17" s="82">
        <v>0</v>
      </c>
      <c r="AT17" s="83"/>
      <c r="AU17" s="82">
        <v>0</v>
      </c>
      <c r="AV17" s="83" t="s">
        <v>12</v>
      </c>
      <c r="AW17" s="82">
        <v>40</v>
      </c>
      <c r="AX17" s="83" t="s">
        <v>1370</v>
      </c>
      <c r="AY17" s="83" t="s">
        <v>1371</v>
      </c>
      <c r="AZ17" s="83" t="s">
        <v>1263</v>
      </c>
      <c r="BA17" s="83" t="s">
        <v>1264</v>
      </c>
      <c r="BB17" s="83" t="s">
        <v>1372</v>
      </c>
      <c r="BC17" s="82">
        <v>0</v>
      </c>
      <c r="BD17" s="82">
        <v>1</v>
      </c>
      <c r="BE17" s="83" t="s">
        <v>1266</v>
      </c>
      <c r="BF17" s="83" t="s">
        <v>1373</v>
      </c>
      <c r="BG17" s="83"/>
      <c r="BH17" s="83"/>
      <c r="BI17" s="83" t="s">
        <v>1374</v>
      </c>
      <c r="BJ17" s="83" t="s">
        <v>38</v>
      </c>
      <c r="BK17" s="83" t="s">
        <v>38</v>
      </c>
      <c r="BL17" s="82">
        <v>0</v>
      </c>
      <c r="BM17" s="82">
        <v>3650000</v>
      </c>
      <c r="BN17" s="82">
        <v>1</v>
      </c>
      <c r="BO17" s="82">
        <v>1</v>
      </c>
      <c r="BP17" s="82">
        <v>295000</v>
      </c>
      <c r="BQ17" s="82">
        <v>491500</v>
      </c>
      <c r="BR17" s="82">
        <v>0</v>
      </c>
      <c r="BS17" s="82">
        <v>0</v>
      </c>
      <c r="BT17" s="82">
        <v>0</v>
      </c>
      <c r="BU17" s="82">
        <v>100000</v>
      </c>
      <c r="BV17" s="82">
        <v>0</v>
      </c>
      <c r="BW17" s="82">
        <v>41250</v>
      </c>
      <c r="BX17" s="82">
        <v>4536500</v>
      </c>
    </row>
    <row r="18" spans="1:76" s="85" customFormat="1" ht="25.5" customHeight="1">
      <c r="A18" s="70" t="str">
        <f t="shared" si="1"/>
        <v>TRHU296700444770</v>
      </c>
      <c r="B18" s="71">
        <v>15</v>
      </c>
      <c r="C18" s="72" t="d">
        <v>2022-07-28</v>
      </c>
      <c r="D18" s="73" t="s">
        <v>1275</v>
      </c>
      <c r="E18" s="73" t="s">
        <v>38</v>
      </c>
      <c r="F18" s="73" t="s">
        <v>1364</v>
      </c>
      <c r="G18" s="74">
        <v>1</v>
      </c>
      <c r="H18" s="74"/>
      <c r="I18" s="75" t="s">
        <v>1356</v>
      </c>
      <c r="J18" s="75" t="s">
        <v>1357</v>
      </c>
      <c r="K18" s="89" t="s">
        <v>1279</v>
      </c>
      <c r="L18" s="77"/>
      <c r="M18" s="77">
        <v>0</v>
      </c>
      <c r="N18" s="77">
        <v>0</v>
      </c>
      <c r="O18" s="77"/>
      <c r="P18" s="77">
        <v>50000</v>
      </c>
      <c r="Q18" s="77">
        <v>2750000</v>
      </c>
      <c r="R18" s="77">
        <f t="shared" si="2"/>
        <v>2500000</v>
      </c>
      <c r="S18" s="77">
        <f t="shared" si="3"/>
        <v>200000</v>
      </c>
      <c r="T18" s="77">
        <f t="shared" si="4"/>
        <v>2700000</v>
      </c>
      <c r="U18" s="77">
        <f t="shared" si="5"/>
        <v>2750000</v>
      </c>
      <c r="V18" s="88"/>
      <c r="W18" s="79">
        <f t="shared" si="6"/>
        <v>2750000</v>
      </c>
      <c r="X18" s="80">
        <f t="shared" si="7"/>
        <v>0</v>
      </c>
      <c r="Y18" s="79">
        <f t="shared" si="8"/>
        <v>350000</v>
      </c>
      <c r="Z18" s="80">
        <f t="shared" si="9"/>
        <v>-350000</v>
      </c>
      <c r="AA18" s="79">
        <f t="shared" si="10"/>
        <v>333818</v>
      </c>
      <c r="AB18" s="80">
        <f t="shared" si="11"/>
        <v>-333818</v>
      </c>
      <c r="AC18" s="81" t="str">
        <f t="shared" si="12"/>
        <v>DRYU287463044770</v>
      </c>
      <c r="AD18" s="82">
        <v>7</v>
      </c>
      <c r="AE18" s="82">
        <v>2022</v>
      </c>
      <c r="AF18" s="83" t="s">
        <v>1255</v>
      </c>
      <c r="AG18" s="83"/>
      <c r="AH18" s="83" t="s">
        <v>1375</v>
      </c>
      <c r="AI18" s="83" t="s">
        <v>1367</v>
      </c>
      <c r="AJ18" s="83"/>
      <c r="AK18" s="83" t="s">
        <v>1368</v>
      </c>
      <c r="AL18" s="83" t="s">
        <v>1369</v>
      </c>
      <c r="AM18" s="83"/>
      <c r="AN18" s="84" t="d">
        <v>2022-07-28</v>
      </c>
      <c r="AO18" s="84" t="d">
        <v>2022-08-02</v>
      </c>
      <c r="AP18" s="83" t="s">
        <v>1261</v>
      </c>
      <c r="AQ18" s="83"/>
      <c r="AR18" s="83"/>
      <c r="AS18" s="82">
        <v>1</v>
      </c>
      <c r="AT18" s="83" t="s">
        <v>119</v>
      </c>
      <c r="AU18" s="82">
        <v>0</v>
      </c>
      <c r="AV18" s="83" t="s">
        <v>11</v>
      </c>
      <c r="AW18" s="82">
        <v>20</v>
      </c>
      <c r="AX18" s="83" t="s">
        <v>1354</v>
      </c>
      <c r="AY18" s="83" t="s">
        <v>1355</v>
      </c>
      <c r="AZ18" s="83" t="s">
        <v>169</v>
      </c>
      <c r="BA18" s="83" t="s">
        <v>1310</v>
      </c>
      <c r="BB18" s="83" t="s">
        <v>1311</v>
      </c>
      <c r="BC18" s="82">
        <v>1</v>
      </c>
      <c r="BD18" s="82">
        <v>0</v>
      </c>
      <c r="BE18" s="83" t="s">
        <v>1312</v>
      </c>
      <c r="BF18" s="83" t="s">
        <v>1376</v>
      </c>
      <c r="BG18" s="83"/>
      <c r="BH18" s="83"/>
      <c r="BI18" s="83"/>
      <c r="BJ18" s="83" t="s">
        <v>1377</v>
      </c>
      <c r="BK18" s="83" t="s">
        <v>38</v>
      </c>
      <c r="BL18" s="82">
        <v>1</v>
      </c>
      <c r="BM18" s="82">
        <v>3000000</v>
      </c>
      <c r="BN18" s="82">
        <v>0</v>
      </c>
      <c r="BO18" s="82">
        <v>1</v>
      </c>
      <c r="BP18" s="82">
        <v>0</v>
      </c>
      <c r="BQ18" s="82">
        <v>299500</v>
      </c>
      <c r="BR18" s="82">
        <v>0</v>
      </c>
      <c r="BS18" s="82">
        <v>0</v>
      </c>
      <c r="BT18" s="82">
        <v>0</v>
      </c>
      <c r="BU18" s="82">
        <v>220000</v>
      </c>
      <c r="BV18" s="82">
        <v>0</v>
      </c>
      <c r="BW18" s="82">
        <v>148500</v>
      </c>
      <c r="BX18" s="82">
        <v>3448000</v>
      </c>
    </row>
    <row r="19" spans="1:76" s="85" customFormat="1" ht="25.5" customHeight="1">
      <c r="A19" s="70" t="str">
        <f t="shared" si="1"/>
        <v>GLDU746186044770</v>
      </c>
      <c r="B19" s="71">
        <v>16</v>
      </c>
      <c r="C19" s="72" t="d">
        <v>2022-07-28</v>
      </c>
      <c r="D19" s="73" t="s">
        <v>1275</v>
      </c>
      <c r="E19" s="73" t="s">
        <v>38</v>
      </c>
      <c r="F19" s="73" t="s">
        <v>1339</v>
      </c>
      <c r="G19" s="74"/>
      <c r="H19" s="74">
        <v>1</v>
      </c>
      <c r="I19" s="75" t="s">
        <v>1370</v>
      </c>
      <c r="J19" s="75" t="s">
        <v>1371</v>
      </c>
      <c r="K19" s="89" t="s">
        <v>1279</v>
      </c>
      <c r="L19" s="77"/>
      <c r="M19" s="77">
        <v>0</v>
      </c>
      <c r="N19" s="77">
        <v>0</v>
      </c>
      <c r="O19" s="77"/>
      <c r="P19" s="77">
        <v>100000</v>
      </c>
      <c r="Q19" s="77">
        <v>3650000</v>
      </c>
      <c r="R19" s="77">
        <f t="shared" si="2"/>
        <v>3318181.8181818179</v>
      </c>
      <c r="S19" s="77">
        <f t="shared" si="3"/>
        <v>265454.54545454541</v>
      </c>
      <c r="T19" s="77">
        <f t="shared" si="4"/>
        <v>3583636.3636363633</v>
      </c>
      <c r="U19" s="77">
        <f t="shared" si="5"/>
        <v>3683636.3636363633</v>
      </c>
      <c r="V19" s="88"/>
      <c r="W19" s="79">
        <f t="shared" si="6"/>
        <v>3650000</v>
      </c>
      <c r="X19" s="80">
        <f t="shared" si="7"/>
        <v>0</v>
      </c>
      <c r="Y19" s="79">
        <f t="shared" si="8"/>
        <v>295000</v>
      </c>
      <c r="Z19" s="80">
        <f t="shared" si="9"/>
        <v>-295000</v>
      </c>
      <c r="AA19" s="79">
        <f t="shared" si="10"/>
        <v>491500</v>
      </c>
      <c r="AB19" s="80">
        <f t="shared" si="11"/>
        <v>-491500</v>
      </c>
      <c r="AC19" s="81" t="str">
        <f t="shared" si="12"/>
        <v>DRYU208418044770</v>
      </c>
      <c r="AD19" s="82">
        <v>7</v>
      </c>
      <c r="AE19" s="82">
        <v>2022</v>
      </c>
      <c r="AF19" s="83" t="s">
        <v>1255</v>
      </c>
      <c r="AG19" s="83"/>
      <c r="AH19" s="83" t="s">
        <v>1375</v>
      </c>
      <c r="AI19" s="83" t="s">
        <v>1367</v>
      </c>
      <c r="AJ19" s="83"/>
      <c r="AK19" s="83" t="s">
        <v>1368</v>
      </c>
      <c r="AL19" s="83" t="s">
        <v>1369</v>
      </c>
      <c r="AM19" s="83"/>
      <c r="AN19" s="84" t="d">
        <v>2022-07-28</v>
      </c>
      <c r="AO19" s="84" t="d">
        <v>2022-08-02</v>
      </c>
      <c r="AP19" s="83" t="s">
        <v>1261</v>
      </c>
      <c r="AQ19" s="83"/>
      <c r="AR19" s="83"/>
      <c r="AS19" s="82">
        <v>1</v>
      </c>
      <c r="AT19" s="83" t="s">
        <v>119</v>
      </c>
      <c r="AU19" s="82">
        <v>0</v>
      </c>
      <c r="AV19" s="83" t="s">
        <v>11</v>
      </c>
      <c r="AW19" s="82">
        <v>20</v>
      </c>
      <c r="AX19" s="83" t="s">
        <v>1358</v>
      </c>
      <c r="AY19" s="83" t="s">
        <v>1359</v>
      </c>
      <c r="AZ19" s="83" t="s">
        <v>169</v>
      </c>
      <c r="BA19" s="83" t="s">
        <v>1310</v>
      </c>
      <c r="BB19" s="83" t="s">
        <v>1311</v>
      </c>
      <c r="BC19" s="82">
        <v>1</v>
      </c>
      <c r="BD19" s="82">
        <v>0</v>
      </c>
      <c r="BE19" s="83" t="s">
        <v>1312</v>
      </c>
      <c r="BF19" s="83" t="s">
        <v>1376</v>
      </c>
      <c r="BG19" s="83"/>
      <c r="BH19" s="83"/>
      <c r="BI19" s="83"/>
      <c r="BJ19" s="83" t="s">
        <v>1377</v>
      </c>
      <c r="BK19" s="83" t="s">
        <v>38</v>
      </c>
      <c r="BL19" s="82">
        <v>1</v>
      </c>
      <c r="BM19" s="82">
        <v>3000000</v>
      </c>
      <c r="BN19" s="82">
        <v>0</v>
      </c>
      <c r="BO19" s="82">
        <v>1</v>
      </c>
      <c r="BP19" s="82">
        <v>0</v>
      </c>
      <c r="BQ19" s="82">
        <v>299500</v>
      </c>
      <c r="BR19" s="82">
        <v>0</v>
      </c>
      <c r="BS19" s="82">
        <v>0</v>
      </c>
      <c r="BT19" s="82">
        <v>0</v>
      </c>
      <c r="BU19" s="82">
        <v>220000</v>
      </c>
      <c r="BV19" s="82">
        <v>0</v>
      </c>
      <c r="BW19" s="82">
        <v>148500</v>
      </c>
      <c r="BX19" s="82">
        <v>3448000</v>
      </c>
    </row>
    <row r="20" spans="1:76" s="85" customFormat="1" ht="25.5" customHeight="1">
      <c r="A20" s="70" t="str">
        <f t="shared" si="1"/>
        <v>DRYU970518644771</v>
      </c>
      <c r="B20" s="71">
        <v>17</v>
      </c>
      <c r="C20" s="72" t="d">
        <v>2022-07-29</v>
      </c>
      <c r="D20" s="73" t="s">
        <v>1378</v>
      </c>
      <c r="E20" s="73" t="s">
        <v>38</v>
      </c>
      <c r="F20" s="73" t="s">
        <v>1379</v>
      </c>
      <c r="G20" s="74"/>
      <c r="H20" s="74">
        <v>1</v>
      </c>
      <c r="I20" s="75" t="s">
        <v>1380</v>
      </c>
      <c r="J20" s="75" t="s">
        <v>1381</v>
      </c>
      <c r="K20" s="90" t="s">
        <v>1382</v>
      </c>
      <c r="L20" s="77" t="s">
        <v>1254</v>
      </c>
      <c r="M20" s="77">
        <v>0</v>
      </c>
      <c r="N20" s="77">
        <v>0</v>
      </c>
      <c r="O20" s="77"/>
      <c r="P20" s="77"/>
      <c r="Q20" s="77">
        <v>3950000</v>
      </c>
      <c r="R20" s="77">
        <f t="shared" si="2"/>
        <v>3590909.0909090908</v>
      </c>
      <c r="S20" s="77">
        <f t="shared" si="3"/>
        <v>287272.72727272729</v>
      </c>
      <c r="T20" s="77">
        <f t="shared" si="4"/>
        <v>3878181.8181818184</v>
      </c>
      <c r="U20" s="77">
        <f t="shared" si="5"/>
        <v>3878181.8181818184</v>
      </c>
      <c r="V20" s="88"/>
      <c r="W20" s="79">
        <f t="shared" si="6"/>
        <v>3950000</v>
      </c>
      <c r="X20" s="80">
        <f t="shared" si="7"/>
        <v>0</v>
      </c>
      <c r="Y20" s="79">
        <f t="shared" si="8"/>
        <v>0</v>
      </c>
      <c r="Z20" s="80">
        <f t="shared" si="9"/>
        <v>0</v>
      </c>
      <c r="AA20" s="79">
        <f t="shared" si="10"/>
        <v>491500</v>
      </c>
      <c r="AB20" s="80">
        <f t="shared" si="11"/>
        <v>-491500</v>
      </c>
      <c r="AC20" s="81" t="str">
        <f t="shared" si="12"/>
        <v>TCKU154919344771</v>
      </c>
      <c r="AD20" s="82">
        <v>7</v>
      </c>
      <c r="AE20" s="82">
        <v>2022</v>
      </c>
      <c r="AF20" s="83" t="s">
        <v>1255</v>
      </c>
      <c r="AG20" s="83"/>
      <c r="AH20" s="83" t="s">
        <v>1383</v>
      </c>
      <c r="AI20" s="83" t="s">
        <v>1258</v>
      </c>
      <c r="AJ20" s="83"/>
      <c r="AK20" s="83" t="s">
        <v>1307</v>
      </c>
      <c r="AL20" s="83" t="s">
        <v>1308</v>
      </c>
      <c r="AM20" s="83"/>
      <c r="AN20" s="84" t="d">
        <v>2022-07-29</v>
      </c>
      <c r="AO20" s="84" t="d">
        <v>2022-08-01</v>
      </c>
      <c r="AP20" s="83" t="s">
        <v>1261</v>
      </c>
      <c r="AQ20" s="83"/>
      <c r="AR20" s="83"/>
      <c r="AS20" s="82">
        <v>1</v>
      </c>
      <c r="AT20" s="83" t="s">
        <v>1384</v>
      </c>
      <c r="AU20" s="82">
        <v>0</v>
      </c>
      <c r="AV20" s="83" t="s">
        <v>11</v>
      </c>
      <c r="AW20" s="82">
        <v>20</v>
      </c>
      <c r="AX20" s="83" t="s">
        <v>1385</v>
      </c>
      <c r="AY20" s="83" t="s">
        <v>1386</v>
      </c>
      <c r="AZ20" s="83" t="s">
        <v>277</v>
      </c>
      <c r="BA20" s="83" t="s">
        <v>1342</v>
      </c>
      <c r="BB20" s="83" t="s">
        <v>1387</v>
      </c>
      <c r="BC20" s="82">
        <v>1</v>
      </c>
      <c r="BD20" s="82">
        <v>0</v>
      </c>
      <c r="BE20" s="83" t="s">
        <v>280</v>
      </c>
      <c r="BF20" s="83" t="s">
        <v>52</v>
      </c>
      <c r="BG20" s="83"/>
      <c r="BH20" s="83"/>
      <c r="BI20" s="83"/>
      <c r="BJ20" s="83" t="s">
        <v>1314</v>
      </c>
      <c r="BK20" s="83" t="s">
        <v>51</v>
      </c>
      <c r="BL20" s="82">
        <v>0</v>
      </c>
      <c r="BM20" s="82">
        <v>2925000</v>
      </c>
      <c r="BN20" s="82">
        <v>0</v>
      </c>
      <c r="BO20" s="82">
        <v>1</v>
      </c>
      <c r="BP20" s="82">
        <v>200000</v>
      </c>
      <c r="BQ20" s="82">
        <v>333818</v>
      </c>
      <c r="BR20" s="82">
        <v>0</v>
      </c>
      <c r="BS20" s="82">
        <v>0</v>
      </c>
      <c r="BT20" s="82">
        <v>0</v>
      </c>
      <c r="BU20" s="82">
        <v>0</v>
      </c>
      <c r="BV20" s="82">
        <v>0</v>
      </c>
      <c r="BW20" s="82">
        <v>99000</v>
      </c>
      <c r="BX20" s="82">
        <v>3458818</v>
      </c>
    </row>
    <row r="21" spans="1:76" s="85" customFormat="1" ht="25.5" customHeight="1">
      <c r="A21" s="70" t="str">
        <f t="shared" si="1"/>
        <v>TCKU154919344771</v>
      </c>
      <c r="B21" s="71">
        <v>18</v>
      </c>
      <c r="C21" s="72" t="d">
        <v>2022-07-29</v>
      </c>
      <c r="D21" s="73" t="s">
        <v>1388</v>
      </c>
      <c r="E21" s="73" t="s">
        <v>51</v>
      </c>
      <c r="F21" s="73" t="s">
        <v>1269</v>
      </c>
      <c r="G21" s="74">
        <v>1</v>
      </c>
      <c r="H21" s="74"/>
      <c r="I21" s="75" t="s">
        <v>1385</v>
      </c>
      <c r="J21" s="75" t="s">
        <v>1386</v>
      </c>
      <c r="K21" s="92" t="s">
        <v>1389</v>
      </c>
      <c r="L21" s="77" t="s">
        <v>1254</v>
      </c>
      <c r="M21" s="77">
        <v>0</v>
      </c>
      <c r="N21" s="77">
        <v>0</v>
      </c>
      <c r="O21" s="77"/>
      <c r="P21" s="94"/>
      <c r="Q21" s="95">
        <v>2925000</v>
      </c>
      <c r="R21" s="77">
        <f t="shared" si="2"/>
        <v>2659090.9090909087</v>
      </c>
      <c r="S21" s="77">
        <f t="shared" si="3"/>
        <v>212727.27272727271</v>
      </c>
      <c r="T21" s="77">
        <f t="shared" si="4"/>
        <v>2871818.1818181816</v>
      </c>
      <c r="U21" s="77">
        <f t="shared" si="5"/>
        <v>2871818.1818181816</v>
      </c>
      <c r="V21" s="88"/>
      <c r="W21" s="79">
        <f t="shared" si="6"/>
        <v>2925000</v>
      </c>
      <c r="X21" s="80">
        <f t="shared" si="7"/>
        <v>0</v>
      </c>
      <c r="Y21" s="79">
        <f t="shared" si="8"/>
        <v>200000</v>
      </c>
      <c r="Z21" s="80">
        <f t="shared" si="9"/>
        <v>-200000</v>
      </c>
      <c r="AA21" s="79">
        <f t="shared" si="10"/>
        <v>333818</v>
      </c>
      <c r="AB21" s="80">
        <f t="shared" si="11"/>
        <v>-333818</v>
      </c>
      <c r="AC21" s="81" t="str">
        <f t="shared" si="12"/>
        <v>DRYU970518644771</v>
      </c>
      <c r="AD21" s="82">
        <v>7</v>
      </c>
      <c r="AE21" s="82">
        <v>2022</v>
      </c>
      <c r="AF21" s="83" t="s">
        <v>1255</v>
      </c>
      <c r="AG21" s="83"/>
      <c r="AH21" s="83" t="s">
        <v>1390</v>
      </c>
      <c r="AI21" s="83" t="s">
        <v>1367</v>
      </c>
      <c r="AJ21" s="83"/>
      <c r="AK21" s="83" t="s">
        <v>1368</v>
      </c>
      <c r="AL21" s="83" t="s">
        <v>1369</v>
      </c>
      <c r="AM21" s="83"/>
      <c r="AN21" s="84" t="d">
        <v>2022-07-29</v>
      </c>
      <c r="AO21" s="84" t="d">
        <v>2022-08-02</v>
      </c>
      <c r="AP21" s="83" t="s">
        <v>1261</v>
      </c>
      <c r="AQ21" s="83"/>
      <c r="AR21" s="83"/>
      <c r="AS21" s="82">
        <v>1</v>
      </c>
      <c r="AT21" s="83" t="s">
        <v>1391</v>
      </c>
      <c r="AU21" s="82">
        <v>0</v>
      </c>
      <c r="AV21" s="83" t="s">
        <v>1392</v>
      </c>
      <c r="AW21" s="82">
        <v>40</v>
      </c>
      <c r="AX21" s="83" t="s">
        <v>1380</v>
      </c>
      <c r="AY21" s="83" t="s">
        <v>1381</v>
      </c>
      <c r="AZ21" s="83" t="s">
        <v>1378</v>
      </c>
      <c r="BA21" s="83" t="s">
        <v>1393</v>
      </c>
      <c r="BB21" s="83" t="s">
        <v>1394</v>
      </c>
      <c r="BC21" s="82">
        <v>0</v>
      </c>
      <c r="BD21" s="82">
        <v>1</v>
      </c>
      <c r="BE21" s="83" t="s">
        <v>1044</v>
      </c>
      <c r="BF21" s="83"/>
      <c r="BG21" s="83"/>
      <c r="BH21" s="83"/>
      <c r="BI21" s="83"/>
      <c r="BJ21" s="83" t="s">
        <v>1377</v>
      </c>
      <c r="BK21" s="83" t="s">
        <v>38</v>
      </c>
      <c r="BL21" s="82">
        <v>0</v>
      </c>
      <c r="BM21" s="82">
        <v>3950000</v>
      </c>
      <c r="BN21" s="82">
        <v>0</v>
      </c>
      <c r="BO21" s="82">
        <v>1</v>
      </c>
      <c r="BP21" s="82">
        <v>0</v>
      </c>
      <c r="BQ21" s="82">
        <v>491500</v>
      </c>
      <c r="BR21" s="82">
        <v>0</v>
      </c>
      <c r="BS21" s="82">
        <v>0</v>
      </c>
      <c r="BT21" s="82">
        <v>0</v>
      </c>
      <c r="BU21" s="82">
        <v>0</v>
      </c>
      <c r="BV21" s="82">
        <v>0</v>
      </c>
      <c r="BW21" s="82">
        <v>165000</v>
      </c>
      <c r="BX21" s="82">
        <v>4606500</v>
      </c>
    </row>
    <row r="22" spans="1:76" s="85" customFormat="1" ht="25.5" customHeight="1">
      <c r="A22" s="70" t="str">
        <f t="shared" si="1"/>
        <v>HACU222133044772</v>
      </c>
      <c r="B22" s="71">
        <v>19</v>
      </c>
      <c r="C22" s="72" t="d">
        <v>2022-07-30</v>
      </c>
      <c r="D22" s="73" t="s">
        <v>1303</v>
      </c>
      <c r="E22" s="73" t="s">
        <v>51</v>
      </c>
      <c r="F22" s="73" t="s">
        <v>1395</v>
      </c>
      <c r="G22" s="74">
        <v>1</v>
      </c>
      <c r="H22" s="74"/>
      <c r="I22" s="75" t="s">
        <v>1396</v>
      </c>
      <c r="J22" s="75" t="s">
        <v>1397</v>
      </c>
      <c r="K22" s="96" t="s">
        <v>1398</v>
      </c>
      <c r="L22" s="77"/>
      <c r="M22" s="77">
        <v>0</v>
      </c>
      <c r="N22" s="77">
        <v>0</v>
      </c>
      <c r="O22" s="77"/>
      <c r="P22" s="94">
        <v>50000</v>
      </c>
      <c r="Q22" s="77">
        <v>3650000</v>
      </c>
      <c r="R22" s="77">
        <f t="shared" si="2"/>
        <v>3318181.8181818179</v>
      </c>
      <c r="S22" s="77">
        <f t="shared" si="3"/>
        <v>265454.54545454541</v>
      </c>
      <c r="T22" s="77">
        <f t="shared" si="4"/>
        <v>3583636.3636363633</v>
      </c>
      <c r="U22" s="77">
        <f t="shared" si="5"/>
        <v>3633636.3636363633</v>
      </c>
      <c r="V22" s="88"/>
      <c r="W22" s="79">
        <f t="shared" si="6"/>
        <v>3650000</v>
      </c>
      <c r="X22" s="80">
        <f t="shared" si="7"/>
        <v>0</v>
      </c>
      <c r="Y22" s="79">
        <f t="shared" si="8"/>
        <v>350000</v>
      </c>
      <c r="Z22" s="80">
        <f t="shared" si="9"/>
        <v>-350000</v>
      </c>
      <c r="AA22" s="79">
        <f t="shared" si="10"/>
        <v>333818</v>
      </c>
      <c r="AB22" s="80">
        <f t="shared" si="11"/>
        <v>-333818</v>
      </c>
      <c r="AC22" s="81" t="str">
        <f t="shared" si="12"/>
        <v>CAIU293180644772</v>
      </c>
      <c r="AD22" s="82">
        <v>7</v>
      </c>
      <c r="AE22" s="82">
        <v>2022</v>
      </c>
      <c r="AF22" s="83" t="s">
        <v>1255</v>
      </c>
      <c r="AG22" s="83" t="s">
        <v>1320</v>
      </c>
      <c r="AH22" s="83" t="s">
        <v>1399</v>
      </c>
      <c r="AI22" s="83" t="s">
        <v>1258</v>
      </c>
      <c r="AJ22" s="83"/>
      <c r="AK22" s="83" t="s">
        <v>1307</v>
      </c>
      <c r="AL22" s="83" t="s">
        <v>1308</v>
      </c>
      <c r="AM22" s="83"/>
      <c r="AN22" s="84" t="d">
        <v>2022-07-30</v>
      </c>
      <c r="AO22" s="84" t="d">
        <v>2022-08-01</v>
      </c>
      <c r="AP22" s="83" t="s">
        <v>1261</v>
      </c>
      <c r="AQ22" s="83"/>
      <c r="AR22" s="83"/>
      <c r="AS22" s="82">
        <v>0</v>
      </c>
      <c r="AT22" s="83"/>
      <c r="AU22" s="82">
        <v>0</v>
      </c>
      <c r="AV22" s="83" t="s">
        <v>11</v>
      </c>
      <c r="AW22" s="82">
        <v>20</v>
      </c>
      <c r="AX22" s="83" t="s">
        <v>1400</v>
      </c>
      <c r="AY22" s="83" t="s">
        <v>1401</v>
      </c>
      <c r="AZ22" s="83" t="s">
        <v>1402</v>
      </c>
      <c r="BA22" s="83" t="s">
        <v>1264</v>
      </c>
      <c r="BB22" s="83" t="s">
        <v>1403</v>
      </c>
      <c r="BC22" s="82">
        <v>1</v>
      </c>
      <c r="BD22" s="82">
        <v>0</v>
      </c>
      <c r="BE22" s="83" t="s">
        <v>1404</v>
      </c>
      <c r="BF22" s="83"/>
      <c r="BG22" s="83"/>
      <c r="BH22" s="83"/>
      <c r="BI22" s="83"/>
      <c r="BJ22" s="83" t="s">
        <v>82</v>
      </c>
      <c r="BK22" s="83" t="s">
        <v>51</v>
      </c>
      <c r="BL22" s="82">
        <v>0</v>
      </c>
      <c r="BM22" s="82">
        <v>3650000</v>
      </c>
      <c r="BN22" s="82">
        <v>1</v>
      </c>
      <c r="BO22" s="82">
        <v>1</v>
      </c>
      <c r="BP22" s="82">
        <v>350000</v>
      </c>
      <c r="BQ22" s="82">
        <v>333818</v>
      </c>
      <c r="BR22" s="82">
        <v>0</v>
      </c>
      <c r="BS22" s="82">
        <v>0</v>
      </c>
      <c r="BT22" s="82">
        <v>0</v>
      </c>
      <c r="BU22" s="82">
        <v>0</v>
      </c>
      <c r="BV22" s="82">
        <v>0</v>
      </c>
      <c r="BW22" s="82">
        <v>88000</v>
      </c>
      <c r="BX22" s="82">
        <v>4421818</v>
      </c>
    </row>
    <row r="23" spans="1:76" s="85" customFormat="1" ht="25.5" customHeight="1">
      <c r="A23" s="70" t="str">
        <f t="shared" si="1"/>
        <v>GAOU211655744772</v>
      </c>
      <c r="B23" s="71">
        <v>20</v>
      </c>
      <c r="C23" s="72" t="d">
        <v>2022-07-30</v>
      </c>
      <c r="D23" s="73" t="s">
        <v>1249</v>
      </c>
      <c r="E23" s="73" t="s">
        <v>38</v>
      </c>
      <c r="F23" s="73" t="s">
        <v>1405</v>
      </c>
      <c r="G23" s="74">
        <v>1</v>
      </c>
      <c r="H23" s="74"/>
      <c r="I23" s="75" t="s">
        <v>1406</v>
      </c>
      <c r="J23" s="75" t="s">
        <v>1407</v>
      </c>
      <c r="K23" s="76" t="s">
        <v>1253</v>
      </c>
      <c r="L23" s="77"/>
      <c r="M23" s="77">
        <v>350000</v>
      </c>
      <c r="N23" s="77">
        <v>0</v>
      </c>
      <c r="O23" s="77"/>
      <c r="P23" s="77">
        <v>220000</v>
      </c>
      <c r="Q23" s="77">
        <v>4000000</v>
      </c>
      <c r="R23" s="77">
        <f t="shared" si="2"/>
        <v>3636363.6363636362</v>
      </c>
      <c r="S23" s="77">
        <f t="shared" si="3"/>
        <v>290909.09090909088</v>
      </c>
      <c r="T23" s="77">
        <f t="shared" si="4"/>
        <v>3927272.7272727271</v>
      </c>
      <c r="U23" s="77">
        <f t="shared" si="5"/>
        <v>4497272.7272727266</v>
      </c>
      <c r="V23" s="88"/>
      <c r="W23" s="79">
        <f t="shared" si="6"/>
        <v>4000000</v>
      </c>
      <c r="X23" s="80">
        <f t="shared" si="7"/>
        <v>0</v>
      </c>
      <c r="Y23" s="79">
        <f t="shared" si="8"/>
        <v>350000</v>
      </c>
      <c r="Z23" s="80">
        <f t="shared" si="9"/>
        <v>0</v>
      </c>
      <c r="AA23" s="79">
        <f t="shared" si="10"/>
        <v>299500</v>
      </c>
      <c r="AB23" s="80">
        <f t="shared" si="11"/>
        <v>-299500</v>
      </c>
      <c r="AC23" s="81" t="str">
        <f t="shared" si="12"/>
        <v>HACU222133044772</v>
      </c>
      <c r="AD23" s="82">
        <v>7</v>
      </c>
      <c r="AE23" s="82">
        <v>2022</v>
      </c>
      <c r="AF23" s="83" t="s">
        <v>1255</v>
      </c>
      <c r="AG23" s="83" t="s">
        <v>1320</v>
      </c>
      <c r="AH23" s="83" t="s">
        <v>1408</v>
      </c>
      <c r="AI23" s="83" t="s">
        <v>1258</v>
      </c>
      <c r="AJ23" s="83"/>
      <c r="AK23" s="83" t="s">
        <v>1307</v>
      </c>
      <c r="AL23" s="83" t="s">
        <v>1308</v>
      </c>
      <c r="AM23" s="83"/>
      <c r="AN23" s="84" t="d">
        <v>2022-07-30</v>
      </c>
      <c r="AO23" s="84" t="d">
        <v>2022-08-01</v>
      </c>
      <c r="AP23" s="83" t="s">
        <v>1261</v>
      </c>
      <c r="AQ23" s="83"/>
      <c r="AR23" s="83"/>
      <c r="AS23" s="82">
        <v>0</v>
      </c>
      <c r="AT23" s="83"/>
      <c r="AU23" s="82">
        <v>0</v>
      </c>
      <c r="AV23" s="83" t="s">
        <v>11</v>
      </c>
      <c r="AW23" s="82">
        <v>20</v>
      </c>
      <c r="AX23" s="83" t="s">
        <v>1396</v>
      </c>
      <c r="AY23" s="83" t="s">
        <v>1397</v>
      </c>
      <c r="AZ23" s="83" t="s">
        <v>1292</v>
      </c>
      <c r="BA23" s="83" t="s">
        <v>1293</v>
      </c>
      <c r="BB23" s="83" t="s">
        <v>1294</v>
      </c>
      <c r="BC23" s="82">
        <v>1</v>
      </c>
      <c r="BD23" s="82">
        <v>0</v>
      </c>
      <c r="BE23" s="83" t="s">
        <v>1409</v>
      </c>
      <c r="BF23" s="83"/>
      <c r="BG23" s="83"/>
      <c r="BH23" s="83"/>
      <c r="BI23" s="83"/>
      <c r="BJ23" s="83" t="s">
        <v>82</v>
      </c>
      <c r="BK23" s="83" t="s">
        <v>51</v>
      </c>
      <c r="BL23" s="82">
        <v>0</v>
      </c>
      <c r="BM23" s="82">
        <v>3650000</v>
      </c>
      <c r="BN23" s="82">
        <v>1</v>
      </c>
      <c r="BO23" s="82">
        <v>1</v>
      </c>
      <c r="BP23" s="82">
        <v>350000</v>
      </c>
      <c r="BQ23" s="82">
        <v>333818</v>
      </c>
      <c r="BR23" s="82">
        <v>0</v>
      </c>
      <c r="BS23" s="82">
        <v>0</v>
      </c>
      <c r="BT23" s="82">
        <v>0</v>
      </c>
      <c r="BU23" s="82">
        <v>50000</v>
      </c>
      <c r="BV23" s="82">
        <v>0</v>
      </c>
      <c r="BW23" s="82">
        <v>110000</v>
      </c>
      <c r="BX23" s="82">
        <v>4383818</v>
      </c>
    </row>
    <row r="24" spans="1:76" s="85" customFormat="1" ht="25.5" customHeight="1">
      <c r="A24" s="70" t="str">
        <f t="shared" si="1"/>
        <v>GAOU211276244772</v>
      </c>
      <c r="B24" s="71">
        <v>21</v>
      </c>
      <c r="C24" s="72" t="d">
        <v>2022-07-30</v>
      </c>
      <c r="D24" s="73" t="s">
        <v>1249</v>
      </c>
      <c r="E24" s="73" t="s">
        <v>38</v>
      </c>
      <c r="F24" s="73" t="s">
        <v>1405</v>
      </c>
      <c r="G24" s="74">
        <v>1</v>
      </c>
      <c r="H24" s="74"/>
      <c r="I24" s="75" t="s">
        <v>1410</v>
      </c>
      <c r="J24" s="75" t="s">
        <v>1411</v>
      </c>
      <c r="K24" s="76" t="s">
        <v>1253</v>
      </c>
      <c r="L24" s="77"/>
      <c r="M24" s="77">
        <v>350000</v>
      </c>
      <c r="N24" s="77">
        <v>0</v>
      </c>
      <c r="O24" s="77"/>
      <c r="P24" s="77">
        <v>220000</v>
      </c>
      <c r="Q24" s="77">
        <v>4000000</v>
      </c>
      <c r="R24" s="77">
        <f t="shared" si="2"/>
        <v>3636363.6363636362</v>
      </c>
      <c r="S24" s="77">
        <f t="shared" si="3"/>
        <v>290909.09090909088</v>
      </c>
      <c r="T24" s="77">
        <f t="shared" si="4"/>
        <v>3927272.7272727271</v>
      </c>
      <c r="U24" s="77">
        <f t="shared" si="5"/>
        <v>4497272.7272727266</v>
      </c>
      <c r="V24" s="88"/>
      <c r="W24" s="79">
        <f t="shared" si="6"/>
        <v>4000000</v>
      </c>
      <c r="X24" s="80">
        <f t="shared" si="7"/>
        <v>0</v>
      </c>
      <c r="Y24" s="79">
        <f t="shared" si="8"/>
        <v>350000</v>
      </c>
      <c r="Z24" s="80">
        <f t="shared" si="9"/>
        <v>0</v>
      </c>
      <c r="AA24" s="79">
        <f t="shared" si="10"/>
        <v>299500</v>
      </c>
      <c r="AB24" s="80">
        <f t="shared" si="11"/>
        <v>-299500</v>
      </c>
      <c r="AC24" s="81" t="str">
        <f t="shared" si="12"/>
        <v>GAOU211655744772</v>
      </c>
      <c r="AD24" s="82">
        <v>7</v>
      </c>
      <c r="AE24" s="82">
        <v>2022</v>
      </c>
      <c r="AF24" s="83" t="s">
        <v>1255</v>
      </c>
      <c r="AG24" s="83" t="s">
        <v>1412</v>
      </c>
      <c r="AH24" s="83" t="s">
        <v>1306</v>
      </c>
      <c r="AI24" s="83" t="s">
        <v>1413</v>
      </c>
      <c r="AJ24" s="83"/>
      <c r="AK24" s="83" t="s">
        <v>1414</v>
      </c>
      <c r="AL24" s="83" t="s">
        <v>1415</v>
      </c>
      <c r="AM24" s="83"/>
      <c r="AN24" s="84" t="d">
        <v>2022-07-30</v>
      </c>
      <c r="AO24" s="84" t="d">
        <v>2022-08-03</v>
      </c>
      <c r="AP24" s="83" t="s">
        <v>1261</v>
      </c>
      <c r="AQ24" s="83"/>
      <c r="AR24" s="83"/>
      <c r="AS24" s="82">
        <v>0</v>
      </c>
      <c r="AT24" s="83"/>
      <c r="AU24" s="82">
        <v>0</v>
      </c>
      <c r="AV24" s="83" t="s">
        <v>11</v>
      </c>
      <c r="AW24" s="82">
        <v>20</v>
      </c>
      <c r="AX24" s="83" t="s">
        <v>1406</v>
      </c>
      <c r="AY24" s="83" t="s">
        <v>1407</v>
      </c>
      <c r="AZ24" s="83" t="s">
        <v>169</v>
      </c>
      <c r="BA24" s="83" t="s">
        <v>1310</v>
      </c>
      <c r="BB24" s="83" t="s">
        <v>1311</v>
      </c>
      <c r="BC24" s="82">
        <v>1</v>
      </c>
      <c r="BD24" s="82">
        <v>0</v>
      </c>
      <c r="BE24" s="83" t="s">
        <v>1312</v>
      </c>
      <c r="BF24" s="83" t="s">
        <v>1313</v>
      </c>
      <c r="BG24" s="83"/>
      <c r="BH24" s="83"/>
      <c r="BI24" s="83"/>
      <c r="BJ24" s="83" t="s">
        <v>45</v>
      </c>
      <c r="BK24" s="83" t="s">
        <v>38</v>
      </c>
      <c r="BL24" s="82">
        <v>1</v>
      </c>
      <c r="BM24" s="82">
        <v>4000000</v>
      </c>
      <c r="BN24" s="82">
        <v>0</v>
      </c>
      <c r="BO24" s="82">
        <v>1</v>
      </c>
      <c r="BP24" s="82">
        <v>350000</v>
      </c>
      <c r="BQ24" s="82">
        <v>299500</v>
      </c>
      <c r="BR24" s="82">
        <v>0</v>
      </c>
      <c r="BS24" s="82">
        <v>0</v>
      </c>
      <c r="BT24" s="82">
        <v>0</v>
      </c>
      <c r="BU24" s="82">
        <v>220000</v>
      </c>
      <c r="BV24" s="82">
        <v>0</v>
      </c>
      <c r="BW24" s="82">
        <v>148500</v>
      </c>
      <c r="BX24" s="82">
        <v>4798000</v>
      </c>
    </row>
    <row r="25" spans="1:76" s="85" customFormat="1" ht="25.5" customHeight="1">
      <c r="A25" s="70" t="str">
        <f t="shared" si="1"/>
        <v>CAIU293180644772</v>
      </c>
      <c r="B25" s="71">
        <v>22</v>
      </c>
      <c r="C25" s="72" t="d">
        <v>2022-07-30</v>
      </c>
      <c r="D25" s="73" t="s">
        <v>1402</v>
      </c>
      <c r="E25" s="73" t="s">
        <v>51</v>
      </c>
      <c r="F25" s="73" t="s">
        <v>1416</v>
      </c>
      <c r="G25" s="74">
        <v>1</v>
      </c>
      <c r="H25" s="74"/>
      <c r="I25" s="75" t="s">
        <v>1400</v>
      </c>
      <c r="J25" s="75" t="s">
        <v>1401</v>
      </c>
      <c r="K25" s="76" t="s">
        <v>1417</v>
      </c>
      <c r="L25" s="77"/>
      <c r="M25" s="77">
        <v>0</v>
      </c>
      <c r="N25" s="77">
        <v>0</v>
      </c>
      <c r="O25" s="77"/>
      <c r="P25" s="94"/>
      <c r="Q25" s="77">
        <v>3650000</v>
      </c>
      <c r="R25" s="77">
        <f t="shared" si="2"/>
        <v>3318181.8181818179</v>
      </c>
      <c r="S25" s="77">
        <f t="shared" si="3"/>
        <v>265454.54545454541</v>
      </c>
      <c r="T25" s="77">
        <f t="shared" si="4"/>
        <v>3583636.3636363633</v>
      </c>
      <c r="U25" s="77">
        <f t="shared" si="5"/>
        <v>3583636.3636363633</v>
      </c>
      <c r="V25" s="88"/>
      <c r="W25" s="79">
        <f t="shared" si="6"/>
        <v>3650000</v>
      </c>
      <c r="X25" s="80">
        <f t="shared" si="7"/>
        <v>0</v>
      </c>
      <c r="Y25" s="79">
        <f t="shared" si="8"/>
        <v>350000</v>
      </c>
      <c r="Z25" s="80">
        <f t="shared" si="9"/>
        <v>-350000</v>
      </c>
      <c r="AA25" s="79">
        <f t="shared" si="10"/>
        <v>333818</v>
      </c>
      <c r="AB25" s="80">
        <f t="shared" si="11"/>
        <v>-333818</v>
      </c>
      <c r="AC25" s="81" t="str">
        <f t="shared" si="12"/>
        <v>GAOU211276244772</v>
      </c>
      <c r="AD25" s="82">
        <v>7</v>
      </c>
      <c r="AE25" s="82">
        <v>2022</v>
      </c>
      <c r="AF25" s="83" t="s">
        <v>1255</v>
      </c>
      <c r="AG25" s="83" t="s">
        <v>1412</v>
      </c>
      <c r="AH25" s="83" t="s">
        <v>1306</v>
      </c>
      <c r="AI25" s="83" t="s">
        <v>1413</v>
      </c>
      <c r="AJ25" s="83"/>
      <c r="AK25" s="83" t="s">
        <v>1414</v>
      </c>
      <c r="AL25" s="83" t="s">
        <v>1415</v>
      </c>
      <c r="AM25" s="83"/>
      <c r="AN25" s="84" t="d">
        <v>2022-07-30</v>
      </c>
      <c r="AO25" s="84" t="d">
        <v>2022-08-03</v>
      </c>
      <c r="AP25" s="83" t="s">
        <v>1261</v>
      </c>
      <c r="AQ25" s="83"/>
      <c r="AR25" s="83"/>
      <c r="AS25" s="82">
        <v>0</v>
      </c>
      <c r="AT25" s="83"/>
      <c r="AU25" s="82">
        <v>0</v>
      </c>
      <c r="AV25" s="83" t="s">
        <v>11</v>
      </c>
      <c r="AW25" s="82">
        <v>20</v>
      </c>
      <c r="AX25" s="83" t="s">
        <v>1410</v>
      </c>
      <c r="AY25" s="83" t="s">
        <v>1411</v>
      </c>
      <c r="AZ25" s="83" t="s">
        <v>169</v>
      </c>
      <c r="BA25" s="83" t="s">
        <v>1310</v>
      </c>
      <c r="BB25" s="83" t="s">
        <v>1311</v>
      </c>
      <c r="BC25" s="82">
        <v>1</v>
      </c>
      <c r="BD25" s="82">
        <v>0</v>
      </c>
      <c r="BE25" s="83" t="s">
        <v>1312</v>
      </c>
      <c r="BF25" s="83" t="s">
        <v>1313</v>
      </c>
      <c r="BG25" s="83"/>
      <c r="BH25" s="83"/>
      <c r="BI25" s="83"/>
      <c r="BJ25" s="83" t="s">
        <v>45</v>
      </c>
      <c r="BK25" s="83" t="s">
        <v>38</v>
      </c>
      <c r="BL25" s="82">
        <v>1</v>
      </c>
      <c r="BM25" s="82">
        <v>4000000</v>
      </c>
      <c r="BN25" s="82">
        <v>0</v>
      </c>
      <c r="BO25" s="82">
        <v>1</v>
      </c>
      <c r="BP25" s="82">
        <v>350000</v>
      </c>
      <c r="BQ25" s="82">
        <v>299500</v>
      </c>
      <c r="BR25" s="82">
        <v>0</v>
      </c>
      <c r="BS25" s="82">
        <v>0</v>
      </c>
      <c r="BT25" s="82">
        <v>0</v>
      </c>
      <c r="BU25" s="82">
        <v>220000</v>
      </c>
      <c r="BV25" s="82">
        <v>0</v>
      </c>
      <c r="BW25" s="82">
        <v>148500</v>
      </c>
      <c r="BX25" s="82">
        <v>4798000</v>
      </c>
    </row>
    <row r="26" spans="1:76" s="85" customFormat="1" ht="25.5" customHeight="1">
      <c r="A26" s="70" t="str">
        <f t="shared" si="1"/>
        <v>GAOU650654844774</v>
      </c>
      <c r="B26" s="71">
        <v>23</v>
      </c>
      <c r="C26" s="72" t="d">
        <v>2022-08-01</v>
      </c>
      <c r="D26" s="73" t="s">
        <v>1041</v>
      </c>
      <c r="E26" s="73" t="s">
        <v>38</v>
      </c>
      <c r="F26" s="73" t="s">
        <v>1418</v>
      </c>
      <c r="G26" s="74"/>
      <c r="H26" s="74">
        <v>1</v>
      </c>
      <c r="I26" s="75" t="s">
        <v>1419</v>
      </c>
      <c r="J26" s="75" t="s">
        <v>1420</v>
      </c>
      <c r="K26" s="91" t="s">
        <v>706</v>
      </c>
      <c r="L26" s="77" t="s">
        <v>1254</v>
      </c>
      <c r="M26" s="77">
        <v>0</v>
      </c>
      <c r="N26" s="77">
        <v>0</v>
      </c>
      <c r="O26" s="77"/>
      <c r="P26" s="94"/>
      <c r="Q26" s="95">
        <v>3000000</v>
      </c>
      <c r="R26" s="77">
        <f t="shared" si="2"/>
        <v>2727272.7272727271</v>
      </c>
      <c r="S26" s="77">
        <f t="shared" si="3"/>
        <v>218181.81818181818</v>
      </c>
      <c r="T26" s="77">
        <f t="shared" si="4"/>
        <v>2945454.5454545454</v>
      </c>
      <c r="U26" s="77">
        <f t="shared" si="5"/>
        <v>2945454.5454545454</v>
      </c>
      <c r="V26" s="88"/>
      <c r="W26" s="79">
        <f t="shared" si="6"/>
        <v>3000000</v>
      </c>
      <c r="X26" s="80">
        <f t="shared" si="7"/>
        <v>0</v>
      </c>
      <c r="Y26" s="79">
        <f t="shared" si="8"/>
        <v>200000</v>
      </c>
      <c r="Z26" s="80">
        <f t="shared" si="9"/>
        <v>-200000</v>
      </c>
      <c r="AA26" s="79">
        <f t="shared" si="10"/>
        <v>540000</v>
      </c>
      <c r="AB26" s="80">
        <f t="shared" si="11"/>
        <v>-540000</v>
      </c>
      <c r="AC26" s="81" t="str">
        <f t="shared" si="12"/>
        <v>DRYU204824344774</v>
      </c>
      <c r="AD26" s="82">
        <v>8</v>
      </c>
      <c r="AE26" s="82">
        <v>2022</v>
      </c>
      <c r="AF26" s="83" t="s">
        <v>1255</v>
      </c>
      <c r="AG26" s="83" t="s">
        <v>1421</v>
      </c>
      <c r="AH26" s="83" t="s">
        <v>1257</v>
      </c>
      <c r="AI26" s="83" t="s">
        <v>1367</v>
      </c>
      <c r="AJ26" s="83"/>
      <c r="AK26" s="83" t="s">
        <v>1368</v>
      </c>
      <c r="AL26" s="83" t="s">
        <v>1369</v>
      </c>
      <c r="AM26" s="83"/>
      <c r="AN26" s="84" t="d">
        <v>2022-08-01</v>
      </c>
      <c r="AO26" s="84" t="d">
        <v>2022-08-02</v>
      </c>
      <c r="AP26" s="83" t="s">
        <v>1261</v>
      </c>
      <c r="AQ26" s="83"/>
      <c r="AR26" s="83"/>
      <c r="AS26" s="82">
        <v>0</v>
      </c>
      <c r="AT26" s="83"/>
      <c r="AU26" s="82">
        <v>0</v>
      </c>
      <c r="AV26" s="83" t="s">
        <v>11</v>
      </c>
      <c r="AW26" s="82">
        <v>20</v>
      </c>
      <c r="AX26" s="83" t="s">
        <v>754</v>
      </c>
      <c r="AY26" s="83" t="s">
        <v>1422</v>
      </c>
      <c r="AZ26" s="83" t="s">
        <v>1263</v>
      </c>
      <c r="BA26" s="83" t="s">
        <v>1264</v>
      </c>
      <c r="BB26" s="83" t="s">
        <v>1265</v>
      </c>
      <c r="BC26" s="82">
        <v>1</v>
      </c>
      <c r="BD26" s="82">
        <v>0</v>
      </c>
      <c r="BE26" s="83" t="s">
        <v>1266</v>
      </c>
      <c r="BF26" s="83"/>
      <c r="BG26" s="83"/>
      <c r="BH26" s="83"/>
      <c r="BI26" s="83" t="s">
        <v>1423</v>
      </c>
      <c r="BJ26" s="83" t="s">
        <v>45</v>
      </c>
      <c r="BK26" s="83" t="s">
        <v>38</v>
      </c>
      <c r="BL26" s="82">
        <v>0</v>
      </c>
      <c r="BM26" s="82">
        <v>2750000</v>
      </c>
      <c r="BN26" s="82">
        <v>0</v>
      </c>
      <c r="BO26" s="82">
        <v>1</v>
      </c>
      <c r="BP26" s="82">
        <v>350000</v>
      </c>
      <c r="BQ26" s="82">
        <v>329500</v>
      </c>
      <c r="BR26" s="82">
        <v>0</v>
      </c>
      <c r="BS26" s="82">
        <v>0</v>
      </c>
      <c r="BT26" s="82">
        <v>0</v>
      </c>
      <c r="BU26" s="82">
        <v>50000</v>
      </c>
      <c r="BV26" s="82">
        <v>0</v>
      </c>
      <c r="BW26" s="82">
        <v>0</v>
      </c>
      <c r="BX26" s="82">
        <v>3479500</v>
      </c>
    </row>
    <row r="27" spans="1:76" s="85" customFormat="1" ht="25.5" customHeight="1">
      <c r="A27" s="70" t="str">
        <f t="shared" si="1"/>
        <v>DRYU204824344774</v>
      </c>
      <c r="B27" s="71">
        <v>24</v>
      </c>
      <c r="C27" s="72" t="d">
        <v>2022-08-01</v>
      </c>
      <c r="D27" s="73" t="s">
        <v>1275</v>
      </c>
      <c r="E27" s="73" t="s">
        <v>38</v>
      </c>
      <c r="F27" s="73" t="s">
        <v>1424</v>
      </c>
      <c r="G27" s="74">
        <v>1</v>
      </c>
      <c r="H27" s="74"/>
      <c r="I27" s="75" t="s">
        <v>754</v>
      </c>
      <c r="J27" s="75" t="s">
        <v>1422</v>
      </c>
      <c r="K27" s="89" t="s">
        <v>1279</v>
      </c>
      <c r="L27" s="77"/>
      <c r="M27" s="77">
        <v>350000</v>
      </c>
      <c r="N27" s="77">
        <v>0</v>
      </c>
      <c r="O27" s="77"/>
      <c r="P27" s="77">
        <v>50000</v>
      </c>
      <c r="Q27" s="77">
        <v>2750000</v>
      </c>
      <c r="R27" s="77">
        <f t="shared" si="2"/>
        <v>2500000</v>
      </c>
      <c r="S27" s="77">
        <f t="shared" si="3"/>
        <v>200000</v>
      </c>
      <c r="T27" s="77">
        <f t="shared" si="4"/>
        <v>2700000</v>
      </c>
      <c r="U27" s="77">
        <f t="shared" si="5"/>
        <v>3100000</v>
      </c>
      <c r="V27" s="88" t="s">
        <v>1425</v>
      </c>
      <c r="W27" s="79">
        <f t="shared" si="6"/>
        <v>2750000</v>
      </c>
      <c r="X27" s="80">
        <f t="shared" si="7"/>
        <v>0</v>
      </c>
      <c r="Y27" s="79">
        <f t="shared" si="8"/>
        <v>350000</v>
      </c>
      <c r="Z27" s="80">
        <f t="shared" si="9"/>
        <v>0</v>
      </c>
      <c r="AA27" s="79">
        <f t="shared" si="10"/>
        <v>329500</v>
      </c>
      <c r="AB27" s="80">
        <f t="shared" si="11"/>
        <v>-329500</v>
      </c>
      <c r="AC27" s="81" t="str">
        <f t="shared" si="12"/>
        <v>TCLU358383044774</v>
      </c>
      <c r="AD27" s="82">
        <v>8</v>
      </c>
      <c r="AE27" s="82">
        <v>2022</v>
      </c>
      <c r="AF27" s="83" t="s">
        <v>1255</v>
      </c>
      <c r="AG27" s="83" t="s">
        <v>1421</v>
      </c>
      <c r="AH27" s="83" t="s">
        <v>1257</v>
      </c>
      <c r="AI27" s="83" t="s">
        <v>1367</v>
      </c>
      <c r="AJ27" s="83"/>
      <c r="AK27" s="83" t="s">
        <v>1368</v>
      </c>
      <c r="AL27" s="83" t="s">
        <v>1369</v>
      </c>
      <c r="AM27" s="83"/>
      <c r="AN27" s="84" t="d">
        <v>2022-08-01</v>
      </c>
      <c r="AO27" s="84" t="d">
        <v>2022-08-02</v>
      </c>
      <c r="AP27" s="83" t="s">
        <v>1261</v>
      </c>
      <c r="AQ27" s="83"/>
      <c r="AR27" s="83"/>
      <c r="AS27" s="82">
        <v>0</v>
      </c>
      <c r="AT27" s="83"/>
      <c r="AU27" s="82">
        <v>0</v>
      </c>
      <c r="AV27" s="83" t="s">
        <v>11</v>
      </c>
      <c r="AW27" s="82">
        <v>20</v>
      </c>
      <c r="AX27" s="83" t="s">
        <v>1426</v>
      </c>
      <c r="AY27" s="83" t="s">
        <v>1427</v>
      </c>
      <c r="AZ27" s="83" t="s">
        <v>1263</v>
      </c>
      <c r="BA27" s="83" t="s">
        <v>1264</v>
      </c>
      <c r="BB27" s="83" t="s">
        <v>1265</v>
      </c>
      <c r="BC27" s="82">
        <v>1</v>
      </c>
      <c r="BD27" s="82">
        <v>0</v>
      </c>
      <c r="BE27" s="83" t="s">
        <v>1266</v>
      </c>
      <c r="BF27" s="83"/>
      <c r="BG27" s="83"/>
      <c r="BH27" s="83"/>
      <c r="BI27" s="83"/>
      <c r="BJ27" s="83" t="s">
        <v>45</v>
      </c>
      <c r="BK27" s="83" t="s">
        <v>38</v>
      </c>
      <c r="BL27" s="82">
        <v>0</v>
      </c>
      <c r="BM27" s="82">
        <v>2750000</v>
      </c>
      <c r="BN27" s="82">
        <v>0</v>
      </c>
      <c r="BO27" s="82">
        <v>1</v>
      </c>
      <c r="BP27" s="82">
        <v>350000</v>
      </c>
      <c r="BQ27" s="82">
        <v>329500</v>
      </c>
      <c r="BR27" s="82">
        <v>0</v>
      </c>
      <c r="BS27" s="82">
        <v>0</v>
      </c>
      <c r="BT27" s="82">
        <v>0</v>
      </c>
      <c r="BU27" s="82">
        <v>50000</v>
      </c>
      <c r="BV27" s="82">
        <v>0</v>
      </c>
      <c r="BW27" s="82">
        <v>0</v>
      </c>
      <c r="BX27" s="82">
        <v>3479500</v>
      </c>
    </row>
    <row r="28" spans="1:76" s="85" customFormat="1" ht="25.5" customHeight="1">
      <c r="A28" s="70" t="str">
        <f t="shared" si="1"/>
        <v>TCLU358383044774</v>
      </c>
      <c r="B28" s="71">
        <v>25</v>
      </c>
      <c r="C28" s="72" t="d">
        <v>2022-08-01</v>
      </c>
      <c r="D28" s="73" t="s">
        <v>1275</v>
      </c>
      <c r="E28" s="73" t="s">
        <v>38</v>
      </c>
      <c r="F28" s="73" t="s">
        <v>1424</v>
      </c>
      <c r="G28" s="74">
        <v>1</v>
      </c>
      <c r="H28" s="74"/>
      <c r="I28" s="75" t="s">
        <v>1426</v>
      </c>
      <c r="J28" s="75" t="s">
        <v>1427</v>
      </c>
      <c r="K28" s="89" t="s">
        <v>1279</v>
      </c>
      <c r="L28" s="77"/>
      <c r="M28" s="77">
        <v>350000</v>
      </c>
      <c r="N28" s="77">
        <v>0</v>
      </c>
      <c r="O28" s="77"/>
      <c r="P28" s="77">
        <v>50000</v>
      </c>
      <c r="Q28" s="77">
        <v>2750000</v>
      </c>
      <c r="R28" s="77">
        <f t="shared" si="2"/>
        <v>2500000</v>
      </c>
      <c r="S28" s="77">
        <f t="shared" si="3"/>
        <v>200000</v>
      </c>
      <c r="T28" s="77">
        <f t="shared" si="4"/>
        <v>2700000</v>
      </c>
      <c r="U28" s="77">
        <f t="shared" si="5"/>
        <v>3100000</v>
      </c>
      <c r="V28" s="88"/>
      <c r="W28" s="79">
        <f t="shared" si="6"/>
        <v>2750000</v>
      </c>
      <c r="X28" s="80">
        <f t="shared" si="7"/>
        <v>0</v>
      </c>
      <c r="Y28" s="79">
        <f t="shared" si="8"/>
        <v>350000</v>
      </c>
      <c r="Z28" s="80">
        <f t="shared" si="9"/>
        <v>0</v>
      </c>
      <c r="AA28" s="79">
        <f t="shared" si="10"/>
        <v>329500</v>
      </c>
      <c r="AB28" s="80">
        <f t="shared" si="11"/>
        <v>-329500</v>
      </c>
      <c r="AC28" s="81" t="str">
        <f t="shared" si="12"/>
        <v>IPXU217092144774</v>
      </c>
      <c r="AD28" s="82">
        <v>8</v>
      </c>
      <c r="AE28" s="82">
        <v>2022</v>
      </c>
      <c r="AF28" s="83" t="s">
        <v>1255</v>
      </c>
      <c r="AG28" s="83" t="s">
        <v>1428</v>
      </c>
      <c r="AH28" s="83" t="s">
        <v>1257</v>
      </c>
      <c r="AI28" s="83" t="s">
        <v>1367</v>
      </c>
      <c r="AJ28" s="83"/>
      <c r="AK28" s="83" t="s">
        <v>1368</v>
      </c>
      <c r="AL28" s="83" t="s">
        <v>1369</v>
      </c>
      <c r="AM28" s="83"/>
      <c r="AN28" s="84" t="d">
        <v>2022-08-01</v>
      </c>
      <c r="AO28" s="84" t="d">
        <v>2022-08-02</v>
      </c>
      <c r="AP28" s="83" t="s">
        <v>1261</v>
      </c>
      <c r="AQ28" s="83"/>
      <c r="AR28" s="83"/>
      <c r="AS28" s="82">
        <v>0</v>
      </c>
      <c r="AT28" s="83"/>
      <c r="AU28" s="82">
        <v>0</v>
      </c>
      <c r="AV28" s="83" t="s">
        <v>11</v>
      </c>
      <c r="AW28" s="82">
        <v>20</v>
      </c>
      <c r="AX28" s="83" t="s">
        <v>1429</v>
      </c>
      <c r="AY28" s="83" t="s">
        <v>1430</v>
      </c>
      <c r="AZ28" s="83" t="s">
        <v>1263</v>
      </c>
      <c r="BA28" s="83" t="s">
        <v>1264</v>
      </c>
      <c r="BB28" s="83" t="s">
        <v>1265</v>
      </c>
      <c r="BC28" s="82">
        <v>1</v>
      </c>
      <c r="BD28" s="82">
        <v>0</v>
      </c>
      <c r="BE28" s="83" t="s">
        <v>1266</v>
      </c>
      <c r="BF28" s="83"/>
      <c r="BG28" s="83"/>
      <c r="BH28" s="83"/>
      <c r="BI28" s="83" t="s">
        <v>1431</v>
      </c>
      <c r="BJ28" s="83" t="s">
        <v>45</v>
      </c>
      <c r="BK28" s="83" t="s">
        <v>38</v>
      </c>
      <c r="BL28" s="82">
        <v>0</v>
      </c>
      <c r="BM28" s="82">
        <v>2750000</v>
      </c>
      <c r="BN28" s="82">
        <v>0</v>
      </c>
      <c r="BO28" s="82">
        <v>1</v>
      </c>
      <c r="BP28" s="82">
        <v>350000</v>
      </c>
      <c r="BQ28" s="82">
        <v>329500</v>
      </c>
      <c r="BR28" s="82">
        <v>0</v>
      </c>
      <c r="BS28" s="82">
        <v>0</v>
      </c>
      <c r="BT28" s="82">
        <v>0</v>
      </c>
      <c r="BU28" s="82">
        <v>50000</v>
      </c>
      <c r="BV28" s="82">
        <v>0</v>
      </c>
      <c r="BW28" s="82">
        <v>0</v>
      </c>
      <c r="BX28" s="82">
        <v>3479500</v>
      </c>
    </row>
    <row r="29" spans="1:76" s="85" customFormat="1" ht="25.5" customHeight="1">
      <c r="A29" s="70" t="str">
        <f t="shared" si="1"/>
        <v>IPXU217092144774</v>
      </c>
      <c r="B29" s="71">
        <v>26</v>
      </c>
      <c r="C29" s="72" t="d">
        <v>2022-08-01</v>
      </c>
      <c r="D29" s="73" t="s">
        <v>1275</v>
      </c>
      <c r="E29" s="73" t="s">
        <v>38</v>
      </c>
      <c r="F29" s="73" t="s">
        <v>1432</v>
      </c>
      <c r="G29" s="74">
        <v>1</v>
      </c>
      <c r="H29" s="74"/>
      <c r="I29" s="75" t="s">
        <v>1429</v>
      </c>
      <c r="J29" s="75" t="s">
        <v>1430</v>
      </c>
      <c r="K29" s="89" t="s">
        <v>1279</v>
      </c>
      <c r="L29" s="77"/>
      <c r="M29" s="77">
        <v>350000</v>
      </c>
      <c r="N29" s="77">
        <v>0</v>
      </c>
      <c r="O29" s="77"/>
      <c r="P29" s="77">
        <v>50000</v>
      </c>
      <c r="Q29" s="77">
        <v>2750000</v>
      </c>
      <c r="R29" s="77">
        <f t="shared" si="2"/>
        <v>2500000</v>
      </c>
      <c r="S29" s="77">
        <f t="shared" si="3"/>
        <v>200000</v>
      </c>
      <c r="T29" s="77">
        <f t="shared" si="4"/>
        <v>2700000</v>
      </c>
      <c r="U29" s="77">
        <f t="shared" si="5"/>
        <v>3100000</v>
      </c>
      <c r="V29" s="88"/>
      <c r="W29" s="79">
        <f t="shared" si="6"/>
        <v>2750000</v>
      </c>
      <c r="X29" s="80">
        <f t="shared" si="7"/>
        <v>0</v>
      </c>
      <c r="Y29" s="79">
        <f t="shared" si="8"/>
        <v>350000</v>
      </c>
      <c r="Z29" s="80">
        <f t="shared" si="9"/>
        <v>0</v>
      </c>
      <c r="AA29" s="79">
        <f t="shared" si="10"/>
        <v>329500</v>
      </c>
      <c r="AB29" s="80">
        <f t="shared" si="11"/>
        <v>-329500</v>
      </c>
      <c r="AC29" s="81" t="str">
        <f t="shared" si="12"/>
        <v>GIPU822387144774</v>
      </c>
      <c r="AD29" s="82">
        <v>8</v>
      </c>
      <c r="AE29" s="82">
        <v>2022</v>
      </c>
      <c r="AF29" s="83" t="s">
        <v>1255</v>
      </c>
      <c r="AG29" s="83" t="s">
        <v>1428</v>
      </c>
      <c r="AH29" s="83" t="s">
        <v>1257</v>
      </c>
      <c r="AI29" s="83" t="s">
        <v>1367</v>
      </c>
      <c r="AJ29" s="83"/>
      <c r="AK29" s="83" t="s">
        <v>1368</v>
      </c>
      <c r="AL29" s="83" t="s">
        <v>1369</v>
      </c>
      <c r="AM29" s="83"/>
      <c r="AN29" s="84" t="d">
        <v>2022-08-01</v>
      </c>
      <c r="AO29" s="84" t="d">
        <v>2022-08-02</v>
      </c>
      <c r="AP29" s="83" t="s">
        <v>1261</v>
      </c>
      <c r="AQ29" s="83"/>
      <c r="AR29" s="83"/>
      <c r="AS29" s="82">
        <v>0</v>
      </c>
      <c r="AT29" s="83"/>
      <c r="AU29" s="82">
        <v>0</v>
      </c>
      <c r="AV29" s="83" t="s">
        <v>11</v>
      </c>
      <c r="AW29" s="82">
        <v>20</v>
      </c>
      <c r="AX29" s="83" t="s">
        <v>1433</v>
      </c>
      <c r="AY29" s="83" t="s">
        <v>1434</v>
      </c>
      <c r="AZ29" s="83" t="s">
        <v>1263</v>
      </c>
      <c r="BA29" s="83" t="s">
        <v>1264</v>
      </c>
      <c r="BB29" s="83" t="s">
        <v>1265</v>
      </c>
      <c r="BC29" s="82">
        <v>1</v>
      </c>
      <c r="BD29" s="82">
        <v>0</v>
      </c>
      <c r="BE29" s="83" t="s">
        <v>1266</v>
      </c>
      <c r="BF29" s="83"/>
      <c r="BG29" s="83"/>
      <c r="BH29" s="83"/>
      <c r="BI29" s="83"/>
      <c r="BJ29" s="83" t="s">
        <v>45</v>
      </c>
      <c r="BK29" s="83" t="s">
        <v>38</v>
      </c>
      <c r="BL29" s="82">
        <v>0</v>
      </c>
      <c r="BM29" s="82">
        <v>2750000</v>
      </c>
      <c r="BN29" s="82">
        <v>0</v>
      </c>
      <c r="BO29" s="82">
        <v>1</v>
      </c>
      <c r="BP29" s="82">
        <v>350000</v>
      </c>
      <c r="BQ29" s="82">
        <v>329500</v>
      </c>
      <c r="BR29" s="82">
        <v>0</v>
      </c>
      <c r="BS29" s="82">
        <v>0</v>
      </c>
      <c r="BT29" s="82">
        <v>0</v>
      </c>
      <c r="BU29" s="82">
        <v>50000</v>
      </c>
      <c r="BV29" s="82">
        <v>0</v>
      </c>
      <c r="BW29" s="82">
        <v>0</v>
      </c>
      <c r="BX29" s="82">
        <v>3479500</v>
      </c>
    </row>
    <row r="30" spans="1:76" s="85" customFormat="1" ht="25.5" customHeight="1">
      <c r="A30" s="70" t="str">
        <f t="shared" si="1"/>
        <v>GIPU822387144774</v>
      </c>
      <c r="B30" s="71">
        <v>27</v>
      </c>
      <c r="C30" s="72" t="d">
        <v>2022-08-01</v>
      </c>
      <c r="D30" s="73" t="s">
        <v>1275</v>
      </c>
      <c r="E30" s="73" t="s">
        <v>38</v>
      </c>
      <c r="F30" s="73" t="s">
        <v>1432</v>
      </c>
      <c r="G30" s="74">
        <v>1</v>
      </c>
      <c r="H30" s="74"/>
      <c r="I30" s="75" t="s">
        <v>1433</v>
      </c>
      <c r="J30" s="75" t="s">
        <v>1434</v>
      </c>
      <c r="K30" s="89" t="s">
        <v>1279</v>
      </c>
      <c r="L30" s="77"/>
      <c r="M30" s="77">
        <v>350000</v>
      </c>
      <c r="N30" s="77">
        <v>0</v>
      </c>
      <c r="O30" s="77"/>
      <c r="P30" s="77">
        <v>50000</v>
      </c>
      <c r="Q30" s="77">
        <v>2750000</v>
      </c>
      <c r="R30" s="77">
        <f t="shared" si="2"/>
        <v>2500000</v>
      </c>
      <c r="S30" s="77">
        <f t="shared" si="3"/>
        <v>200000</v>
      </c>
      <c r="T30" s="77">
        <f t="shared" si="4"/>
        <v>2700000</v>
      </c>
      <c r="U30" s="77">
        <f t="shared" si="5"/>
        <v>3100000</v>
      </c>
      <c r="V30" s="88"/>
      <c r="W30" s="79">
        <f t="shared" si="6"/>
        <v>2750000</v>
      </c>
      <c r="X30" s="80">
        <f t="shared" si="7"/>
        <v>0</v>
      </c>
      <c r="Y30" s="79">
        <f t="shared" si="8"/>
        <v>350000</v>
      </c>
      <c r="Z30" s="80">
        <f t="shared" si="9"/>
        <v>0</v>
      </c>
      <c r="AA30" s="79">
        <f t="shared" si="10"/>
        <v>329500</v>
      </c>
      <c r="AB30" s="80">
        <f t="shared" si="11"/>
        <v>-329500</v>
      </c>
      <c r="AC30" s="81" t="str">
        <f t="shared" si="12"/>
        <v>GAOU211176644774</v>
      </c>
      <c r="AD30" s="82">
        <v>8</v>
      </c>
      <c r="AE30" s="82">
        <v>2022</v>
      </c>
      <c r="AF30" s="83" t="s">
        <v>1255</v>
      </c>
      <c r="AG30" s="83" t="s">
        <v>1412</v>
      </c>
      <c r="AH30" s="83" t="s">
        <v>1435</v>
      </c>
      <c r="AI30" s="83" t="s">
        <v>1413</v>
      </c>
      <c r="AJ30" s="83"/>
      <c r="AK30" s="83" t="s">
        <v>1414</v>
      </c>
      <c r="AL30" s="83" t="s">
        <v>1415</v>
      </c>
      <c r="AM30" s="83"/>
      <c r="AN30" s="84" t="d">
        <v>2022-08-01</v>
      </c>
      <c r="AO30" s="84" t="d">
        <v>2022-08-03</v>
      </c>
      <c r="AP30" s="83" t="s">
        <v>1261</v>
      </c>
      <c r="AQ30" s="83"/>
      <c r="AR30" s="83"/>
      <c r="AS30" s="82">
        <v>0</v>
      </c>
      <c r="AT30" s="83"/>
      <c r="AU30" s="82">
        <v>0</v>
      </c>
      <c r="AV30" s="83" t="s">
        <v>11</v>
      </c>
      <c r="AW30" s="82">
        <v>20</v>
      </c>
      <c r="AX30" s="83" t="s">
        <v>1436</v>
      </c>
      <c r="AY30" s="83" t="s">
        <v>1437</v>
      </c>
      <c r="AZ30" s="83" t="s">
        <v>1438</v>
      </c>
      <c r="BA30" s="83" t="s">
        <v>1439</v>
      </c>
      <c r="BB30" s="83" t="s">
        <v>1440</v>
      </c>
      <c r="BC30" s="82">
        <v>1</v>
      </c>
      <c r="BD30" s="82">
        <v>0</v>
      </c>
      <c r="BE30" s="83" t="s">
        <v>530</v>
      </c>
      <c r="BF30" s="83"/>
      <c r="BG30" s="83"/>
      <c r="BH30" s="83"/>
      <c r="BI30" s="83" t="s">
        <v>1441</v>
      </c>
      <c r="BJ30" s="83" t="s">
        <v>45</v>
      </c>
      <c r="BK30" s="83" t="s">
        <v>38</v>
      </c>
      <c r="BL30" s="82">
        <v>1</v>
      </c>
      <c r="BM30" s="82">
        <v>3400000</v>
      </c>
      <c r="BN30" s="82">
        <v>0</v>
      </c>
      <c r="BO30" s="82">
        <v>1</v>
      </c>
      <c r="BP30" s="82">
        <v>350000</v>
      </c>
      <c r="BQ30" s="82">
        <v>329500</v>
      </c>
      <c r="BR30" s="82">
        <v>0</v>
      </c>
      <c r="BS30" s="82">
        <v>0</v>
      </c>
      <c r="BT30" s="82">
        <v>0</v>
      </c>
      <c r="BU30" s="82">
        <v>0</v>
      </c>
      <c r="BV30" s="82">
        <v>0</v>
      </c>
      <c r="BW30" s="82">
        <v>0</v>
      </c>
      <c r="BX30" s="82">
        <v>4079500</v>
      </c>
    </row>
    <row r="31" spans="1:76" s="85" customFormat="1" ht="25.5" customHeight="1">
      <c r="A31" s="70" t="str">
        <f t="shared" si="1"/>
        <v>GAOU211176644774</v>
      </c>
      <c r="B31" s="71">
        <v>28</v>
      </c>
      <c r="C31" s="72" t="d">
        <v>2022-08-01</v>
      </c>
      <c r="D31" s="30" t="s">
        <v>1442</v>
      </c>
      <c r="E31" s="73" t="s">
        <v>38</v>
      </c>
      <c r="F31" s="73" t="s">
        <v>1443</v>
      </c>
      <c r="G31" s="74">
        <v>1</v>
      </c>
      <c r="H31" s="74"/>
      <c r="I31" s="75" t="s">
        <v>1436</v>
      </c>
      <c r="J31" s="75" t="s">
        <v>1437</v>
      </c>
      <c r="K31" s="97" t="s">
        <v>1444</v>
      </c>
      <c r="L31" s="77"/>
      <c r="M31" s="77">
        <v>350000</v>
      </c>
      <c r="N31" s="77">
        <v>0</v>
      </c>
      <c r="O31" s="77"/>
      <c r="P31" s="94"/>
      <c r="Q31" s="77">
        <v>3400000</v>
      </c>
      <c r="R31" s="77">
        <f t="shared" si="2"/>
        <v>3090909.0909090908</v>
      </c>
      <c r="S31" s="77">
        <f t="shared" si="3"/>
        <v>247272.72727272726</v>
      </c>
      <c r="T31" s="77">
        <f t="shared" si="4"/>
        <v>3338181.8181818179</v>
      </c>
      <c r="U31" s="77">
        <f t="shared" si="5"/>
        <v>3688181.8181818179</v>
      </c>
      <c r="V31" s="88"/>
      <c r="W31" s="79">
        <f t="shared" si="6"/>
        <v>3400000</v>
      </c>
      <c r="X31" s="80">
        <f t="shared" si="7"/>
        <v>0</v>
      </c>
      <c r="Y31" s="79">
        <f t="shared" si="8"/>
        <v>350000</v>
      </c>
      <c r="Z31" s="80">
        <f t="shared" si="9"/>
        <v>0</v>
      </c>
      <c r="AA31" s="79">
        <f t="shared" si="10"/>
        <v>329500</v>
      </c>
      <c r="AB31" s="80">
        <f t="shared" si="11"/>
        <v>-329500</v>
      </c>
      <c r="AC31" s="81" t="str">
        <f t="shared" si="12"/>
        <v>GAOU210901244774</v>
      </c>
      <c r="AD31" s="82">
        <v>8</v>
      </c>
      <c r="AE31" s="82">
        <v>2022</v>
      </c>
      <c r="AF31" s="83" t="s">
        <v>1255</v>
      </c>
      <c r="AG31" s="83" t="s">
        <v>1412</v>
      </c>
      <c r="AH31" s="83" t="s">
        <v>1435</v>
      </c>
      <c r="AI31" s="83" t="s">
        <v>1413</v>
      </c>
      <c r="AJ31" s="83"/>
      <c r="AK31" s="83" t="s">
        <v>1414</v>
      </c>
      <c r="AL31" s="83" t="s">
        <v>1415</v>
      </c>
      <c r="AM31" s="83"/>
      <c r="AN31" s="84" t="d">
        <v>2022-08-01</v>
      </c>
      <c r="AO31" s="84" t="d">
        <v>2022-08-03</v>
      </c>
      <c r="AP31" s="83" t="s">
        <v>1261</v>
      </c>
      <c r="AQ31" s="83"/>
      <c r="AR31" s="83"/>
      <c r="AS31" s="82">
        <v>0</v>
      </c>
      <c r="AT31" s="83"/>
      <c r="AU31" s="82">
        <v>0</v>
      </c>
      <c r="AV31" s="83" t="s">
        <v>11</v>
      </c>
      <c r="AW31" s="82">
        <v>20</v>
      </c>
      <c r="AX31" s="83" t="s">
        <v>1445</v>
      </c>
      <c r="AY31" s="83" t="s">
        <v>1446</v>
      </c>
      <c r="AZ31" s="83" t="s">
        <v>1438</v>
      </c>
      <c r="BA31" s="83" t="s">
        <v>1439</v>
      </c>
      <c r="BB31" s="83" t="s">
        <v>1440</v>
      </c>
      <c r="BC31" s="82">
        <v>1</v>
      </c>
      <c r="BD31" s="82">
        <v>0</v>
      </c>
      <c r="BE31" s="83" t="s">
        <v>530</v>
      </c>
      <c r="BF31" s="83"/>
      <c r="BG31" s="83"/>
      <c r="BH31" s="83"/>
      <c r="BI31" s="83"/>
      <c r="BJ31" s="83" t="s">
        <v>45</v>
      </c>
      <c r="BK31" s="83" t="s">
        <v>38</v>
      </c>
      <c r="BL31" s="82">
        <v>1</v>
      </c>
      <c r="BM31" s="82">
        <v>3400000</v>
      </c>
      <c r="BN31" s="82">
        <v>0</v>
      </c>
      <c r="BO31" s="82">
        <v>1</v>
      </c>
      <c r="BP31" s="82">
        <v>350000</v>
      </c>
      <c r="BQ31" s="82">
        <v>329500</v>
      </c>
      <c r="BR31" s="82">
        <v>0</v>
      </c>
      <c r="BS31" s="82">
        <v>0</v>
      </c>
      <c r="BT31" s="82">
        <v>0</v>
      </c>
      <c r="BU31" s="82">
        <v>0</v>
      </c>
      <c r="BV31" s="82">
        <v>0</v>
      </c>
      <c r="BW31" s="82">
        <v>0</v>
      </c>
      <c r="BX31" s="82">
        <v>4079500</v>
      </c>
    </row>
    <row r="32" spans="1:76" s="85" customFormat="1" ht="25.5" customHeight="1">
      <c r="A32" s="70" t="str">
        <f t="shared" si="1"/>
        <v>GAOU210901244774</v>
      </c>
      <c r="B32" s="71">
        <v>29</v>
      </c>
      <c r="C32" s="72" t="d">
        <v>2022-08-01</v>
      </c>
      <c r="D32" s="30" t="s">
        <v>1442</v>
      </c>
      <c r="E32" s="73" t="s">
        <v>38</v>
      </c>
      <c r="F32" s="73" t="s">
        <v>1443</v>
      </c>
      <c r="G32" s="74">
        <v>1</v>
      </c>
      <c r="H32" s="74"/>
      <c r="I32" s="75" t="s">
        <v>1445</v>
      </c>
      <c r="J32" s="75" t="s">
        <v>1446</v>
      </c>
      <c r="K32" s="97" t="s">
        <v>1444</v>
      </c>
      <c r="L32" s="77"/>
      <c r="M32" s="77">
        <v>350000</v>
      </c>
      <c r="N32" s="77">
        <v>0</v>
      </c>
      <c r="O32" s="77"/>
      <c r="P32" s="94"/>
      <c r="Q32" s="77">
        <v>3400000</v>
      </c>
      <c r="R32" s="77">
        <f t="shared" si="2"/>
        <v>3090909.0909090908</v>
      </c>
      <c r="S32" s="77">
        <f t="shared" si="3"/>
        <v>247272.72727272726</v>
      </c>
      <c r="T32" s="77">
        <f t="shared" si="4"/>
        <v>3338181.8181818179</v>
      </c>
      <c r="U32" s="77">
        <f t="shared" si="5"/>
        <v>3688181.8181818179</v>
      </c>
      <c r="V32" s="88"/>
      <c r="W32" s="79">
        <f t="shared" si="6"/>
        <v>3400000</v>
      </c>
      <c r="X32" s="80">
        <f t="shared" si="7"/>
        <v>0</v>
      </c>
      <c r="Y32" s="79">
        <f t="shared" si="8"/>
        <v>350000</v>
      </c>
      <c r="Z32" s="80">
        <f t="shared" si="9"/>
        <v>0</v>
      </c>
      <c r="AA32" s="79">
        <f t="shared" si="10"/>
        <v>329500</v>
      </c>
      <c r="AB32" s="80">
        <f t="shared" si="11"/>
        <v>-329500</v>
      </c>
      <c r="AC32" s="81" t="str">
        <f t="shared" si="12"/>
        <v>DRYU996136244774</v>
      </c>
      <c r="AD32" s="82">
        <v>8</v>
      </c>
      <c r="AE32" s="82">
        <v>2022</v>
      </c>
      <c r="AF32" s="83" t="s">
        <v>1255</v>
      </c>
      <c r="AG32" s="83"/>
      <c r="AH32" s="83" t="s">
        <v>1447</v>
      </c>
      <c r="AI32" s="83" t="s">
        <v>1413</v>
      </c>
      <c r="AJ32" s="83"/>
      <c r="AK32" s="83" t="s">
        <v>1414</v>
      </c>
      <c r="AL32" s="83" t="s">
        <v>1415</v>
      </c>
      <c r="AM32" s="83"/>
      <c r="AN32" s="84" t="d">
        <v>2022-08-01</v>
      </c>
      <c r="AO32" s="84" t="d">
        <v>2022-08-03</v>
      </c>
      <c r="AP32" s="83" t="s">
        <v>1261</v>
      </c>
      <c r="AQ32" s="83"/>
      <c r="AR32" s="83"/>
      <c r="AS32" s="82">
        <v>1</v>
      </c>
      <c r="AT32" s="83" t="s">
        <v>1448</v>
      </c>
      <c r="AU32" s="82">
        <v>0</v>
      </c>
      <c r="AV32" s="83" t="s">
        <v>1392</v>
      </c>
      <c r="AW32" s="82">
        <v>40</v>
      </c>
      <c r="AX32" s="83" t="s">
        <v>1449</v>
      </c>
      <c r="AY32" s="83" t="s">
        <v>1450</v>
      </c>
      <c r="AZ32" s="83" t="s">
        <v>1451</v>
      </c>
      <c r="BA32" s="83" t="s">
        <v>1299</v>
      </c>
      <c r="BB32" s="83" t="s">
        <v>1452</v>
      </c>
      <c r="BC32" s="82">
        <v>0</v>
      </c>
      <c r="BD32" s="82">
        <v>1</v>
      </c>
      <c r="BE32" s="83" t="s">
        <v>1115</v>
      </c>
      <c r="BF32" s="83" t="s">
        <v>52</v>
      </c>
      <c r="BG32" s="83"/>
      <c r="BH32" s="83"/>
      <c r="BI32" s="83"/>
      <c r="BJ32" s="83" t="s">
        <v>1314</v>
      </c>
      <c r="BK32" s="83" t="s">
        <v>38</v>
      </c>
      <c r="BL32" s="82">
        <v>0</v>
      </c>
      <c r="BM32" s="82">
        <v>2400000</v>
      </c>
      <c r="BN32" s="82">
        <v>0</v>
      </c>
      <c r="BO32" s="82">
        <v>1</v>
      </c>
      <c r="BP32" s="82">
        <v>200000</v>
      </c>
      <c r="BQ32" s="82">
        <v>540000</v>
      </c>
      <c r="BR32" s="82">
        <v>0</v>
      </c>
      <c r="BS32" s="82">
        <v>0</v>
      </c>
      <c r="BT32" s="82">
        <v>0</v>
      </c>
      <c r="BU32" s="82">
        <v>0</v>
      </c>
      <c r="BV32" s="82">
        <v>0</v>
      </c>
      <c r="BW32" s="82">
        <v>0</v>
      </c>
      <c r="BX32" s="82">
        <v>3140000</v>
      </c>
    </row>
    <row r="33" spans="1:76" s="85" customFormat="1" ht="25.5" customHeight="1">
      <c r="A33" s="70" t="str">
        <f t="shared" si="1"/>
        <v>DRYU996136244774</v>
      </c>
      <c r="B33" s="71">
        <v>30</v>
      </c>
      <c r="C33" s="72" t="d">
        <v>2022-08-01</v>
      </c>
      <c r="D33" s="73" t="s">
        <v>1453</v>
      </c>
      <c r="E33" s="73" t="s">
        <v>38</v>
      </c>
      <c r="F33" s="73" t="s">
        <v>1454</v>
      </c>
      <c r="G33" s="74"/>
      <c r="H33" s="74">
        <v>1</v>
      </c>
      <c r="I33" s="75" t="s">
        <v>1449</v>
      </c>
      <c r="J33" s="75" t="s">
        <v>1450</v>
      </c>
      <c r="K33" s="98" t="s">
        <v>1115</v>
      </c>
      <c r="L33" s="77" t="s">
        <v>1254</v>
      </c>
      <c r="M33" s="77">
        <v>0</v>
      </c>
      <c r="N33" s="77">
        <v>0</v>
      </c>
      <c r="O33" s="77"/>
      <c r="P33" s="94"/>
      <c r="Q33" s="95">
        <v>2400000</v>
      </c>
      <c r="R33" s="77">
        <f t="shared" si="2"/>
        <v>2181818.1818181816</v>
      </c>
      <c r="S33" s="77">
        <f t="shared" si="3"/>
        <v>174545.45454545453</v>
      </c>
      <c r="T33" s="77">
        <f t="shared" si="4"/>
        <v>2356363.6363636362</v>
      </c>
      <c r="U33" s="77">
        <f t="shared" si="5"/>
        <v>2356363.6363636362</v>
      </c>
      <c r="V33" s="88"/>
      <c r="W33" s="79">
        <f t="shared" si="6"/>
        <v>2400000</v>
      </c>
      <c r="X33" s="80">
        <f t="shared" si="7"/>
        <v>0</v>
      </c>
      <c r="Y33" s="79">
        <f t="shared" si="8"/>
        <v>200000</v>
      </c>
      <c r="Z33" s="80">
        <f t="shared" si="9"/>
        <v>-200000</v>
      </c>
      <c r="AA33" s="79">
        <f t="shared" si="10"/>
        <v>540000</v>
      </c>
      <c r="AB33" s="80">
        <f t="shared" si="11"/>
        <v>-540000</v>
      </c>
      <c r="AC33" s="81" t="str">
        <f t="shared" si="12"/>
        <v>GAOU650654844774</v>
      </c>
      <c r="AD33" s="82">
        <v>8</v>
      </c>
      <c r="AE33" s="82">
        <v>2022</v>
      </c>
      <c r="AF33" s="83" t="s">
        <v>1255</v>
      </c>
      <c r="AG33" s="83"/>
      <c r="AH33" s="83" t="s">
        <v>1455</v>
      </c>
      <c r="AI33" s="83" t="s">
        <v>1413</v>
      </c>
      <c r="AJ33" s="83"/>
      <c r="AK33" s="83" t="s">
        <v>1414</v>
      </c>
      <c r="AL33" s="83" t="s">
        <v>1415</v>
      </c>
      <c r="AM33" s="83"/>
      <c r="AN33" s="84" t="d">
        <v>2022-08-01</v>
      </c>
      <c r="AO33" s="84" t="d">
        <v>2022-08-03</v>
      </c>
      <c r="AP33" s="83" t="s">
        <v>1261</v>
      </c>
      <c r="AQ33" s="83"/>
      <c r="AR33" s="83"/>
      <c r="AS33" s="82">
        <v>1</v>
      </c>
      <c r="AT33" s="83" t="s">
        <v>1456</v>
      </c>
      <c r="AU33" s="82">
        <v>0</v>
      </c>
      <c r="AV33" s="83" t="s">
        <v>12</v>
      </c>
      <c r="AW33" s="82">
        <v>40</v>
      </c>
      <c r="AX33" s="83" t="s">
        <v>1419</v>
      </c>
      <c r="AY33" s="83" t="s">
        <v>1420</v>
      </c>
      <c r="AZ33" s="83" t="s">
        <v>1041</v>
      </c>
      <c r="BA33" s="83" t="s">
        <v>1299</v>
      </c>
      <c r="BB33" s="83" t="s">
        <v>1457</v>
      </c>
      <c r="BC33" s="82">
        <v>0</v>
      </c>
      <c r="BD33" s="82">
        <v>1</v>
      </c>
      <c r="BE33" s="83" t="s">
        <v>1458</v>
      </c>
      <c r="BF33" s="83" t="s">
        <v>52</v>
      </c>
      <c r="BG33" s="83"/>
      <c r="BH33" s="83"/>
      <c r="BI33" s="83"/>
      <c r="BJ33" s="83" t="s">
        <v>1314</v>
      </c>
      <c r="BK33" s="83" t="s">
        <v>38</v>
      </c>
      <c r="BL33" s="82">
        <v>0</v>
      </c>
      <c r="BM33" s="82">
        <v>3000000</v>
      </c>
      <c r="BN33" s="82">
        <v>0</v>
      </c>
      <c r="BO33" s="82">
        <v>1</v>
      </c>
      <c r="BP33" s="82">
        <v>200000</v>
      </c>
      <c r="BQ33" s="82">
        <v>540000</v>
      </c>
      <c r="BR33" s="82">
        <v>0</v>
      </c>
      <c r="BS33" s="82">
        <v>0</v>
      </c>
      <c r="BT33" s="82">
        <v>0</v>
      </c>
      <c r="BU33" s="82">
        <v>0</v>
      </c>
      <c r="BV33" s="82">
        <v>0</v>
      </c>
      <c r="BW33" s="82">
        <v>0</v>
      </c>
      <c r="BX33" s="82">
        <v>3740000</v>
      </c>
    </row>
    <row r="34" spans="1:76" s="85" customFormat="1" ht="25.5" customHeight="1">
      <c r="A34" s="70" t="str">
        <f t="shared" si="1"/>
        <v>GAOU211395944775</v>
      </c>
      <c r="B34" s="71">
        <v>31</v>
      </c>
      <c r="C34" s="72" t="d">
        <v>2022-08-02</v>
      </c>
      <c r="D34" s="73" t="s">
        <v>1275</v>
      </c>
      <c r="E34" s="73" t="s">
        <v>38</v>
      </c>
      <c r="F34" s="73" t="s">
        <v>1395</v>
      </c>
      <c r="G34" s="74">
        <v>1</v>
      </c>
      <c r="H34" s="74"/>
      <c r="I34" s="75" t="s">
        <v>1459</v>
      </c>
      <c r="J34" s="75" t="s">
        <v>1460</v>
      </c>
      <c r="K34" s="89" t="s">
        <v>1279</v>
      </c>
      <c r="L34" s="77"/>
      <c r="M34" s="77">
        <v>350000</v>
      </c>
      <c r="N34" s="77">
        <v>0</v>
      </c>
      <c r="O34" s="77"/>
      <c r="P34" s="77">
        <v>50000</v>
      </c>
      <c r="Q34" s="77">
        <v>2750000</v>
      </c>
      <c r="R34" s="77">
        <f t="shared" si="2"/>
        <v>2500000</v>
      </c>
      <c r="S34" s="77">
        <f t="shared" si="3"/>
        <v>200000</v>
      </c>
      <c r="T34" s="77">
        <f t="shared" si="4"/>
        <v>2700000</v>
      </c>
      <c r="U34" s="77">
        <f t="shared" si="5"/>
        <v>3100000</v>
      </c>
      <c r="V34" s="88"/>
      <c r="W34" s="79">
        <f t="shared" si="6"/>
        <v>2750000</v>
      </c>
      <c r="X34" s="80">
        <f t="shared" si="7"/>
        <v>0</v>
      </c>
      <c r="Y34" s="79">
        <f t="shared" si="8"/>
        <v>350000</v>
      </c>
      <c r="Z34" s="80">
        <f t="shared" si="9"/>
        <v>0</v>
      </c>
      <c r="AA34" s="79">
        <f t="shared" si="10"/>
        <v>329500</v>
      </c>
      <c r="AB34" s="80">
        <f t="shared" si="11"/>
        <v>-329500</v>
      </c>
      <c r="AC34" s="81" t="str">
        <f t="shared" si="12"/>
        <v>GAOU211483144775</v>
      </c>
      <c r="AD34" s="82">
        <v>8</v>
      </c>
      <c r="AE34" s="82">
        <v>2022</v>
      </c>
      <c r="AF34" s="83" t="s">
        <v>1255</v>
      </c>
      <c r="AG34" s="83" t="s">
        <v>1461</v>
      </c>
      <c r="AH34" s="83" t="s">
        <v>1462</v>
      </c>
      <c r="AI34" s="83" t="s">
        <v>1413</v>
      </c>
      <c r="AJ34" s="83"/>
      <c r="AK34" s="83" t="s">
        <v>1414</v>
      </c>
      <c r="AL34" s="83" t="s">
        <v>1415</v>
      </c>
      <c r="AM34" s="83"/>
      <c r="AN34" s="84" t="d">
        <v>2022-08-02</v>
      </c>
      <c r="AO34" s="84" t="d">
        <v>2022-08-03</v>
      </c>
      <c r="AP34" s="83" t="s">
        <v>1261</v>
      </c>
      <c r="AQ34" s="83"/>
      <c r="AR34" s="83"/>
      <c r="AS34" s="82">
        <v>0</v>
      </c>
      <c r="AT34" s="83"/>
      <c r="AU34" s="82">
        <v>0</v>
      </c>
      <c r="AV34" s="83" t="s">
        <v>11</v>
      </c>
      <c r="AW34" s="82">
        <v>20</v>
      </c>
      <c r="AX34" s="83" t="s">
        <v>1463</v>
      </c>
      <c r="AY34" s="83" t="s">
        <v>1464</v>
      </c>
      <c r="AZ34" s="83" t="s">
        <v>1465</v>
      </c>
      <c r="BA34" s="83" t="s">
        <v>1439</v>
      </c>
      <c r="BB34" s="83" t="s">
        <v>1466</v>
      </c>
      <c r="BC34" s="82">
        <v>1</v>
      </c>
      <c r="BD34" s="82">
        <v>0</v>
      </c>
      <c r="BE34" s="83" t="s">
        <v>413</v>
      </c>
      <c r="BF34" s="83" t="s">
        <v>1467</v>
      </c>
      <c r="BG34" s="83" t="s">
        <v>1468</v>
      </c>
      <c r="BH34" s="83"/>
      <c r="BI34" s="83" t="s">
        <v>1469</v>
      </c>
      <c r="BJ34" s="83" t="s">
        <v>71</v>
      </c>
      <c r="BK34" s="83" t="s">
        <v>38</v>
      </c>
      <c r="BL34" s="82">
        <v>0</v>
      </c>
      <c r="BM34" s="82">
        <v>3500000</v>
      </c>
      <c r="BN34" s="82">
        <v>0</v>
      </c>
      <c r="BO34" s="82">
        <v>1</v>
      </c>
      <c r="BP34" s="82">
        <v>345000</v>
      </c>
      <c r="BQ34" s="82">
        <v>329500</v>
      </c>
      <c r="BR34" s="82">
        <v>50000</v>
      </c>
      <c r="BS34" s="82">
        <v>40000</v>
      </c>
      <c r="BT34" s="82">
        <v>0</v>
      </c>
      <c r="BU34" s="82">
        <v>0</v>
      </c>
      <c r="BV34" s="82">
        <v>0</v>
      </c>
      <c r="BW34" s="82">
        <v>0</v>
      </c>
      <c r="BX34" s="82">
        <v>4264500</v>
      </c>
    </row>
    <row r="35" spans="1:76" s="85" customFormat="1" ht="25.5" customHeight="1">
      <c r="A35" s="70" t="str">
        <f t="shared" si="1"/>
        <v>GAOU211284444775</v>
      </c>
      <c r="B35" s="71">
        <v>32</v>
      </c>
      <c r="C35" s="72" t="d">
        <v>2022-08-02</v>
      </c>
      <c r="D35" s="73" t="s">
        <v>1275</v>
      </c>
      <c r="E35" s="73" t="s">
        <v>38</v>
      </c>
      <c r="F35" s="73" t="s">
        <v>1395</v>
      </c>
      <c r="G35" s="74">
        <v>1</v>
      </c>
      <c r="H35" s="74"/>
      <c r="I35" s="75" t="s">
        <v>1470</v>
      </c>
      <c r="J35" s="75" t="s">
        <v>1471</v>
      </c>
      <c r="K35" s="89" t="s">
        <v>1279</v>
      </c>
      <c r="L35" s="77"/>
      <c r="M35" s="77">
        <v>350000</v>
      </c>
      <c r="N35" s="77">
        <v>0</v>
      </c>
      <c r="O35" s="77"/>
      <c r="P35" s="77">
        <v>50000</v>
      </c>
      <c r="Q35" s="77">
        <v>2750000</v>
      </c>
      <c r="R35" s="77">
        <f t="shared" si="2"/>
        <v>2500000</v>
      </c>
      <c r="S35" s="77">
        <f t="shared" si="3"/>
        <v>200000</v>
      </c>
      <c r="T35" s="77">
        <f t="shared" si="4"/>
        <v>2700000</v>
      </c>
      <c r="U35" s="77">
        <f t="shared" si="5"/>
        <v>3100000</v>
      </c>
      <c r="V35" s="88"/>
      <c r="W35" s="79">
        <f t="shared" si="6"/>
        <v>2750000</v>
      </c>
      <c r="X35" s="80">
        <f t="shared" si="7"/>
        <v>0</v>
      </c>
      <c r="Y35" s="79">
        <f t="shared" si="8"/>
        <v>350000</v>
      </c>
      <c r="Z35" s="80">
        <f t="shared" si="9"/>
        <v>0</v>
      </c>
      <c r="AA35" s="79">
        <f t="shared" si="10"/>
        <v>329500</v>
      </c>
      <c r="AB35" s="80">
        <f t="shared" si="11"/>
        <v>-329500</v>
      </c>
      <c r="AC35" s="81" t="str">
        <f t="shared" si="12"/>
        <v>GAOU211448844775</v>
      </c>
      <c r="AD35" s="82">
        <v>8</v>
      </c>
      <c r="AE35" s="82">
        <v>2022</v>
      </c>
      <c r="AF35" s="83" t="s">
        <v>1255</v>
      </c>
      <c r="AG35" s="83" t="s">
        <v>1412</v>
      </c>
      <c r="AH35" s="83" t="s">
        <v>1321</v>
      </c>
      <c r="AI35" s="83" t="s">
        <v>1413</v>
      </c>
      <c r="AJ35" s="83"/>
      <c r="AK35" s="83" t="s">
        <v>1414</v>
      </c>
      <c r="AL35" s="83" t="s">
        <v>1415</v>
      </c>
      <c r="AM35" s="83"/>
      <c r="AN35" s="84" t="d">
        <v>2022-08-02</v>
      </c>
      <c r="AO35" s="84" t="d">
        <v>2022-08-03</v>
      </c>
      <c r="AP35" s="83" t="s">
        <v>1261</v>
      </c>
      <c r="AQ35" s="83"/>
      <c r="AR35" s="83"/>
      <c r="AS35" s="82">
        <v>0</v>
      </c>
      <c r="AT35" s="83"/>
      <c r="AU35" s="82">
        <v>0</v>
      </c>
      <c r="AV35" s="83" t="s">
        <v>11</v>
      </c>
      <c r="AW35" s="82">
        <v>20</v>
      </c>
      <c r="AX35" s="83" t="s">
        <v>1472</v>
      </c>
      <c r="AY35" s="83" t="s">
        <v>1473</v>
      </c>
      <c r="AZ35" s="83" t="s">
        <v>1324</v>
      </c>
      <c r="BA35" s="83" t="s">
        <v>1299</v>
      </c>
      <c r="BB35" s="83" t="s">
        <v>1325</v>
      </c>
      <c r="BC35" s="82">
        <v>1</v>
      </c>
      <c r="BD35" s="82">
        <v>0</v>
      </c>
      <c r="BE35" s="83" t="s">
        <v>1326</v>
      </c>
      <c r="BF35" s="83"/>
      <c r="BG35" s="83"/>
      <c r="BH35" s="83"/>
      <c r="BI35" s="83"/>
      <c r="BJ35" s="83" t="s">
        <v>45</v>
      </c>
      <c r="BK35" s="83" t="s">
        <v>38</v>
      </c>
      <c r="BL35" s="82">
        <v>0</v>
      </c>
      <c r="BM35" s="82">
        <v>3800000</v>
      </c>
      <c r="BN35" s="82">
        <v>0</v>
      </c>
      <c r="BO35" s="82">
        <v>1</v>
      </c>
      <c r="BP35" s="82">
        <v>350000</v>
      </c>
      <c r="BQ35" s="82">
        <v>329500</v>
      </c>
      <c r="BR35" s="82">
        <v>0</v>
      </c>
      <c r="BS35" s="82">
        <v>0</v>
      </c>
      <c r="BT35" s="82">
        <v>0</v>
      </c>
      <c r="BU35" s="82">
        <v>0</v>
      </c>
      <c r="BV35" s="82">
        <v>0</v>
      </c>
      <c r="BW35" s="82">
        <v>0</v>
      </c>
      <c r="BX35" s="82">
        <v>4479500</v>
      </c>
    </row>
    <row r="36" spans="1:76" s="85" customFormat="1" ht="39.75" customHeight="1">
      <c r="A36" s="70" t="str">
        <f t="shared" si="1"/>
        <v>GAOU211483144775</v>
      </c>
      <c r="B36" s="71">
        <v>33</v>
      </c>
      <c r="C36" s="72" t="d">
        <v>2022-08-02</v>
      </c>
      <c r="D36" s="73" t="s">
        <v>1465</v>
      </c>
      <c r="E36" s="73" t="s">
        <v>38</v>
      </c>
      <c r="F36" s="73" t="s">
        <v>1474</v>
      </c>
      <c r="G36" s="74">
        <v>1</v>
      </c>
      <c r="H36" s="74"/>
      <c r="I36" s="75" t="s">
        <v>1463</v>
      </c>
      <c r="J36" s="75" t="s">
        <v>1464</v>
      </c>
      <c r="K36" s="99" t="s">
        <v>413</v>
      </c>
      <c r="L36" s="77"/>
      <c r="M36" s="77">
        <v>345000</v>
      </c>
      <c r="N36" s="77">
        <v>0</v>
      </c>
      <c r="O36" s="77"/>
      <c r="P36" s="77"/>
      <c r="Q36" s="100">
        <v>3500000</v>
      </c>
      <c r="R36" s="77">
        <f t="shared" ref="R36:R67" si="13">Q36/1.1</f>
        <v>3181818.1818181816</v>
      </c>
      <c r="S36" s="77">
        <f t="shared" ref="S36:S67" si="14">R36*8%</f>
        <v>254545.45454545453</v>
      </c>
      <c r="T36" s="77">
        <f t="shared" ref="T36:T67" si="15">SUBTOTAL(9,R36:S36)</f>
        <v>3436363.6363636362</v>
      </c>
      <c r="U36" s="77">
        <f t="shared" ref="U36:U67" si="16">M36+N36+O36+P36+T36</f>
        <v>3781363.6363636362</v>
      </c>
      <c r="V36" s="88"/>
      <c r="W36" s="79">
        <f t="shared" si="6"/>
        <v>3500000</v>
      </c>
      <c r="X36" s="80">
        <f t="shared" si="7"/>
        <v>0</v>
      </c>
      <c r="Y36" s="79">
        <f t="shared" si="8"/>
        <v>345000</v>
      </c>
      <c r="Z36" s="80">
        <f t="shared" si="9"/>
        <v>0</v>
      </c>
      <c r="AA36" s="79">
        <f t="shared" si="10"/>
        <v>329500</v>
      </c>
      <c r="AB36" s="80">
        <f t="shared" si="11"/>
        <v>-329500</v>
      </c>
      <c r="AC36" s="81" t="str">
        <f t="shared" si="12"/>
        <v>GAOU211159744775</v>
      </c>
      <c r="AD36" s="82">
        <v>8</v>
      </c>
      <c r="AE36" s="82">
        <v>2022</v>
      </c>
      <c r="AF36" s="83" t="s">
        <v>1255</v>
      </c>
      <c r="AG36" s="83" t="s">
        <v>1461</v>
      </c>
      <c r="AH36" s="83" t="s">
        <v>1408</v>
      </c>
      <c r="AI36" s="83" t="s">
        <v>1413</v>
      </c>
      <c r="AJ36" s="83"/>
      <c r="AK36" s="83" t="s">
        <v>1414</v>
      </c>
      <c r="AL36" s="83" t="s">
        <v>1415</v>
      </c>
      <c r="AM36" s="83"/>
      <c r="AN36" s="84" t="d">
        <v>2022-08-02</v>
      </c>
      <c r="AO36" s="84" t="d">
        <v>2022-08-03</v>
      </c>
      <c r="AP36" s="83" t="s">
        <v>1261</v>
      </c>
      <c r="AQ36" s="83"/>
      <c r="AR36" s="83"/>
      <c r="AS36" s="82">
        <v>0</v>
      </c>
      <c r="AT36" s="83"/>
      <c r="AU36" s="82">
        <v>0</v>
      </c>
      <c r="AV36" s="83" t="s">
        <v>11</v>
      </c>
      <c r="AW36" s="82">
        <v>20</v>
      </c>
      <c r="AX36" s="83" t="s">
        <v>1475</v>
      </c>
      <c r="AY36" s="83" t="s">
        <v>1476</v>
      </c>
      <c r="AZ36" s="83" t="s">
        <v>1292</v>
      </c>
      <c r="BA36" s="83" t="s">
        <v>1293</v>
      </c>
      <c r="BB36" s="83" t="s">
        <v>1294</v>
      </c>
      <c r="BC36" s="82">
        <v>1</v>
      </c>
      <c r="BD36" s="82">
        <v>0</v>
      </c>
      <c r="BE36" s="83" t="s">
        <v>1409</v>
      </c>
      <c r="BF36" s="83"/>
      <c r="BG36" s="83"/>
      <c r="BH36" s="83"/>
      <c r="BI36" s="83"/>
      <c r="BJ36" s="83" t="s">
        <v>71</v>
      </c>
      <c r="BK36" s="83" t="s">
        <v>38</v>
      </c>
      <c r="BL36" s="82">
        <v>0</v>
      </c>
      <c r="BM36" s="82">
        <v>3650000</v>
      </c>
      <c r="BN36" s="82">
        <v>0</v>
      </c>
      <c r="BO36" s="82">
        <v>1</v>
      </c>
      <c r="BP36" s="82">
        <v>345000</v>
      </c>
      <c r="BQ36" s="82">
        <v>329500</v>
      </c>
      <c r="BR36" s="82">
        <v>0</v>
      </c>
      <c r="BS36" s="82">
        <v>0</v>
      </c>
      <c r="BT36" s="82">
        <v>0</v>
      </c>
      <c r="BU36" s="82">
        <v>0</v>
      </c>
      <c r="BV36" s="82">
        <v>0</v>
      </c>
      <c r="BW36" s="82">
        <v>0</v>
      </c>
      <c r="BX36" s="82">
        <v>4324500</v>
      </c>
    </row>
    <row r="37" spans="1:76" s="85" customFormat="1" ht="25.5" customHeight="1">
      <c r="A37" s="70" t="str">
        <f t="shared" si="1"/>
        <v>TCKU183618844775</v>
      </c>
      <c r="B37" s="71">
        <v>34</v>
      </c>
      <c r="C37" s="72" t="d">
        <v>2022-08-02</v>
      </c>
      <c r="D37" s="73" t="s">
        <v>1249</v>
      </c>
      <c r="E37" s="73" t="s">
        <v>51</v>
      </c>
      <c r="F37" s="73" t="s">
        <v>1339</v>
      </c>
      <c r="G37" s="74">
        <v>1</v>
      </c>
      <c r="H37" s="74"/>
      <c r="I37" s="75" t="s">
        <v>1477</v>
      </c>
      <c r="J37" s="75" t="s">
        <v>1478</v>
      </c>
      <c r="K37" s="76" t="s">
        <v>1253</v>
      </c>
      <c r="L37" s="77" t="s">
        <v>1254</v>
      </c>
      <c r="M37" s="77">
        <v>0</v>
      </c>
      <c r="N37" s="77">
        <v>0</v>
      </c>
      <c r="O37" s="77"/>
      <c r="P37" s="77">
        <v>220000</v>
      </c>
      <c r="Q37" s="77">
        <f>4300000*75%</f>
        <v>3225000</v>
      </c>
      <c r="R37" s="77">
        <f t="shared" si="13"/>
        <v>2931818.1818181816</v>
      </c>
      <c r="S37" s="77">
        <f t="shared" si="14"/>
        <v>234545.45454545453</v>
      </c>
      <c r="T37" s="77">
        <f t="shared" si="15"/>
        <v>3166363.6363636362</v>
      </c>
      <c r="U37" s="77">
        <f t="shared" si="16"/>
        <v>3386363.6363636362</v>
      </c>
      <c r="V37" s="88"/>
      <c r="W37" s="79">
        <f t="shared" si="6"/>
        <v>3225000</v>
      </c>
      <c r="X37" s="80">
        <f t="shared" si="7"/>
        <v>0</v>
      </c>
      <c r="Y37" s="79">
        <f t="shared" si="8"/>
        <v>200000</v>
      </c>
      <c r="Z37" s="80">
        <f t="shared" si="9"/>
        <v>-200000</v>
      </c>
      <c r="AA37" s="79">
        <f t="shared" si="10"/>
        <v>333818</v>
      </c>
      <c r="AB37" s="80">
        <f t="shared" si="11"/>
        <v>-333818</v>
      </c>
      <c r="AC37" s="81" t="str">
        <f t="shared" si="12"/>
        <v>GAOU614443344775</v>
      </c>
      <c r="AD37" s="82">
        <v>8</v>
      </c>
      <c r="AE37" s="82">
        <v>2022</v>
      </c>
      <c r="AF37" s="83" t="s">
        <v>1255</v>
      </c>
      <c r="AG37" s="83" t="s">
        <v>1479</v>
      </c>
      <c r="AH37" s="83" t="s">
        <v>1366</v>
      </c>
      <c r="AI37" s="83" t="s">
        <v>1413</v>
      </c>
      <c r="AJ37" s="83"/>
      <c r="AK37" s="83" t="s">
        <v>1414</v>
      </c>
      <c r="AL37" s="83" t="s">
        <v>1415</v>
      </c>
      <c r="AM37" s="83"/>
      <c r="AN37" s="84" t="d">
        <v>2022-08-02</v>
      </c>
      <c r="AO37" s="84" t="d">
        <v>2022-08-03</v>
      </c>
      <c r="AP37" s="83" t="s">
        <v>1261</v>
      </c>
      <c r="AQ37" s="83"/>
      <c r="AR37" s="83"/>
      <c r="AS37" s="82">
        <v>0</v>
      </c>
      <c r="AT37" s="83"/>
      <c r="AU37" s="82">
        <v>0</v>
      </c>
      <c r="AV37" s="83" t="s">
        <v>12</v>
      </c>
      <c r="AW37" s="82">
        <v>40</v>
      </c>
      <c r="AX37" s="83" t="s">
        <v>1480</v>
      </c>
      <c r="AY37" s="83" t="s">
        <v>1481</v>
      </c>
      <c r="AZ37" s="83" t="s">
        <v>1263</v>
      </c>
      <c r="BA37" s="83" t="s">
        <v>1264</v>
      </c>
      <c r="BB37" s="83" t="s">
        <v>1372</v>
      </c>
      <c r="BC37" s="82">
        <v>0</v>
      </c>
      <c r="BD37" s="82">
        <v>1</v>
      </c>
      <c r="BE37" s="83" t="s">
        <v>1266</v>
      </c>
      <c r="BF37" s="83"/>
      <c r="BG37" s="83"/>
      <c r="BH37" s="83"/>
      <c r="BI37" s="83" t="s">
        <v>1482</v>
      </c>
      <c r="BJ37" s="83" t="s">
        <v>45</v>
      </c>
      <c r="BK37" s="83" t="s">
        <v>38</v>
      </c>
      <c r="BL37" s="82">
        <v>0</v>
      </c>
      <c r="BM37" s="82">
        <v>3650000</v>
      </c>
      <c r="BN37" s="82">
        <v>0</v>
      </c>
      <c r="BO37" s="82">
        <v>1</v>
      </c>
      <c r="BP37" s="82">
        <v>520000</v>
      </c>
      <c r="BQ37" s="82">
        <v>540000</v>
      </c>
      <c r="BR37" s="82">
        <v>0</v>
      </c>
      <c r="BS37" s="82">
        <v>0</v>
      </c>
      <c r="BT37" s="82">
        <v>0</v>
      </c>
      <c r="BU37" s="82">
        <v>100000</v>
      </c>
      <c r="BV37" s="82">
        <v>0</v>
      </c>
      <c r="BW37" s="82">
        <v>0</v>
      </c>
      <c r="BX37" s="82">
        <v>4810000</v>
      </c>
    </row>
    <row r="38" spans="1:76" s="85" customFormat="1" ht="25.5" customHeight="1">
      <c r="A38" s="70" t="str">
        <f t="shared" si="1"/>
        <v>GAOU211407144775</v>
      </c>
      <c r="B38" s="71">
        <v>35</v>
      </c>
      <c r="C38" s="72" t="d">
        <v>2022-08-02</v>
      </c>
      <c r="D38" s="73" t="s">
        <v>1275</v>
      </c>
      <c r="E38" s="73" t="s">
        <v>38</v>
      </c>
      <c r="F38" s="73" t="s">
        <v>1276</v>
      </c>
      <c r="G38" s="74">
        <v>1</v>
      </c>
      <c r="H38" s="74"/>
      <c r="I38" s="75" t="s">
        <v>1483</v>
      </c>
      <c r="J38" s="75" t="s">
        <v>1484</v>
      </c>
      <c r="K38" s="89" t="s">
        <v>1279</v>
      </c>
      <c r="L38" s="77"/>
      <c r="M38" s="77">
        <v>350000</v>
      </c>
      <c r="N38" s="77">
        <v>0</v>
      </c>
      <c r="O38" s="77"/>
      <c r="P38" s="77">
        <v>50000</v>
      </c>
      <c r="Q38" s="77">
        <v>2750000</v>
      </c>
      <c r="R38" s="77">
        <f t="shared" si="13"/>
        <v>2500000</v>
      </c>
      <c r="S38" s="77">
        <f t="shared" si="14"/>
        <v>200000</v>
      </c>
      <c r="T38" s="77">
        <f t="shared" si="15"/>
        <v>2700000</v>
      </c>
      <c r="U38" s="77">
        <f t="shared" si="16"/>
        <v>3100000</v>
      </c>
      <c r="V38" s="88"/>
      <c r="W38" s="79">
        <f t="shared" si="6"/>
        <v>2750000</v>
      </c>
      <c r="X38" s="80">
        <f t="shared" si="7"/>
        <v>0</v>
      </c>
      <c r="Y38" s="79">
        <f t="shared" si="8"/>
        <v>350000</v>
      </c>
      <c r="Z38" s="80">
        <f t="shared" si="9"/>
        <v>0</v>
      </c>
      <c r="AA38" s="79">
        <f t="shared" si="10"/>
        <v>329500</v>
      </c>
      <c r="AB38" s="80">
        <f t="shared" si="11"/>
        <v>-329500</v>
      </c>
      <c r="AC38" s="81" t="str">
        <f t="shared" si="12"/>
        <v>GAOU211395944775</v>
      </c>
      <c r="AD38" s="82">
        <v>8</v>
      </c>
      <c r="AE38" s="82">
        <v>2022</v>
      </c>
      <c r="AF38" s="83" t="s">
        <v>1255</v>
      </c>
      <c r="AG38" s="83" t="s">
        <v>1412</v>
      </c>
      <c r="AH38" s="83" t="s">
        <v>1257</v>
      </c>
      <c r="AI38" s="83" t="s">
        <v>1413</v>
      </c>
      <c r="AJ38" s="83"/>
      <c r="AK38" s="83" t="s">
        <v>1414</v>
      </c>
      <c r="AL38" s="83" t="s">
        <v>1415</v>
      </c>
      <c r="AM38" s="83"/>
      <c r="AN38" s="84" t="d">
        <v>2022-08-02</v>
      </c>
      <c r="AO38" s="84" t="d">
        <v>2022-08-03</v>
      </c>
      <c r="AP38" s="83" t="s">
        <v>1261</v>
      </c>
      <c r="AQ38" s="83"/>
      <c r="AR38" s="83"/>
      <c r="AS38" s="82">
        <v>0</v>
      </c>
      <c r="AT38" s="83"/>
      <c r="AU38" s="82">
        <v>0</v>
      </c>
      <c r="AV38" s="83" t="s">
        <v>11</v>
      </c>
      <c r="AW38" s="82">
        <v>20</v>
      </c>
      <c r="AX38" s="83" t="s">
        <v>1459</v>
      </c>
      <c r="AY38" s="83" t="s">
        <v>1460</v>
      </c>
      <c r="AZ38" s="83" t="s">
        <v>1263</v>
      </c>
      <c r="BA38" s="83" t="s">
        <v>1264</v>
      </c>
      <c r="BB38" s="83" t="s">
        <v>1265</v>
      </c>
      <c r="BC38" s="82">
        <v>1</v>
      </c>
      <c r="BD38" s="82">
        <v>0</v>
      </c>
      <c r="BE38" s="83" t="s">
        <v>1266</v>
      </c>
      <c r="BF38" s="83"/>
      <c r="BG38" s="83"/>
      <c r="BH38" s="83"/>
      <c r="BI38" s="83" t="s">
        <v>1485</v>
      </c>
      <c r="BJ38" s="83" t="s">
        <v>45</v>
      </c>
      <c r="BK38" s="83" t="s">
        <v>38</v>
      </c>
      <c r="BL38" s="82">
        <v>0</v>
      </c>
      <c r="BM38" s="82">
        <v>2750000</v>
      </c>
      <c r="BN38" s="82">
        <v>0</v>
      </c>
      <c r="BO38" s="82">
        <v>1</v>
      </c>
      <c r="BP38" s="82">
        <v>350000</v>
      </c>
      <c r="BQ38" s="82">
        <v>329500</v>
      </c>
      <c r="BR38" s="82">
        <v>0</v>
      </c>
      <c r="BS38" s="82">
        <v>0</v>
      </c>
      <c r="BT38" s="82">
        <v>0</v>
      </c>
      <c r="BU38" s="82">
        <v>50000</v>
      </c>
      <c r="BV38" s="82">
        <v>0</v>
      </c>
      <c r="BW38" s="82">
        <v>0</v>
      </c>
      <c r="BX38" s="82">
        <v>3479500</v>
      </c>
    </row>
    <row r="39" spans="1:76" s="85" customFormat="1" ht="25.5" customHeight="1">
      <c r="A39" s="70" t="str">
        <f t="shared" si="1"/>
        <v>GAOU211336844775</v>
      </c>
      <c r="B39" s="71">
        <v>36</v>
      </c>
      <c r="C39" s="72" t="d">
        <v>2022-08-02</v>
      </c>
      <c r="D39" s="73" t="s">
        <v>1275</v>
      </c>
      <c r="E39" s="73" t="s">
        <v>38</v>
      </c>
      <c r="F39" s="73" t="s">
        <v>1276</v>
      </c>
      <c r="G39" s="74">
        <v>1</v>
      </c>
      <c r="H39" s="74"/>
      <c r="I39" s="75" t="s">
        <v>1486</v>
      </c>
      <c r="J39" s="75" t="s">
        <v>1487</v>
      </c>
      <c r="K39" s="89" t="s">
        <v>1279</v>
      </c>
      <c r="L39" s="77"/>
      <c r="M39" s="77">
        <v>350000</v>
      </c>
      <c r="N39" s="77">
        <v>0</v>
      </c>
      <c r="O39" s="77"/>
      <c r="P39" s="77">
        <v>50000</v>
      </c>
      <c r="Q39" s="77">
        <v>2750000</v>
      </c>
      <c r="R39" s="77">
        <f t="shared" si="13"/>
        <v>2500000</v>
      </c>
      <c r="S39" s="77">
        <f t="shared" si="14"/>
        <v>200000</v>
      </c>
      <c r="T39" s="77">
        <f t="shared" si="15"/>
        <v>2700000</v>
      </c>
      <c r="U39" s="77">
        <f t="shared" si="16"/>
        <v>3100000</v>
      </c>
      <c r="V39" s="93"/>
      <c r="W39" s="79">
        <f t="shared" si="6"/>
        <v>2750000</v>
      </c>
      <c r="X39" s="80">
        <f t="shared" si="7"/>
        <v>0</v>
      </c>
      <c r="Y39" s="79">
        <f t="shared" si="8"/>
        <v>350000</v>
      </c>
      <c r="Z39" s="80">
        <f t="shared" si="9"/>
        <v>0</v>
      </c>
      <c r="AA39" s="79">
        <f t="shared" si="10"/>
        <v>329500</v>
      </c>
      <c r="AB39" s="80">
        <f t="shared" si="11"/>
        <v>-329500</v>
      </c>
      <c r="AC39" s="81" t="str">
        <f t="shared" si="12"/>
        <v>GAOU211284444775</v>
      </c>
      <c r="AD39" s="82">
        <v>8</v>
      </c>
      <c r="AE39" s="82">
        <v>2022</v>
      </c>
      <c r="AF39" s="83" t="s">
        <v>1255</v>
      </c>
      <c r="AG39" s="83" t="s">
        <v>1412</v>
      </c>
      <c r="AH39" s="83" t="s">
        <v>1257</v>
      </c>
      <c r="AI39" s="83" t="s">
        <v>1413</v>
      </c>
      <c r="AJ39" s="83"/>
      <c r="AK39" s="83" t="s">
        <v>1414</v>
      </c>
      <c r="AL39" s="83" t="s">
        <v>1415</v>
      </c>
      <c r="AM39" s="83"/>
      <c r="AN39" s="84" t="d">
        <v>2022-08-02</v>
      </c>
      <c r="AO39" s="84" t="d">
        <v>2022-08-03</v>
      </c>
      <c r="AP39" s="83" t="s">
        <v>1261</v>
      </c>
      <c r="AQ39" s="83"/>
      <c r="AR39" s="83"/>
      <c r="AS39" s="82">
        <v>0</v>
      </c>
      <c r="AT39" s="83"/>
      <c r="AU39" s="82">
        <v>0</v>
      </c>
      <c r="AV39" s="83" t="s">
        <v>11</v>
      </c>
      <c r="AW39" s="82">
        <v>20</v>
      </c>
      <c r="AX39" s="83" t="s">
        <v>1470</v>
      </c>
      <c r="AY39" s="83" t="s">
        <v>1471</v>
      </c>
      <c r="AZ39" s="83" t="s">
        <v>1263</v>
      </c>
      <c r="BA39" s="83" t="s">
        <v>1264</v>
      </c>
      <c r="BB39" s="83" t="s">
        <v>1265</v>
      </c>
      <c r="BC39" s="82">
        <v>1</v>
      </c>
      <c r="BD39" s="82">
        <v>0</v>
      </c>
      <c r="BE39" s="83" t="s">
        <v>1266</v>
      </c>
      <c r="BF39" s="83"/>
      <c r="BG39" s="83"/>
      <c r="BH39" s="83"/>
      <c r="BI39" s="83"/>
      <c r="BJ39" s="83" t="s">
        <v>45</v>
      </c>
      <c r="BK39" s="83" t="s">
        <v>38</v>
      </c>
      <c r="BL39" s="82">
        <v>0</v>
      </c>
      <c r="BM39" s="82">
        <v>2750000</v>
      </c>
      <c r="BN39" s="82">
        <v>0</v>
      </c>
      <c r="BO39" s="82">
        <v>1</v>
      </c>
      <c r="BP39" s="82">
        <v>350000</v>
      </c>
      <c r="BQ39" s="82">
        <v>329500</v>
      </c>
      <c r="BR39" s="82">
        <v>0</v>
      </c>
      <c r="BS39" s="82">
        <v>0</v>
      </c>
      <c r="BT39" s="82">
        <v>0</v>
      </c>
      <c r="BU39" s="82">
        <v>50000</v>
      </c>
      <c r="BV39" s="82">
        <v>0</v>
      </c>
      <c r="BW39" s="82">
        <v>0</v>
      </c>
      <c r="BX39" s="82">
        <v>3479500</v>
      </c>
    </row>
    <row r="40" spans="1:76" s="85" customFormat="1" ht="25.5" customHeight="1">
      <c r="A40" s="70" t="str">
        <f t="shared" si="1"/>
        <v>GAOU211159744775</v>
      </c>
      <c r="B40" s="71">
        <v>37</v>
      </c>
      <c r="C40" s="72" t="d">
        <v>2022-08-02</v>
      </c>
      <c r="D40" s="73" t="s">
        <v>1303</v>
      </c>
      <c r="E40" s="73" t="s">
        <v>38</v>
      </c>
      <c r="F40" s="73" t="s">
        <v>1488</v>
      </c>
      <c r="G40" s="74">
        <v>1</v>
      </c>
      <c r="H40" s="74"/>
      <c r="I40" s="75" t="s">
        <v>1475</v>
      </c>
      <c r="J40" s="75" t="s">
        <v>1476</v>
      </c>
      <c r="K40" s="96" t="s">
        <v>1398</v>
      </c>
      <c r="L40" s="77"/>
      <c r="M40" s="77">
        <v>345000</v>
      </c>
      <c r="N40" s="77">
        <v>0</v>
      </c>
      <c r="O40" s="77"/>
      <c r="P40" s="77"/>
      <c r="Q40" s="77">
        <v>3650000</v>
      </c>
      <c r="R40" s="77">
        <f t="shared" si="13"/>
        <v>3318181.8181818179</v>
      </c>
      <c r="S40" s="77">
        <f t="shared" si="14"/>
        <v>265454.54545454541</v>
      </c>
      <c r="T40" s="77">
        <f t="shared" si="15"/>
        <v>3583636.3636363633</v>
      </c>
      <c r="U40" s="77">
        <f t="shared" si="16"/>
        <v>3928636.3636363633</v>
      </c>
      <c r="V40" s="88"/>
      <c r="W40" s="79">
        <f t="shared" si="6"/>
        <v>3650000</v>
      </c>
      <c r="X40" s="80">
        <f t="shared" si="7"/>
        <v>0</v>
      </c>
      <c r="Y40" s="79">
        <f t="shared" si="8"/>
        <v>345000</v>
      </c>
      <c r="Z40" s="80">
        <f t="shared" si="9"/>
        <v>0</v>
      </c>
      <c r="AA40" s="79">
        <f t="shared" si="10"/>
        <v>329500</v>
      </c>
      <c r="AB40" s="80">
        <f t="shared" si="11"/>
        <v>-329500</v>
      </c>
      <c r="AC40" s="81" t="str">
        <f t="shared" si="12"/>
        <v>GAOU211407144775</v>
      </c>
      <c r="AD40" s="82">
        <v>8</v>
      </c>
      <c r="AE40" s="82">
        <v>2022</v>
      </c>
      <c r="AF40" s="83" t="s">
        <v>1255</v>
      </c>
      <c r="AG40" s="83" t="s">
        <v>1412</v>
      </c>
      <c r="AH40" s="83" t="s">
        <v>1257</v>
      </c>
      <c r="AI40" s="83" t="s">
        <v>1413</v>
      </c>
      <c r="AJ40" s="83"/>
      <c r="AK40" s="83" t="s">
        <v>1414</v>
      </c>
      <c r="AL40" s="83" t="s">
        <v>1415</v>
      </c>
      <c r="AM40" s="83"/>
      <c r="AN40" s="84" t="d">
        <v>2022-08-02</v>
      </c>
      <c r="AO40" s="84" t="d">
        <v>2022-08-03</v>
      </c>
      <c r="AP40" s="83" t="s">
        <v>1261</v>
      </c>
      <c r="AQ40" s="83"/>
      <c r="AR40" s="83"/>
      <c r="AS40" s="82">
        <v>0</v>
      </c>
      <c r="AT40" s="83"/>
      <c r="AU40" s="82">
        <v>0</v>
      </c>
      <c r="AV40" s="83" t="s">
        <v>11</v>
      </c>
      <c r="AW40" s="82">
        <v>20</v>
      </c>
      <c r="AX40" s="83" t="s">
        <v>1483</v>
      </c>
      <c r="AY40" s="83" t="s">
        <v>1484</v>
      </c>
      <c r="AZ40" s="83" t="s">
        <v>1263</v>
      </c>
      <c r="BA40" s="83" t="s">
        <v>1264</v>
      </c>
      <c r="BB40" s="83" t="s">
        <v>1265</v>
      </c>
      <c r="BC40" s="82">
        <v>1</v>
      </c>
      <c r="BD40" s="82">
        <v>0</v>
      </c>
      <c r="BE40" s="83" t="s">
        <v>1266</v>
      </c>
      <c r="BF40" s="83"/>
      <c r="BG40" s="83"/>
      <c r="BH40" s="83"/>
      <c r="BI40" s="83" t="s">
        <v>1284</v>
      </c>
      <c r="BJ40" s="83" t="s">
        <v>45</v>
      </c>
      <c r="BK40" s="83" t="s">
        <v>38</v>
      </c>
      <c r="BL40" s="82">
        <v>0</v>
      </c>
      <c r="BM40" s="82">
        <v>2750000</v>
      </c>
      <c r="BN40" s="82">
        <v>0</v>
      </c>
      <c r="BO40" s="82">
        <v>1</v>
      </c>
      <c r="BP40" s="82">
        <v>350000</v>
      </c>
      <c r="BQ40" s="82">
        <v>329500</v>
      </c>
      <c r="BR40" s="82">
        <v>0</v>
      </c>
      <c r="BS40" s="82">
        <v>0</v>
      </c>
      <c r="BT40" s="82">
        <v>0</v>
      </c>
      <c r="BU40" s="82">
        <v>50000</v>
      </c>
      <c r="BV40" s="82">
        <v>0</v>
      </c>
      <c r="BW40" s="82">
        <v>0</v>
      </c>
      <c r="BX40" s="82">
        <v>3479500</v>
      </c>
    </row>
    <row r="41" spans="1:76" s="85" customFormat="1" ht="25.5" customHeight="1">
      <c r="A41" s="70" t="str">
        <f t="shared" si="1"/>
        <v>GAOU211448844775</v>
      </c>
      <c r="B41" s="71">
        <v>38</v>
      </c>
      <c r="C41" s="72" t="d">
        <v>2022-08-02</v>
      </c>
      <c r="D41" s="73" t="s">
        <v>1327</v>
      </c>
      <c r="E41" s="73" t="s">
        <v>38</v>
      </c>
      <c r="F41" s="73" t="s">
        <v>1489</v>
      </c>
      <c r="G41" s="74">
        <v>1</v>
      </c>
      <c r="H41" s="74"/>
      <c r="I41" s="75" t="s">
        <v>1472</v>
      </c>
      <c r="J41" s="75" t="s">
        <v>1473</v>
      </c>
      <c r="K41" s="92" t="s">
        <v>706</v>
      </c>
      <c r="L41" s="77"/>
      <c r="M41" s="77">
        <v>350000</v>
      </c>
      <c r="N41" s="77">
        <v>0</v>
      </c>
      <c r="O41" s="77"/>
      <c r="P41" s="94"/>
      <c r="Q41" s="77">
        <v>3800000</v>
      </c>
      <c r="R41" s="77">
        <f t="shared" si="13"/>
        <v>3454545.4545454541</v>
      </c>
      <c r="S41" s="77">
        <f t="shared" si="14"/>
        <v>276363.63636363635</v>
      </c>
      <c r="T41" s="77">
        <f t="shared" si="15"/>
        <v>3730909.0909090904</v>
      </c>
      <c r="U41" s="77">
        <f t="shared" si="16"/>
        <v>4080909.0909090904</v>
      </c>
      <c r="V41" s="88"/>
      <c r="W41" s="79">
        <f t="shared" si="6"/>
        <v>3800000</v>
      </c>
      <c r="X41" s="80">
        <f t="shared" si="7"/>
        <v>0</v>
      </c>
      <c r="Y41" s="79">
        <f t="shared" si="8"/>
        <v>350000</v>
      </c>
      <c r="Z41" s="80">
        <f t="shared" si="9"/>
        <v>0</v>
      </c>
      <c r="AA41" s="79">
        <f t="shared" si="10"/>
        <v>329500</v>
      </c>
      <c r="AB41" s="80">
        <f t="shared" si="11"/>
        <v>-329500</v>
      </c>
      <c r="AC41" s="81" t="str">
        <f t="shared" si="12"/>
        <v>GAOU211336844775</v>
      </c>
      <c r="AD41" s="82">
        <v>8</v>
      </c>
      <c r="AE41" s="82">
        <v>2022</v>
      </c>
      <c r="AF41" s="83" t="s">
        <v>1255</v>
      </c>
      <c r="AG41" s="83" t="s">
        <v>1412</v>
      </c>
      <c r="AH41" s="83" t="s">
        <v>1257</v>
      </c>
      <c r="AI41" s="83" t="s">
        <v>1413</v>
      </c>
      <c r="AJ41" s="83"/>
      <c r="AK41" s="83" t="s">
        <v>1414</v>
      </c>
      <c r="AL41" s="83" t="s">
        <v>1415</v>
      </c>
      <c r="AM41" s="83"/>
      <c r="AN41" s="84" t="d">
        <v>2022-08-02</v>
      </c>
      <c r="AO41" s="84" t="d">
        <v>2022-08-03</v>
      </c>
      <c r="AP41" s="83" t="s">
        <v>1261</v>
      </c>
      <c r="AQ41" s="83"/>
      <c r="AR41" s="83"/>
      <c r="AS41" s="82">
        <v>0</v>
      </c>
      <c r="AT41" s="83"/>
      <c r="AU41" s="82">
        <v>0</v>
      </c>
      <c r="AV41" s="83" t="s">
        <v>11</v>
      </c>
      <c r="AW41" s="82">
        <v>20</v>
      </c>
      <c r="AX41" s="83" t="s">
        <v>1486</v>
      </c>
      <c r="AY41" s="83" t="s">
        <v>1487</v>
      </c>
      <c r="AZ41" s="83" t="s">
        <v>1263</v>
      </c>
      <c r="BA41" s="83" t="s">
        <v>1264</v>
      </c>
      <c r="BB41" s="83" t="s">
        <v>1265</v>
      </c>
      <c r="BC41" s="82">
        <v>1</v>
      </c>
      <c r="BD41" s="82">
        <v>0</v>
      </c>
      <c r="BE41" s="83" t="s">
        <v>1266</v>
      </c>
      <c r="BF41" s="83"/>
      <c r="BG41" s="83"/>
      <c r="BH41" s="83"/>
      <c r="BI41" s="83"/>
      <c r="BJ41" s="83" t="s">
        <v>45</v>
      </c>
      <c r="BK41" s="83" t="s">
        <v>38</v>
      </c>
      <c r="BL41" s="82">
        <v>0</v>
      </c>
      <c r="BM41" s="82">
        <v>2750000</v>
      </c>
      <c r="BN41" s="82">
        <v>0</v>
      </c>
      <c r="BO41" s="82">
        <v>1</v>
      </c>
      <c r="BP41" s="82">
        <v>350000</v>
      </c>
      <c r="BQ41" s="82">
        <v>329500</v>
      </c>
      <c r="BR41" s="82">
        <v>0</v>
      </c>
      <c r="BS41" s="82">
        <v>0</v>
      </c>
      <c r="BT41" s="82">
        <v>0</v>
      </c>
      <c r="BU41" s="82">
        <v>50000</v>
      </c>
      <c r="BV41" s="82">
        <v>0</v>
      </c>
      <c r="BW41" s="82">
        <v>0</v>
      </c>
      <c r="BX41" s="82">
        <v>3479500</v>
      </c>
    </row>
    <row r="42" spans="1:76" s="85" customFormat="1" ht="25.5" customHeight="1">
      <c r="A42" s="70" t="str">
        <f t="shared" si="1"/>
        <v>GAOU614443344775</v>
      </c>
      <c r="B42" s="71">
        <v>39</v>
      </c>
      <c r="C42" s="72" t="d">
        <v>2022-08-02</v>
      </c>
      <c r="D42" s="73" t="s">
        <v>1275</v>
      </c>
      <c r="E42" s="73" t="s">
        <v>38</v>
      </c>
      <c r="F42" s="73" t="s">
        <v>1454</v>
      </c>
      <c r="G42" s="74"/>
      <c r="H42" s="74">
        <v>1</v>
      </c>
      <c r="I42" s="75" t="s">
        <v>1480</v>
      </c>
      <c r="J42" s="75" t="s">
        <v>1481</v>
      </c>
      <c r="K42" s="89" t="s">
        <v>1279</v>
      </c>
      <c r="L42" s="77"/>
      <c r="M42" s="77">
        <v>520000</v>
      </c>
      <c r="N42" s="77">
        <v>0</v>
      </c>
      <c r="O42" s="77"/>
      <c r="P42" s="77">
        <v>100000</v>
      </c>
      <c r="Q42" s="77">
        <v>3650000</v>
      </c>
      <c r="R42" s="77">
        <f t="shared" si="13"/>
        <v>3318181.8181818179</v>
      </c>
      <c r="S42" s="77">
        <f t="shared" si="14"/>
        <v>265454.54545454541</v>
      </c>
      <c r="T42" s="77">
        <f t="shared" si="15"/>
        <v>3583636.3636363633</v>
      </c>
      <c r="U42" s="77">
        <f t="shared" si="16"/>
        <v>4203636.3636363633</v>
      </c>
      <c r="V42" s="88"/>
      <c r="W42" s="79">
        <f t="shared" si="6"/>
        <v>3650000</v>
      </c>
      <c r="X42" s="80">
        <f t="shared" si="7"/>
        <v>0</v>
      </c>
      <c r="Y42" s="79">
        <f t="shared" si="8"/>
        <v>520000</v>
      </c>
      <c r="Z42" s="80">
        <f t="shared" si="9"/>
        <v>0</v>
      </c>
      <c r="AA42" s="79">
        <f t="shared" si="10"/>
        <v>540000</v>
      </c>
      <c r="AB42" s="80">
        <f t="shared" si="11"/>
        <v>-540000</v>
      </c>
      <c r="AC42" s="81" t="str">
        <f t="shared" si="12"/>
        <v>TCKU183618844775</v>
      </c>
      <c r="AD42" s="82">
        <v>8</v>
      </c>
      <c r="AE42" s="82">
        <v>2022</v>
      </c>
      <c r="AF42" s="83" t="s">
        <v>1255</v>
      </c>
      <c r="AG42" s="83"/>
      <c r="AH42" s="83" t="s">
        <v>1375</v>
      </c>
      <c r="AI42" s="83" t="s">
        <v>1258</v>
      </c>
      <c r="AJ42" s="83"/>
      <c r="AK42" s="83" t="s">
        <v>1490</v>
      </c>
      <c r="AL42" s="83" t="s">
        <v>1491</v>
      </c>
      <c r="AM42" s="83"/>
      <c r="AN42" s="84" t="d">
        <v>2022-08-02</v>
      </c>
      <c r="AO42" s="84" t="d">
        <v>2022-08-07</v>
      </c>
      <c r="AP42" s="83" t="s">
        <v>1261</v>
      </c>
      <c r="AQ42" s="83"/>
      <c r="AR42" s="83"/>
      <c r="AS42" s="82">
        <v>1</v>
      </c>
      <c r="AT42" s="83" t="s">
        <v>119</v>
      </c>
      <c r="AU42" s="82">
        <v>0</v>
      </c>
      <c r="AV42" s="83" t="s">
        <v>11</v>
      </c>
      <c r="AW42" s="82">
        <v>20</v>
      </c>
      <c r="AX42" s="83" t="s">
        <v>1477</v>
      </c>
      <c r="AY42" s="83" t="s">
        <v>1478</v>
      </c>
      <c r="AZ42" s="83" t="s">
        <v>169</v>
      </c>
      <c r="BA42" s="83" t="s">
        <v>1310</v>
      </c>
      <c r="BB42" s="83" t="s">
        <v>1311</v>
      </c>
      <c r="BC42" s="82">
        <v>1</v>
      </c>
      <c r="BD42" s="82">
        <v>0</v>
      </c>
      <c r="BE42" s="83" t="s">
        <v>1312</v>
      </c>
      <c r="BF42" s="83" t="s">
        <v>1376</v>
      </c>
      <c r="BG42" s="83"/>
      <c r="BH42" s="83"/>
      <c r="BI42" s="83"/>
      <c r="BJ42" s="83" t="s">
        <v>1314</v>
      </c>
      <c r="BK42" s="83" t="s">
        <v>51</v>
      </c>
      <c r="BL42" s="82">
        <v>0</v>
      </c>
      <c r="BM42" s="82">
        <v>3225000</v>
      </c>
      <c r="BN42" s="82">
        <v>0</v>
      </c>
      <c r="BO42" s="82">
        <v>1</v>
      </c>
      <c r="BP42" s="82">
        <v>200000</v>
      </c>
      <c r="BQ42" s="82">
        <v>333818</v>
      </c>
      <c r="BR42" s="82">
        <v>0</v>
      </c>
      <c r="BS42" s="82">
        <v>0</v>
      </c>
      <c r="BT42" s="82">
        <v>0</v>
      </c>
      <c r="BU42" s="82">
        <v>220000</v>
      </c>
      <c r="BV42" s="82">
        <v>0</v>
      </c>
      <c r="BW42" s="82">
        <v>0</v>
      </c>
      <c r="BX42" s="82">
        <v>3978818</v>
      </c>
    </row>
    <row r="43" spans="1:76" s="85" customFormat="1" ht="25.5" customHeight="1">
      <c r="A43" s="70" t="str">
        <f t="shared" si="1"/>
        <v>TCKU212398344776</v>
      </c>
      <c r="B43" s="71">
        <v>40</v>
      </c>
      <c r="C43" s="72" t="d">
        <v>2022-08-03</v>
      </c>
      <c r="D43" s="73" t="s">
        <v>1492</v>
      </c>
      <c r="E43" s="73" t="s">
        <v>51</v>
      </c>
      <c r="F43" s="73" t="s">
        <v>1416</v>
      </c>
      <c r="G43" s="74">
        <v>1</v>
      </c>
      <c r="H43" s="74"/>
      <c r="I43" s="75" t="s">
        <v>1493</v>
      </c>
      <c r="J43" s="75" t="s">
        <v>1494</v>
      </c>
      <c r="K43" s="91" t="s">
        <v>1495</v>
      </c>
      <c r="L43" s="77" t="s">
        <v>1254</v>
      </c>
      <c r="M43" s="77">
        <v>0</v>
      </c>
      <c r="N43" s="77">
        <v>0</v>
      </c>
      <c r="O43" s="77"/>
      <c r="P43" s="77"/>
      <c r="Q43" s="101">
        <v>3300000</v>
      </c>
      <c r="R43" s="77">
        <f t="shared" si="13"/>
        <v>2999999.9999999995</v>
      </c>
      <c r="S43" s="77">
        <f t="shared" si="14"/>
        <v>239999.99999999997</v>
      </c>
      <c r="T43" s="77">
        <f t="shared" si="15"/>
        <v>3239999.9999999995</v>
      </c>
      <c r="U43" s="77">
        <f t="shared" si="16"/>
        <v>3239999.9999999995</v>
      </c>
      <c r="V43" s="88"/>
      <c r="W43" s="79">
        <f t="shared" si="6"/>
        <v>3300000</v>
      </c>
      <c r="X43" s="80">
        <f t="shared" si="7"/>
        <v>0</v>
      </c>
      <c r="Y43" s="79">
        <f t="shared" si="8"/>
        <v>200000</v>
      </c>
      <c r="Z43" s="80">
        <f t="shared" si="9"/>
        <v>-200000</v>
      </c>
      <c r="AA43" s="79">
        <f t="shared" si="10"/>
        <v>333818</v>
      </c>
      <c r="AB43" s="80">
        <f t="shared" si="11"/>
        <v>-333818</v>
      </c>
      <c r="AC43" s="81" t="str">
        <f t="shared" si="12"/>
        <v>GIPU822996744776</v>
      </c>
      <c r="AD43" s="82">
        <v>8</v>
      </c>
      <c r="AE43" s="82">
        <v>2022</v>
      </c>
      <c r="AF43" s="83" t="s">
        <v>1255</v>
      </c>
      <c r="AG43" s="83" t="s">
        <v>1496</v>
      </c>
      <c r="AH43" s="83" t="s">
        <v>1257</v>
      </c>
      <c r="AI43" s="83" t="s">
        <v>1281</v>
      </c>
      <c r="AJ43" s="83"/>
      <c r="AK43" s="83" t="s">
        <v>1282</v>
      </c>
      <c r="AL43" s="83" t="s">
        <v>1497</v>
      </c>
      <c r="AM43" s="83"/>
      <c r="AN43" s="84" t="d">
        <v>2022-08-03</v>
      </c>
      <c r="AO43" s="84" t="d">
        <v>2022-08-06</v>
      </c>
      <c r="AP43" s="83" t="s">
        <v>1261</v>
      </c>
      <c r="AQ43" s="83"/>
      <c r="AR43" s="83"/>
      <c r="AS43" s="82">
        <v>0</v>
      </c>
      <c r="AT43" s="83"/>
      <c r="AU43" s="82">
        <v>0</v>
      </c>
      <c r="AV43" s="83" t="s">
        <v>11</v>
      </c>
      <c r="AW43" s="82">
        <v>20</v>
      </c>
      <c r="AX43" s="83" t="s">
        <v>1498</v>
      </c>
      <c r="AY43" s="83" t="s">
        <v>1499</v>
      </c>
      <c r="AZ43" s="83" t="s">
        <v>1263</v>
      </c>
      <c r="BA43" s="83" t="s">
        <v>1264</v>
      </c>
      <c r="BB43" s="83" t="s">
        <v>1265</v>
      </c>
      <c r="BC43" s="82">
        <v>1</v>
      </c>
      <c r="BD43" s="82">
        <v>0</v>
      </c>
      <c r="BE43" s="83" t="s">
        <v>1266</v>
      </c>
      <c r="BF43" s="83"/>
      <c r="BG43" s="83"/>
      <c r="BH43" s="83"/>
      <c r="BI43" s="83" t="s">
        <v>1441</v>
      </c>
      <c r="BJ43" s="83" t="s">
        <v>139</v>
      </c>
      <c r="BK43" s="83" t="s">
        <v>38</v>
      </c>
      <c r="BL43" s="82">
        <v>0</v>
      </c>
      <c r="BM43" s="82">
        <v>2750000</v>
      </c>
      <c r="BN43" s="82">
        <v>0</v>
      </c>
      <c r="BO43" s="82">
        <v>1</v>
      </c>
      <c r="BP43" s="82">
        <v>280000</v>
      </c>
      <c r="BQ43" s="82">
        <v>329500</v>
      </c>
      <c r="BR43" s="82">
        <v>0</v>
      </c>
      <c r="BS43" s="82">
        <v>0</v>
      </c>
      <c r="BT43" s="82">
        <v>0</v>
      </c>
      <c r="BU43" s="82">
        <v>50000</v>
      </c>
      <c r="BV43" s="82">
        <v>0</v>
      </c>
      <c r="BW43" s="82">
        <v>0</v>
      </c>
      <c r="BX43" s="82">
        <v>3409500</v>
      </c>
    </row>
    <row r="44" spans="1:76" s="85" customFormat="1" ht="25.5" customHeight="1">
      <c r="A44" s="70" t="str">
        <f t="shared" si="1"/>
        <v>GESU336632244776</v>
      </c>
      <c r="B44" s="71">
        <v>41</v>
      </c>
      <c r="C44" s="72" t="d">
        <v>2022-08-03</v>
      </c>
      <c r="D44" s="73" t="s">
        <v>1275</v>
      </c>
      <c r="E44" s="73" t="s">
        <v>38</v>
      </c>
      <c r="F44" s="73" t="s">
        <v>1443</v>
      </c>
      <c r="G44" s="74">
        <v>1</v>
      </c>
      <c r="H44" s="74"/>
      <c r="I44" s="75" t="s">
        <v>1500</v>
      </c>
      <c r="J44" s="75" t="s">
        <v>1501</v>
      </c>
      <c r="K44" s="89" t="s">
        <v>1279</v>
      </c>
      <c r="L44" s="77"/>
      <c r="M44" s="77">
        <v>280000</v>
      </c>
      <c r="N44" s="77">
        <v>0</v>
      </c>
      <c r="O44" s="77"/>
      <c r="P44" s="77">
        <v>50000</v>
      </c>
      <c r="Q44" s="77">
        <v>2750000</v>
      </c>
      <c r="R44" s="77">
        <f t="shared" si="13"/>
        <v>2500000</v>
      </c>
      <c r="S44" s="77">
        <f t="shared" si="14"/>
        <v>200000</v>
      </c>
      <c r="T44" s="77">
        <f t="shared" si="15"/>
        <v>2700000</v>
      </c>
      <c r="U44" s="77">
        <f t="shared" si="16"/>
        <v>3030000</v>
      </c>
      <c r="V44" s="88"/>
      <c r="W44" s="79">
        <f t="shared" si="6"/>
        <v>2750000</v>
      </c>
      <c r="X44" s="80">
        <f t="shared" si="7"/>
        <v>0</v>
      </c>
      <c r="Y44" s="79">
        <f t="shared" si="8"/>
        <v>280000</v>
      </c>
      <c r="Z44" s="80">
        <f t="shared" si="9"/>
        <v>0</v>
      </c>
      <c r="AA44" s="79">
        <f t="shared" si="10"/>
        <v>329500</v>
      </c>
      <c r="AB44" s="80">
        <f t="shared" si="11"/>
        <v>-329500</v>
      </c>
      <c r="AC44" s="81" t="str">
        <f t="shared" si="12"/>
        <v>GESU336632244776</v>
      </c>
      <c r="AD44" s="82">
        <v>8</v>
      </c>
      <c r="AE44" s="82">
        <v>2022</v>
      </c>
      <c r="AF44" s="83" t="s">
        <v>1255</v>
      </c>
      <c r="AG44" s="83" t="s">
        <v>1496</v>
      </c>
      <c r="AH44" s="83" t="s">
        <v>1257</v>
      </c>
      <c r="AI44" s="83" t="s">
        <v>1281</v>
      </c>
      <c r="AJ44" s="83"/>
      <c r="AK44" s="83" t="s">
        <v>1282</v>
      </c>
      <c r="AL44" s="83" t="s">
        <v>1497</v>
      </c>
      <c r="AM44" s="83"/>
      <c r="AN44" s="84" t="d">
        <v>2022-08-03</v>
      </c>
      <c r="AO44" s="84" t="d">
        <v>2022-08-06</v>
      </c>
      <c r="AP44" s="83" t="s">
        <v>1261</v>
      </c>
      <c r="AQ44" s="83"/>
      <c r="AR44" s="83"/>
      <c r="AS44" s="82">
        <v>0</v>
      </c>
      <c r="AT44" s="83"/>
      <c r="AU44" s="82">
        <v>0</v>
      </c>
      <c r="AV44" s="83" t="s">
        <v>11</v>
      </c>
      <c r="AW44" s="82">
        <v>20</v>
      </c>
      <c r="AX44" s="83" t="s">
        <v>1500</v>
      </c>
      <c r="AY44" s="83" t="s">
        <v>1501</v>
      </c>
      <c r="AZ44" s="83" t="s">
        <v>1263</v>
      </c>
      <c r="BA44" s="83" t="s">
        <v>1264</v>
      </c>
      <c r="BB44" s="83" t="s">
        <v>1265</v>
      </c>
      <c r="BC44" s="82">
        <v>1</v>
      </c>
      <c r="BD44" s="82">
        <v>0</v>
      </c>
      <c r="BE44" s="83" t="s">
        <v>1266</v>
      </c>
      <c r="BF44" s="83"/>
      <c r="BG44" s="83"/>
      <c r="BH44" s="83"/>
      <c r="BI44" s="83"/>
      <c r="BJ44" s="83" t="s">
        <v>139</v>
      </c>
      <c r="BK44" s="83" t="s">
        <v>38</v>
      </c>
      <c r="BL44" s="82">
        <v>0</v>
      </c>
      <c r="BM44" s="82">
        <v>2750000</v>
      </c>
      <c r="BN44" s="82">
        <v>0</v>
      </c>
      <c r="BO44" s="82">
        <v>1</v>
      </c>
      <c r="BP44" s="82">
        <v>280000</v>
      </c>
      <c r="BQ44" s="82">
        <v>329500</v>
      </c>
      <c r="BR44" s="82">
        <v>0</v>
      </c>
      <c r="BS44" s="82">
        <v>0</v>
      </c>
      <c r="BT44" s="82">
        <v>0</v>
      </c>
      <c r="BU44" s="82">
        <v>50000</v>
      </c>
      <c r="BV44" s="82">
        <v>0</v>
      </c>
      <c r="BW44" s="82">
        <v>0</v>
      </c>
      <c r="BX44" s="82">
        <v>3409500</v>
      </c>
    </row>
    <row r="45" spans="1:76" s="85" customFormat="1" ht="25.5" customHeight="1">
      <c r="A45" s="70" t="str">
        <f t="shared" si="1"/>
        <v>GIPU822996744776</v>
      </c>
      <c r="B45" s="71">
        <v>42</v>
      </c>
      <c r="C45" s="72" t="d">
        <v>2022-08-03</v>
      </c>
      <c r="D45" s="73" t="s">
        <v>1275</v>
      </c>
      <c r="E45" s="73" t="s">
        <v>38</v>
      </c>
      <c r="F45" s="73" t="s">
        <v>1443</v>
      </c>
      <c r="G45" s="74">
        <v>1</v>
      </c>
      <c r="H45" s="74"/>
      <c r="I45" s="75" t="s">
        <v>1498</v>
      </c>
      <c r="J45" s="75" t="s">
        <v>1499</v>
      </c>
      <c r="K45" s="89" t="s">
        <v>1279</v>
      </c>
      <c r="L45" s="77"/>
      <c r="M45" s="77">
        <v>280000</v>
      </c>
      <c r="N45" s="77">
        <v>0</v>
      </c>
      <c r="O45" s="77"/>
      <c r="P45" s="77">
        <v>50000</v>
      </c>
      <c r="Q45" s="77">
        <v>2750000</v>
      </c>
      <c r="R45" s="77">
        <f t="shared" si="13"/>
        <v>2500000</v>
      </c>
      <c r="S45" s="77">
        <f t="shared" si="14"/>
        <v>200000</v>
      </c>
      <c r="T45" s="77">
        <f t="shared" si="15"/>
        <v>2700000</v>
      </c>
      <c r="U45" s="77">
        <f t="shared" si="16"/>
        <v>3030000</v>
      </c>
      <c r="V45" s="88"/>
      <c r="W45" s="79">
        <f t="shared" si="6"/>
        <v>2750000</v>
      </c>
      <c r="X45" s="80">
        <f t="shared" si="7"/>
        <v>0</v>
      </c>
      <c r="Y45" s="79">
        <f t="shared" si="8"/>
        <v>280000</v>
      </c>
      <c r="Z45" s="80">
        <f t="shared" si="9"/>
        <v>0</v>
      </c>
      <c r="AA45" s="79">
        <f t="shared" si="10"/>
        <v>329500</v>
      </c>
      <c r="AB45" s="80">
        <f t="shared" si="11"/>
        <v>-329500</v>
      </c>
      <c r="AC45" s="81" t="str">
        <f t="shared" si="12"/>
        <v>FCIU231521844776</v>
      </c>
      <c r="AD45" s="82">
        <v>8</v>
      </c>
      <c r="AE45" s="82">
        <v>2022</v>
      </c>
      <c r="AF45" s="83" t="s">
        <v>1255</v>
      </c>
      <c r="AG45" s="83" t="s">
        <v>1496</v>
      </c>
      <c r="AH45" s="83" t="s">
        <v>1257</v>
      </c>
      <c r="AI45" s="83" t="s">
        <v>1281</v>
      </c>
      <c r="AJ45" s="83"/>
      <c r="AK45" s="83" t="s">
        <v>1282</v>
      </c>
      <c r="AL45" s="83" t="s">
        <v>1497</v>
      </c>
      <c r="AM45" s="83"/>
      <c r="AN45" s="84" t="d">
        <v>2022-08-03</v>
      </c>
      <c r="AO45" s="84" t="d">
        <v>2022-08-06</v>
      </c>
      <c r="AP45" s="83" t="s">
        <v>1261</v>
      </c>
      <c r="AQ45" s="83"/>
      <c r="AR45" s="83"/>
      <c r="AS45" s="82">
        <v>0</v>
      </c>
      <c r="AT45" s="83"/>
      <c r="AU45" s="82">
        <v>0</v>
      </c>
      <c r="AV45" s="83" t="s">
        <v>11</v>
      </c>
      <c r="AW45" s="82">
        <v>20</v>
      </c>
      <c r="AX45" s="83" t="s">
        <v>1502</v>
      </c>
      <c r="AY45" s="83" t="s">
        <v>1503</v>
      </c>
      <c r="AZ45" s="83" t="s">
        <v>1263</v>
      </c>
      <c r="BA45" s="83" t="s">
        <v>1264</v>
      </c>
      <c r="BB45" s="83" t="s">
        <v>1265</v>
      </c>
      <c r="BC45" s="82">
        <v>1</v>
      </c>
      <c r="BD45" s="82">
        <v>0</v>
      </c>
      <c r="BE45" s="83" t="s">
        <v>1266</v>
      </c>
      <c r="BF45" s="83"/>
      <c r="BG45" s="83"/>
      <c r="BH45" s="83"/>
      <c r="BI45" s="83" t="s">
        <v>1482</v>
      </c>
      <c r="BJ45" s="83" t="s">
        <v>139</v>
      </c>
      <c r="BK45" s="83" t="s">
        <v>38</v>
      </c>
      <c r="BL45" s="82">
        <v>0</v>
      </c>
      <c r="BM45" s="82">
        <v>2750000</v>
      </c>
      <c r="BN45" s="82">
        <v>0</v>
      </c>
      <c r="BO45" s="82">
        <v>1</v>
      </c>
      <c r="BP45" s="82">
        <v>280000</v>
      </c>
      <c r="BQ45" s="82">
        <v>362000</v>
      </c>
      <c r="BR45" s="82">
        <v>0</v>
      </c>
      <c r="BS45" s="82">
        <v>0</v>
      </c>
      <c r="BT45" s="82">
        <v>0</v>
      </c>
      <c r="BU45" s="82">
        <v>50000</v>
      </c>
      <c r="BV45" s="82">
        <v>0</v>
      </c>
      <c r="BW45" s="82">
        <v>0</v>
      </c>
      <c r="BX45" s="82">
        <v>3442000</v>
      </c>
    </row>
    <row r="46" spans="1:76" s="85" customFormat="1" ht="25.5" customHeight="1">
      <c r="A46" s="70" t="str">
        <f t="shared" si="1"/>
        <v>FCIU231521844776</v>
      </c>
      <c r="B46" s="71">
        <v>43</v>
      </c>
      <c r="C46" s="72" t="d">
        <v>2022-08-03</v>
      </c>
      <c r="D46" s="73" t="s">
        <v>1275</v>
      </c>
      <c r="E46" s="73" t="s">
        <v>38</v>
      </c>
      <c r="F46" s="73" t="s">
        <v>1454</v>
      </c>
      <c r="G46" s="74">
        <v>1</v>
      </c>
      <c r="H46" s="74"/>
      <c r="I46" s="75" t="s">
        <v>1502</v>
      </c>
      <c r="J46" s="75" t="s">
        <v>1503</v>
      </c>
      <c r="K46" s="89" t="s">
        <v>1279</v>
      </c>
      <c r="L46" s="77"/>
      <c r="M46" s="77">
        <v>280000</v>
      </c>
      <c r="N46" s="77">
        <v>0</v>
      </c>
      <c r="O46" s="77"/>
      <c r="P46" s="77">
        <v>50000</v>
      </c>
      <c r="Q46" s="77">
        <v>2750000</v>
      </c>
      <c r="R46" s="77">
        <f t="shared" si="13"/>
        <v>2500000</v>
      </c>
      <c r="S46" s="77">
        <f t="shared" si="14"/>
        <v>200000</v>
      </c>
      <c r="T46" s="77">
        <f t="shared" si="15"/>
        <v>2700000</v>
      </c>
      <c r="U46" s="77">
        <f t="shared" si="16"/>
        <v>3030000</v>
      </c>
      <c r="V46" s="93"/>
      <c r="W46" s="79">
        <f t="shared" si="6"/>
        <v>2750000</v>
      </c>
      <c r="X46" s="80">
        <f t="shared" si="7"/>
        <v>0</v>
      </c>
      <c r="Y46" s="79">
        <f t="shared" si="8"/>
        <v>280000</v>
      </c>
      <c r="Z46" s="80">
        <f t="shared" si="9"/>
        <v>0</v>
      </c>
      <c r="AA46" s="79">
        <f t="shared" si="10"/>
        <v>362000</v>
      </c>
      <c r="AB46" s="80">
        <f t="shared" si="11"/>
        <v>-362000</v>
      </c>
      <c r="AC46" s="81" t="str">
        <f t="shared" si="12"/>
        <v>GESU352880344776</v>
      </c>
      <c r="AD46" s="82">
        <v>8</v>
      </c>
      <c r="AE46" s="82">
        <v>2022</v>
      </c>
      <c r="AF46" s="83" t="s">
        <v>1255</v>
      </c>
      <c r="AG46" s="83" t="s">
        <v>1496</v>
      </c>
      <c r="AH46" s="83" t="s">
        <v>1257</v>
      </c>
      <c r="AI46" s="83" t="s">
        <v>1281</v>
      </c>
      <c r="AJ46" s="83"/>
      <c r="AK46" s="83" t="s">
        <v>1282</v>
      </c>
      <c r="AL46" s="83" t="s">
        <v>1497</v>
      </c>
      <c r="AM46" s="83"/>
      <c r="AN46" s="84" t="d">
        <v>2022-08-03</v>
      </c>
      <c r="AO46" s="84" t="d">
        <v>2022-08-06</v>
      </c>
      <c r="AP46" s="83" t="s">
        <v>1261</v>
      </c>
      <c r="AQ46" s="83"/>
      <c r="AR46" s="83"/>
      <c r="AS46" s="82">
        <v>0</v>
      </c>
      <c r="AT46" s="83"/>
      <c r="AU46" s="82">
        <v>0</v>
      </c>
      <c r="AV46" s="83" t="s">
        <v>11</v>
      </c>
      <c r="AW46" s="82">
        <v>20</v>
      </c>
      <c r="AX46" s="83" t="s">
        <v>1504</v>
      </c>
      <c r="AY46" s="83" t="s">
        <v>1505</v>
      </c>
      <c r="AZ46" s="83" t="s">
        <v>1263</v>
      </c>
      <c r="BA46" s="83" t="s">
        <v>1264</v>
      </c>
      <c r="BB46" s="83" t="s">
        <v>1265</v>
      </c>
      <c r="BC46" s="82">
        <v>1</v>
      </c>
      <c r="BD46" s="82">
        <v>0</v>
      </c>
      <c r="BE46" s="83" t="s">
        <v>1266</v>
      </c>
      <c r="BF46" s="83"/>
      <c r="BG46" s="83"/>
      <c r="BH46" s="83"/>
      <c r="BI46" s="83"/>
      <c r="BJ46" s="83" t="s">
        <v>139</v>
      </c>
      <c r="BK46" s="83" t="s">
        <v>38</v>
      </c>
      <c r="BL46" s="82">
        <v>0</v>
      </c>
      <c r="BM46" s="82">
        <v>2750000</v>
      </c>
      <c r="BN46" s="82">
        <v>0</v>
      </c>
      <c r="BO46" s="82">
        <v>1</v>
      </c>
      <c r="BP46" s="82">
        <v>280000</v>
      </c>
      <c r="BQ46" s="82">
        <v>329500</v>
      </c>
      <c r="BR46" s="82">
        <v>0</v>
      </c>
      <c r="BS46" s="82">
        <v>0</v>
      </c>
      <c r="BT46" s="82">
        <v>0</v>
      </c>
      <c r="BU46" s="82">
        <v>50000</v>
      </c>
      <c r="BV46" s="82">
        <v>0</v>
      </c>
      <c r="BW46" s="82">
        <v>0</v>
      </c>
      <c r="BX46" s="82">
        <v>3409500</v>
      </c>
    </row>
    <row r="47" spans="1:76" s="85" customFormat="1" ht="25.5" customHeight="1">
      <c r="A47" s="70" t="str">
        <f t="shared" si="1"/>
        <v>GESU352880344776</v>
      </c>
      <c r="B47" s="71">
        <v>44</v>
      </c>
      <c r="C47" s="72" t="d">
        <v>2022-08-03</v>
      </c>
      <c r="D47" s="73" t="s">
        <v>1275</v>
      </c>
      <c r="E47" s="73" t="s">
        <v>38</v>
      </c>
      <c r="F47" s="73" t="s">
        <v>1454</v>
      </c>
      <c r="G47" s="74">
        <v>1</v>
      </c>
      <c r="H47" s="74"/>
      <c r="I47" s="75" t="s">
        <v>1504</v>
      </c>
      <c r="J47" s="75" t="s">
        <v>1505</v>
      </c>
      <c r="K47" s="89" t="s">
        <v>1279</v>
      </c>
      <c r="L47" s="77"/>
      <c r="M47" s="77">
        <v>280000</v>
      </c>
      <c r="N47" s="77">
        <v>0</v>
      </c>
      <c r="O47" s="77"/>
      <c r="P47" s="77">
        <v>50000</v>
      </c>
      <c r="Q47" s="77">
        <v>2750000</v>
      </c>
      <c r="R47" s="77">
        <f t="shared" si="13"/>
        <v>2500000</v>
      </c>
      <c r="S47" s="77">
        <f t="shared" si="14"/>
        <v>200000</v>
      </c>
      <c r="T47" s="77">
        <f t="shared" si="15"/>
        <v>2700000</v>
      </c>
      <c r="U47" s="77">
        <f t="shared" si="16"/>
        <v>3030000</v>
      </c>
      <c r="V47" s="88"/>
      <c r="W47" s="79">
        <f t="shared" si="6"/>
        <v>2750000</v>
      </c>
      <c r="X47" s="80">
        <f t="shared" si="7"/>
        <v>0</v>
      </c>
      <c r="Y47" s="79">
        <f t="shared" si="8"/>
        <v>280000</v>
      </c>
      <c r="Z47" s="80">
        <f t="shared" si="9"/>
        <v>0</v>
      </c>
      <c r="AA47" s="79">
        <f t="shared" si="10"/>
        <v>329500</v>
      </c>
      <c r="AB47" s="80">
        <f t="shared" si="11"/>
        <v>-329500</v>
      </c>
      <c r="AC47" s="81" t="str">
        <f t="shared" si="12"/>
        <v>TCKU212398344776</v>
      </c>
      <c r="AD47" s="82">
        <v>8</v>
      </c>
      <c r="AE47" s="82">
        <v>2022</v>
      </c>
      <c r="AF47" s="83" t="s">
        <v>1255</v>
      </c>
      <c r="AG47" s="83"/>
      <c r="AH47" s="83" t="s">
        <v>1506</v>
      </c>
      <c r="AI47" s="83" t="s">
        <v>1258</v>
      </c>
      <c r="AJ47" s="83"/>
      <c r="AK47" s="83" t="s">
        <v>1490</v>
      </c>
      <c r="AL47" s="83" t="s">
        <v>1491</v>
      </c>
      <c r="AM47" s="83"/>
      <c r="AN47" s="84" t="d">
        <v>2022-08-03</v>
      </c>
      <c r="AO47" s="84" t="d">
        <v>2022-08-07</v>
      </c>
      <c r="AP47" s="83" t="s">
        <v>1261</v>
      </c>
      <c r="AQ47" s="83"/>
      <c r="AR47" s="83"/>
      <c r="AS47" s="82">
        <v>1</v>
      </c>
      <c r="AT47" s="83" t="s">
        <v>1507</v>
      </c>
      <c r="AU47" s="82">
        <v>0</v>
      </c>
      <c r="AV47" s="83" t="s">
        <v>11</v>
      </c>
      <c r="AW47" s="82">
        <v>20</v>
      </c>
      <c r="AX47" s="83" t="s">
        <v>1493</v>
      </c>
      <c r="AY47" s="83" t="s">
        <v>1494</v>
      </c>
      <c r="AZ47" s="83" t="s">
        <v>1508</v>
      </c>
      <c r="BA47" s="83" t="s">
        <v>1299</v>
      </c>
      <c r="BB47" s="83" t="s">
        <v>1509</v>
      </c>
      <c r="BC47" s="82">
        <v>1</v>
      </c>
      <c r="BD47" s="82">
        <v>0</v>
      </c>
      <c r="BE47" s="83" t="s">
        <v>1510</v>
      </c>
      <c r="BF47" s="83"/>
      <c r="BG47" s="83"/>
      <c r="BH47" s="83"/>
      <c r="BI47" s="83"/>
      <c r="BJ47" s="83" t="s">
        <v>1314</v>
      </c>
      <c r="BK47" s="83" t="s">
        <v>51</v>
      </c>
      <c r="BL47" s="82">
        <v>0</v>
      </c>
      <c r="BM47" s="82">
        <v>3300000</v>
      </c>
      <c r="BN47" s="82">
        <v>0</v>
      </c>
      <c r="BO47" s="82">
        <v>1</v>
      </c>
      <c r="BP47" s="82">
        <v>200000</v>
      </c>
      <c r="BQ47" s="82">
        <v>333818</v>
      </c>
      <c r="BR47" s="82">
        <v>0</v>
      </c>
      <c r="BS47" s="82">
        <v>0</v>
      </c>
      <c r="BT47" s="82">
        <v>0</v>
      </c>
      <c r="BU47" s="82">
        <v>0</v>
      </c>
      <c r="BV47" s="82">
        <v>0</v>
      </c>
      <c r="BW47" s="82">
        <v>0</v>
      </c>
      <c r="BX47" s="82">
        <v>3833818</v>
      </c>
    </row>
    <row r="48" spans="1:76" s="85" customFormat="1" ht="25.5" customHeight="1">
      <c r="A48" s="70" t="str">
        <f t="shared" si="1"/>
        <v>TRHU181872644777</v>
      </c>
      <c r="B48" s="71">
        <v>45</v>
      </c>
      <c r="C48" s="72" t="d">
        <v>2022-08-04</v>
      </c>
      <c r="D48" s="73" t="s">
        <v>1465</v>
      </c>
      <c r="E48" s="73" t="s">
        <v>38</v>
      </c>
      <c r="F48" s="73" t="s">
        <v>1418</v>
      </c>
      <c r="G48" s="74">
        <v>1</v>
      </c>
      <c r="H48" s="74"/>
      <c r="I48" s="75" t="s">
        <v>1511</v>
      </c>
      <c r="J48" s="75" t="s">
        <v>1512</v>
      </c>
      <c r="K48" s="99" t="s">
        <v>413</v>
      </c>
      <c r="L48" s="77"/>
      <c r="M48" s="77">
        <v>280000</v>
      </c>
      <c r="N48" s="77">
        <v>0</v>
      </c>
      <c r="O48" s="77"/>
      <c r="P48" s="77"/>
      <c r="Q48" s="100">
        <v>3500000</v>
      </c>
      <c r="R48" s="77">
        <f t="shared" si="13"/>
        <v>3181818.1818181816</v>
      </c>
      <c r="S48" s="77">
        <f t="shared" si="14"/>
        <v>254545.45454545453</v>
      </c>
      <c r="T48" s="77">
        <f t="shared" si="15"/>
        <v>3436363.6363636362</v>
      </c>
      <c r="U48" s="77">
        <f t="shared" si="16"/>
        <v>3716363.6363636362</v>
      </c>
      <c r="V48" s="78" t="s">
        <v>1513</v>
      </c>
      <c r="W48" s="79">
        <f t="shared" si="6"/>
        <v>3500000</v>
      </c>
      <c r="X48" s="80">
        <f t="shared" si="7"/>
        <v>0</v>
      </c>
      <c r="Y48" s="79">
        <f t="shared" si="8"/>
        <v>280000</v>
      </c>
      <c r="Z48" s="80">
        <f t="shared" si="9"/>
        <v>0</v>
      </c>
      <c r="AA48" s="79">
        <f t="shared" si="10"/>
        <v>329500</v>
      </c>
      <c r="AB48" s="80">
        <f t="shared" si="11"/>
        <v>-329500</v>
      </c>
      <c r="AC48" s="81" t="str">
        <f t="shared" si="12"/>
        <v>RFCU223551944777</v>
      </c>
      <c r="AD48" s="82">
        <v>8</v>
      </c>
      <c r="AE48" s="82">
        <v>2022</v>
      </c>
      <c r="AF48" s="83" t="s">
        <v>1255</v>
      </c>
      <c r="AG48" s="83" t="s">
        <v>1514</v>
      </c>
      <c r="AH48" s="83" t="s">
        <v>1408</v>
      </c>
      <c r="AI48" s="83" t="s">
        <v>1281</v>
      </c>
      <c r="AJ48" s="83"/>
      <c r="AK48" s="83" t="s">
        <v>1282</v>
      </c>
      <c r="AL48" s="83" t="s">
        <v>1497</v>
      </c>
      <c r="AM48" s="83"/>
      <c r="AN48" s="84" t="d">
        <v>2022-08-04</v>
      </c>
      <c r="AO48" s="84" t="d">
        <v>2022-08-06</v>
      </c>
      <c r="AP48" s="83" t="s">
        <v>1261</v>
      </c>
      <c r="AQ48" s="83"/>
      <c r="AR48" s="83"/>
      <c r="AS48" s="82">
        <v>0</v>
      </c>
      <c r="AT48" s="83"/>
      <c r="AU48" s="82">
        <v>0</v>
      </c>
      <c r="AV48" s="83" t="s">
        <v>11</v>
      </c>
      <c r="AW48" s="82">
        <v>20</v>
      </c>
      <c r="AX48" s="83" t="s">
        <v>1515</v>
      </c>
      <c r="AY48" s="83" t="s">
        <v>1516</v>
      </c>
      <c r="AZ48" s="83" t="s">
        <v>1292</v>
      </c>
      <c r="BA48" s="83" t="s">
        <v>1293</v>
      </c>
      <c r="BB48" s="83" t="s">
        <v>1294</v>
      </c>
      <c r="BC48" s="82">
        <v>1</v>
      </c>
      <c r="BD48" s="82">
        <v>0</v>
      </c>
      <c r="BE48" s="83" t="s">
        <v>1409</v>
      </c>
      <c r="BF48" s="83"/>
      <c r="BG48" s="83"/>
      <c r="BH48" s="83"/>
      <c r="BI48" s="83"/>
      <c r="BJ48" s="83" t="s">
        <v>139</v>
      </c>
      <c r="BK48" s="83" t="s">
        <v>38</v>
      </c>
      <c r="BL48" s="82">
        <v>0</v>
      </c>
      <c r="BM48" s="82">
        <v>3650000</v>
      </c>
      <c r="BN48" s="82">
        <v>0</v>
      </c>
      <c r="BO48" s="82">
        <v>1</v>
      </c>
      <c r="BP48" s="82">
        <v>280000</v>
      </c>
      <c r="BQ48" s="82">
        <v>329500</v>
      </c>
      <c r="BR48" s="82">
        <v>0</v>
      </c>
      <c r="BS48" s="82">
        <v>0</v>
      </c>
      <c r="BT48" s="82">
        <v>0</v>
      </c>
      <c r="BU48" s="82">
        <v>0</v>
      </c>
      <c r="BV48" s="82">
        <v>0</v>
      </c>
      <c r="BW48" s="82">
        <v>0</v>
      </c>
      <c r="BX48" s="82">
        <v>4259500</v>
      </c>
    </row>
    <row r="49" spans="1:76" s="85" customFormat="1" ht="25.5" customHeight="1">
      <c r="A49" s="70" t="str">
        <f t="shared" si="1"/>
        <v>RFCU223551944777</v>
      </c>
      <c r="B49" s="71">
        <v>46</v>
      </c>
      <c r="C49" s="72" t="d">
        <v>2022-08-04</v>
      </c>
      <c r="D49" s="73" t="s">
        <v>1303</v>
      </c>
      <c r="E49" s="73" t="s">
        <v>38</v>
      </c>
      <c r="F49" s="73" t="s">
        <v>1276</v>
      </c>
      <c r="G49" s="74">
        <v>1</v>
      </c>
      <c r="H49" s="74"/>
      <c r="I49" s="75" t="s">
        <v>1515</v>
      </c>
      <c r="J49" s="75" t="s">
        <v>1516</v>
      </c>
      <c r="K49" s="96" t="s">
        <v>1398</v>
      </c>
      <c r="L49" s="77"/>
      <c r="M49" s="77">
        <v>280000</v>
      </c>
      <c r="N49" s="77">
        <v>0</v>
      </c>
      <c r="O49" s="77"/>
      <c r="P49" s="77"/>
      <c r="Q49" s="77">
        <v>3650000</v>
      </c>
      <c r="R49" s="77">
        <f t="shared" si="13"/>
        <v>3318181.8181818179</v>
      </c>
      <c r="S49" s="77">
        <f t="shared" si="14"/>
        <v>265454.54545454541</v>
      </c>
      <c r="T49" s="77">
        <f t="shared" si="15"/>
        <v>3583636.3636363633</v>
      </c>
      <c r="U49" s="77">
        <f t="shared" si="16"/>
        <v>3863636.3636363633</v>
      </c>
      <c r="V49" s="93"/>
      <c r="W49" s="79">
        <f t="shared" si="6"/>
        <v>3650000</v>
      </c>
      <c r="X49" s="80">
        <f t="shared" si="7"/>
        <v>0</v>
      </c>
      <c r="Y49" s="79">
        <f t="shared" si="8"/>
        <v>280000</v>
      </c>
      <c r="Z49" s="80">
        <f t="shared" si="9"/>
        <v>0</v>
      </c>
      <c r="AA49" s="79">
        <f t="shared" si="10"/>
        <v>329500</v>
      </c>
      <c r="AB49" s="80">
        <f t="shared" si="11"/>
        <v>-329500</v>
      </c>
      <c r="AC49" s="81" t="str">
        <f t="shared" si="12"/>
        <v>TRHU181872644777</v>
      </c>
      <c r="AD49" s="82">
        <v>8</v>
      </c>
      <c r="AE49" s="82">
        <v>2022</v>
      </c>
      <c r="AF49" s="83" t="s">
        <v>1255</v>
      </c>
      <c r="AG49" s="83" t="s">
        <v>1514</v>
      </c>
      <c r="AH49" s="83" t="s">
        <v>1517</v>
      </c>
      <c r="AI49" s="83" t="s">
        <v>1281</v>
      </c>
      <c r="AJ49" s="83"/>
      <c r="AK49" s="83" t="s">
        <v>1282</v>
      </c>
      <c r="AL49" s="83" t="s">
        <v>1497</v>
      </c>
      <c r="AM49" s="83"/>
      <c r="AN49" s="84" t="d">
        <v>2022-08-04</v>
      </c>
      <c r="AO49" s="84" t="d">
        <v>2022-08-06</v>
      </c>
      <c r="AP49" s="83" t="s">
        <v>1261</v>
      </c>
      <c r="AQ49" s="83"/>
      <c r="AR49" s="83"/>
      <c r="AS49" s="82">
        <v>0</v>
      </c>
      <c r="AT49" s="83"/>
      <c r="AU49" s="82">
        <v>0</v>
      </c>
      <c r="AV49" s="83" t="s">
        <v>11</v>
      </c>
      <c r="AW49" s="82">
        <v>20</v>
      </c>
      <c r="AX49" s="83" t="s">
        <v>1511</v>
      </c>
      <c r="AY49" s="83" t="s">
        <v>1512</v>
      </c>
      <c r="AZ49" s="83" t="s">
        <v>1465</v>
      </c>
      <c r="BA49" s="83" t="s">
        <v>1439</v>
      </c>
      <c r="BB49" s="83" t="s">
        <v>1466</v>
      </c>
      <c r="BC49" s="82">
        <v>1</v>
      </c>
      <c r="BD49" s="82">
        <v>0</v>
      </c>
      <c r="BE49" s="83" t="s">
        <v>413</v>
      </c>
      <c r="BF49" s="83" t="s">
        <v>1518</v>
      </c>
      <c r="BG49" s="83" t="s">
        <v>1468</v>
      </c>
      <c r="BH49" s="83"/>
      <c r="BI49" s="83" t="s">
        <v>1267</v>
      </c>
      <c r="BJ49" s="83" t="s">
        <v>139</v>
      </c>
      <c r="BK49" s="83" t="s">
        <v>38</v>
      </c>
      <c r="BL49" s="82">
        <v>0</v>
      </c>
      <c r="BM49" s="82">
        <v>3500000</v>
      </c>
      <c r="BN49" s="82">
        <v>0</v>
      </c>
      <c r="BO49" s="82">
        <v>1</v>
      </c>
      <c r="BP49" s="82">
        <v>280000</v>
      </c>
      <c r="BQ49" s="82">
        <v>329500</v>
      </c>
      <c r="BR49" s="82">
        <v>50000</v>
      </c>
      <c r="BS49" s="82">
        <v>40000</v>
      </c>
      <c r="BT49" s="82">
        <v>0</v>
      </c>
      <c r="BU49" s="82">
        <v>0</v>
      </c>
      <c r="BV49" s="82">
        <v>0</v>
      </c>
      <c r="BW49" s="82">
        <v>0</v>
      </c>
      <c r="BX49" s="82">
        <v>4199500</v>
      </c>
    </row>
    <row r="50" spans="1:76" s="85" customFormat="1" ht="25.5" customHeight="1">
      <c r="A50" s="70" t="str">
        <f t="shared" si="1"/>
        <v>DRYU903162244778</v>
      </c>
      <c r="B50" s="71">
        <v>47</v>
      </c>
      <c r="C50" s="72" t="d">
        <v>2022-08-05</v>
      </c>
      <c r="D50" s="73" t="s">
        <v>1519</v>
      </c>
      <c r="E50" s="73" t="s">
        <v>38</v>
      </c>
      <c r="F50" s="73" t="s">
        <v>1395</v>
      </c>
      <c r="G50" s="74"/>
      <c r="H50" s="74">
        <v>1</v>
      </c>
      <c r="I50" s="75" t="s">
        <v>1520</v>
      </c>
      <c r="J50" s="75" t="s">
        <v>1521</v>
      </c>
      <c r="K50" s="97" t="s">
        <v>1522</v>
      </c>
      <c r="L50" s="77"/>
      <c r="M50" s="77">
        <v>420000</v>
      </c>
      <c r="N50" s="77">
        <v>0</v>
      </c>
      <c r="O50" s="77"/>
      <c r="P50" s="77"/>
      <c r="Q50" s="100">
        <v>4250000</v>
      </c>
      <c r="R50" s="77">
        <f t="shared" si="13"/>
        <v>3863636.3636363633</v>
      </c>
      <c r="S50" s="77">
        <f t="shared" si="14"/>
        <v>309090.90909090906</v>
      </c>
      <c r="T50" s="77">
        <f t="shared" si="15"/>
        <v>4172727.2727272725</v>
      </c>
      <c r="U50" s="77">
        <f t="shared" si="16"/>
        <v>4592727.2727272725</v>
      </c>
      <c r="V50" s="88"/>
      <c r="W50" s="79">
        <f t="shared" si="6"/>
        <v>4250000</v>
      </c>
      <c r="X50" s="80">
        <f t="shared" si="7"/>
        <v>0</v>
      </c>
      <c r="Y50" s="79">
        <f t="shared" si="8"/>
        <v>420000</v>
      </c>
      <c r="Z50" s="80">
        <f t="shared" si="9"/>
        <v>0</v>
      </c>
      <c r="AA50" s="79">
        <f t="shared" si="10"/>
        <v>540000</v>
      </c>
      <c r="AB50" s="80">
        <f t="shared" si="11"/>
        <v>-540000</v>
      </c>
      <c r="AC50" s="81" t="str">
        <f t="shared" si="12"/>
        <v>DRYU903162244778</v>
      </c>
      <c r="AD50" s="82">
        <v>8</v>
      </c>
      <c r="AE50" s="82">
        <v>2022</v>
      </c>
      <c r="AF50" s="83" t="s">
        <v>1255</v>
      </c>
      <c r="AG50" s="83" t="s">
        <v>1523</v>
      </c>
      <c r="AH50" s="83" t="s">
        <v>1524</v>
      </c>
      <c r="AI50" s="83" t="s">
        <v>1281</v>
      </c>
      <c r="AJ50" s="83"/>
      <c r="AK50" s="83" t="s">
        <v>1282</v>
      </c>
      <c r="AL50" s="83" t="s">
        <v>1497</v>
      </c>
      <c r="AM50" s="83"/>
      <c r="AN50" s="84" t="d">
        <v>2022-08-05</v>
      </c>
      <c r="AO50" s="84" t="d">
        <v>2022-08-06</v>
      </c>
      <c r="AP50" s="83" t="s">
        <v>1261</v>
      </c>
      <c r="AQ50" s="83"/>
      <c r="AR50" s="83"/>
      <c r="AS50" s="82">
        <v>0</v>
      </c>
      <c r="AT50" s="83"/>
      <c r="AU50" s="82">
        <v>0</v>
      </c>
      <c r="AV50" s="83" t="s">
        <v>1392</v>
      </c>
      <c r="AW50" s="82">
        <v>40</v>
      </c>
      <c r="AX50" s="83" t="s">
        <v>1520</v>
      </c>
      <c r="AY50" s="83" t="s">
        <v>1521</v>
      </c>
      <c r="AZ50" s="83" t="s">
        <v>1525</v>
      </c>
      <c r="BA50" s="83" t="s">
        <v>1439</v>
      </c>
      <c r="BB50" s="83" t="s">
        <v>1526</v>
      </c>
      <c r="BC50" s="82">
        <v>0</v>
      </c>
      <c r="BD50" s="82">
        <v>1</v>
      </c>
      <c r="BE50" s="83" t="s">
        <v>1527</v>
      </c>
      <c r="BF50" s="83"/>
      <c r="BG50" s="83"/>
      <c r="BH50" s="83"/>
      <c r="BI50" s="83"/>
      <c r="BJ50" s="83" t="s">
        <v>139</v>
      </c>
      <c r="BK50" s="83" t="s">
        <v>38</v>
      </c>
      <c r="BL50" s="82">
        <v>0</v>
      </c>
      <c r="BM50" s="82">
        <v>4250000</v>
      </c>
      <c r="BN50" s="82">
        <v>0</v>
      </c>
      <c r="BO50" s="82">
        <v>1</v>
      </c>
      <c r="BP50" s="82">
        <v>420000</v>
      </c>
      <c r="BQ50" s="82">
        <v>540000</v>
      </c>
      <c r="BR50" s="82">
        <v>150000</v>
      </c>
      <c r="BS50" s="82">
        <v>100000</v>
      </c>
      <c r="BT50" s="82">
        <v>0</v>
      </c>
      <c r="BU50" s="82">
        <v>0</v>
      </c>
      <c r="BV50" s="82">
        <v>0</v>
      </c>
      <c r="BW50" s="82">
        <v>0</v>
      </c>
      <c r="BX50" s="82">
        <v>5460000</v>
      </c>
    </row>
    <row r="51" spans="1:76" s="85" customFormat="1" ht="25.5" customHeight="1">
      <c r="A51" s="70" t="str">
        <f t="shared" si="1"/>
        <v>TCKU371583744778</v>
      </c>
      <c r="B51" s="71">
        <v>48</v>
      </c>
      <c r="C51" s="72" t="d">
        <v>2022-08-05</v>
      </c>
      <c r="D51" s="73" t="s">
        <v>1528</v>
      </c>
      <c r="E51" s="73"/>
      <c r="F51" s="73" t="s">
        <v>1529</v>
      </c>
      <c r="G51" s="74">
        <v>1</v>
      </c>
      <c r="H51" s="74"/>
      <c r="I51" s="75" t="s">
        <v>1530</v>
      </c>
      <c r="J51" s="75" t="s">
        <v>1531</v>
      </c>
      <c r="K51" s="102" t="s">
        <v>1532</v>
      </c>
      <c r="L51" s="77"/>
      <c r="M51" s="77">
        <v>0</v>
      </c>
      <c r="N51" s="77">
        <v>800000</v>
      </c>
      <c r="O51" s="77"/>
      <c r="P51" s="77">
        <v>500000</v>
      </c>
      <c r="Q51" s="103">
        <v>3150000</v>
      </c>
      <c r="R51" s="77">
        <f t="shared" si="13"/>
        <v>2863636.3636363633</v>
      </c>
      <c r="S51" s="77">
        <f t="shared" si="14"/>
        <v>229090.90909090906</v>
      </c>
      <c r="T51" s="77">
        <f t="shared" si="15"/>
        <v>3092727.2727272725</v>
      </c>
      <c r="U51" s="77">
        <f t="shared" si="16"/>
        <v>4392727.2727272725</v>
      </c>
      <c r="V51" s="88"/>
      <c r="W51" s="79">
        <f t="shared" si="6"/>
        <v>3150000</v>
      </c>
      <c r="X51" s="80">
        <f t="shared" si="7"/>
        <v>0</v>
      </c>
      <c r="Y51" s="79">
        <f t="shared" si="8"/>
        <v>0</v>
      </c>
      <c r="Z51" s="80">
        <f t="shared" si="9"/>
        <v>0</v>
      </c>
      <c r="AA51" s="79">
        <f t="shared" si="10"/>
        <v>800000</v>
      </c>
      <c r="AB51" s="80">
        <f t="shared" si="11"/>
        <v>0</v>
      </c>
      <c r="AC51" s="81" t="str">
        <f t="shared" si="12"/>
        <v>TCKU344163344778</v>
      </c>
      <c r="AD51" s="82">
        <v>8</v>
      </c>
      <c r="AE51" s="82">
        <v>2022</v>
      </c>
      <c r="AF51" s="83" t="s">
        <v>1255</v>
      </c>
      <c r="AG51" s="83" t="s">
        <v>1533</v>
      </c>
      <c r="AH51" s="83" t="s">
        <v>1350</v>
      </c>
      <c r="AI51" s="83" t="s">
        <v>1258</v>
      </c>
      <c r="AJ51" s="83"/>
      <c r="AK51" s="83" t="s">
        <v>1490</v>
      </c>
      <c r="AL51" s="83" t="s">
        <v>1491</v>
      </c>
      <c r="AM51" s="83"/>
      <c r="AN51" s="84" t="d">
        <v>2022-08-05</v>
      </c>
      <c r="AO51" s="84" t="d">
        <v>2022-08-07</v>
      </c>
      <c r="AP51" s="83" t="s">
        <v>1261</v>
      </c>
      <c r="AQ51" s="83"/>
      <c r="AR51" s="83"/>
      <c r="AS51" s="82">
        <v>0</v>
      </c>
      <c r="AT51" s="83"/>
      <c r="AU51" s="82">
        <v>0</v>
      </c>
      <c r="AV51" s="83" t="s">
        <v>11</v>
      </c>
      <c r="AW51" s="82">
        <v>20</v>
      </c>
      <c r="AX51" s="83" t="s">
        <v>1534</v>
      </c>
      <c r="AY51" s="83" t="s">
        <v>1535</v>
      </c>
      <c r="AZ51" s="83" t="s">
        <v>1263</v>
      </c>
      <c r="BA51" s="83" t="s">
        <v>1264</v>
      </c>
      <c r="BB51" s="83" t="s">
        <v>1265</v>
      </c>
      <c r="BC51" s="82">
        <v>1</v>
      </c>
      <c r="BD51" s="82">
        <v>0</v>
      </c>
      <c r="BE51" s="83" t="s">
        <v>1266</v>
      </c>
      <c r="BF51" s="83"/>
      <c r="BG51" s="83"/>
      <c r="BH51" s="83"/>
      <c r="BI51" s="83" t="s">
        <v>1536</v>
      </c>
      <c r="BJ51" s="83" t="s">
        <v>82</v>
      </c>
      <c r="BK51" s="83" t="s">
        <v>51</v>
      </c>
      <c r="BL51" s="82">
        <v>0</v>
      </c>
      <c r="BM51" s="82">
        <v>2750000</v>
      </c>
      <c r="BN51" s="82">
        <v>1</v>
      </c>
      <c r="BO51" s="82">
        <v>1</v>
      </c>
      <c r="BP51" s="82">
        <v>350000</v>
      </c>
      <c r="BQ51" s="82">
        <v>333818</v>
      </c>
      <c r="BR51" s="82">
        <v>0</v>
      </c>
      <c r="BS51" s="82">
        <v>0</v>
      </c>
      <c r="BT51" s="82">
        <v>0</v>
      </c>
      <c r="BU51" s="82">
        <v>50000</v>
      </c>
      <c r="BV51" s="82">
        <v>0</v>
      </c>
      <c r="BW51" s="82">
        <v>0</v>
      </c>
      <c r="BX51" s="82">
        <v>3483818</v>
      </c>
    </row>
    <row r="52" spans="1:76" s="85" customFormat="1" ht="25.5" customHeight="1">
      <c r="A52" s="70" t="str">
        <f t="shared" si="1"/>
        <v>TCKU344163344778</v>
      </c>
      <c r="B52" s="71">
        <v>49</v>
      </c>
      <c r="C52" s="72" t="d">
        <v>2022-08-05</v>
      </c>
      <c r="D52" s="73" t="s">
        <v>1275</v>
      </c>
      <c r="E52" s="73" t="s">
        <v>51</v>
      </c>
      <c r="F52" s="73" t="s">
        <v>1488</v>
      </c>
      <c r="G52" s="74">
        <v>1</v>
      </c>
      <c r="H52" s="74"/>
      <c r="I52" s="75" t="s">
        <v>1534</v>
      </c>
      <c r="J52" s="75" t="s">
        <v>1535</v>
      </c>
      <c r="K52" s="89" t="s">
        <v>1279</v>
      </c>
      <c r="L52" s="77"/>
      <c r="M52" s="77">
        <v>0</v>
      </c>
      <c r="N52" s="77">
        <v>0</v>
      </c>
      <c r="O52" s="77"/>
      <c r="P52" s="77">
        <v>50000</v>
      </c>
      <c r="Q52" s="77">
        <v>2750000</v>
      </c>
      <c r="R52" s="77">
        <f t="shared" si="13"/>
        <v>2500000</v>
      </c>
      <c r="S52" s="77">
        <f t="shared" si="14"/>
        <v>200000</v>
      </c>
      <c r="T52" s="77">
        <f t="shared" si="15"/>
        <v>2700000</v>
      </c>
      <c r="U52" s="77">
        <f t="shared" si="16"/>
        <v>2750000</v>
      </c>
      <c r="V52" s="88"/>
      <c r="W52" s="79">
        <f t="shared" si="6"/>
        <v>2750000</v>
      </c>
      <c r="X52" s="80">
        <f t="shared" si="7"/>
        <v>0</v>
      </c>
      <c r="Y52" s="79">
        <f t="shared" si="8"/>
        <v>350000</v>
      </c>
      <c r="Z52" s="80">
        <f t="shared" si="9"/>
        <v>-350000</v>
      </c>
      <c r="AA52" s="79">
        <f t="shared" si="10"/>
        <v>333818</v>
      </c>
      <c r="AB52" s="80">
        <f t="shared" si="11"/>
        <v>-333818</v>
      </c>
      <c r="AC52" s="81" t="str">
        <f t="shared" si="12"/>
        <v>TCKU249284744778</v>
      </c>
      <c r="AD52" s="82">
        <v>8</v>
      </c>
      <c r="AE52" s="82">
        <v>2022</v>
      </c>
      <c r="AF52" s="83" t="s">
        <v>1255</v>
      </c>
      <c r="AG52" s="83" t="s">
        <v>1533</v>
      </c>
      <c r="AH52" s="83" t="s">
        <v>1350</v>
      </c>
      <c r="AI52" s="83" t="s">
        <v>1258</v>
      </c>
      <c r="AJ52" s="83"/>
      <c r="AK52" s="83" t="s">
        <v>1490</v>
      </c>
      <c r="AL52" s="83" t="s">
        <v>1491</v>
      </c>
      <c r="AM52" s="83"/>
      <c r="AN52" s="84" t="d">
        <v>2022-08-05</v>
      </c>
      <c r="AO52" s="84" t="d">
        <v>2022-08-07</v>
      </c>
      <c r="AP52" s="83" t="s">
        <v>1261</v>
      </c>
      <c r="AQ52" s="83"/>
      <c r="AR52" s="83"/>
      <c r="AS52" s="82">
        <v>0</v>
      </c>
      <c r="AT52" s="83"/>
      <c r="AU52" s="82">
        <v>0</v>
      </c>
      <c r="AV52" s="83" t="s">
        <v>11</v>
      </c>
      <c r="AW52" s="82">
        <v>20</v>
      </c>
      <c r="AX52" s="83" t="s">
        <v>1537</v>
      </c>
      <c r="AY52" s="83" t="s">
        <v>1538</v>
      </c>
      <c r="AZ52" s="83" t="s">
        <v>1263</v>
      </c>
      <c r="BA52" s="83" t="s">
        <v>1264</v>
      </c>
      <c r="BB52" s="83" t="s">
        <v>1265</v>
      </c>
      <c r="BC52" s="82">
        <v>1</v>
      </c>
      <c r="BD52" s="82">
        <v>0</v>
      </c>
      <c r="BE52" s="83" t="s">
        <v>1266</v>
      </c>
      <c r="BF52" s="83"/>
      <c r="BG52" s="83"/>
      <c r="BH52" s="83"/>
      <c r="BI52" s="83"/>
      <c r="BJ52" s="83" t="s">
        <v>82</v>
      </c>
      <c r="BK52" s="83" t="s">
        <v>51</v>
      </c>
      <c r="BL52" s="82">
        <v>0</v>
      </c>
      <c r="BM52" s="82">
        <v>2750000</v>
      </c>
      <c r="BN52" s="82">
        <v>1</v>
      </c>
      <c r="BO52" s="82">
        <v>1</v>
      </c>
      <c r="BP52" s="82">
        <v>350000</v>
      </c>
      <c r="BQ52" s="82">
        <v>333818</v>
      </c>
      <c r="BR52" s="82">
        <v>0</v>
      </c>
      <c r="BS52" s="82">
        <v>0</v>
      </c>
      <c r="BT52" s="82">
        <v>0</v>
      </c>
      <c r="BU52" s="82">
        <v>50000</v>
      </c>
      <c r="BV52" s="82">
        <v>0</v>
      </c>
      <c r="BW52" s="82">
        <v>0</v>
      </c>
      <c r="BX52" s="82">
        <v>3483818</v>
      </c>
    </row>
    <row r="53" spans="1:76" s="85" customFormat="1" ht="25.5" customHeight="1">
      <c r="A53" s="70" t="str">
        <f t="shared" si="1"/>
        <v>TCKU249284744778</v>
      </c>
      <c r="B53" s="71">
        <v>50</v>
      </c>
      <c r="C53" s="72" t="d">
        <v>2022-08-05</v>
      </c>
      <c r="D53" s="73" t="s">
        <v>1275</v>
      </c>
      <c r="E53" s="73" t="s">
        <v>51</v>
      </c>
      <c r="F53" s="73" t="s">
        <v>1488</v>
      </c>
      <c r="G53" s="74">
        <v>1</v>
      </c>
      <c r="H53" s="74"/>
      <c r="I53" s="75" t="s">
        <v>1537</v>
      </c>
      <c r="J53" s="75" t="s">
        <v>1538</v>
      </c>
      <c r="K53" s="89" t="s">
        <v>1279</v>
      </c>
      <c r="L53" s="77"/>
      <c r="M53" s="77">
        <v>0</v>
      </c>
      <c r="N53" s="77">
        <v>0</v>
      </c>
      <c r="O53" s="77"/>
      <c r="P53" s="77">
        <v>50000</v>
      </c>
      <c r="Q53" s="77">
        <v>2750000</v>
      </c>
      <c r="R53" s="77">
        <f t="shared" si="13"/>
        <v>2500000</v>
      </c>
      <c r="S53" s="77">
        <f t="shared" si="14"/>
        <v>200000</v>
      </c>
      <c r="T53" s="77">
        <f t="shared" si="15"/>
        <v>2700000</v>
      </c>
      <c r="U53" s="77">
        <f t="shared" si="16"/>
        <v>2750000</v>
      </c>
      <c r="V53" s="88"/>
      <c r="W53" s="79">
        <f t="shared" si="6"/>
        <v>2750000</v>
      </c>
      <c r="X53" s="80">
        <f t="shared" si="7"/>
        <v>0</v>
      </c>
      <c r="Y53" s="79">
        <f t="shared" si="8"/>
        <v>350000</v>
      </c>
      <c r="Z53" s="80">
        <f t="shared" si="9"/>
        <v>-350000</v>
      </c>
      <c r="AA53" s="79">
        <f t="shared" si="10"/>
        <v>333818</v>
      </c>
      <c r="AB53" s="80">
        <f t="shared" si="11"/>
        <v>-333818</v>
      </c>
      <c r="AC53" s="81" t="str">
        <f t="shared" si="12"/>
        <v>HACU422248544778</v>
      </c>
      <c r="AD53" s="82">
        <v>8</v>
      </c>
      <c r="AE53" s="82">
        <v>2022</v>
      </c>
      <c r="AF53" s="83" t="s">
        <v>1255</v>
      </c>
      <c r="AG53" s="83" t="s">
        <v>1533</v>
      </c>
      <c r="AH53" s="83" t="s">
        <v>1289</v>
      </c>
      <c r="AI53" s="83" t="s">
        <v>1258</v>
      </c>
      <c r="AJ53" s="83"/>
      <c r="AK53" s="83" t="s">
        <v>1490</v>
      </c>
      <c r="AL53" s="83" t="s">
        <v>1491</v>
      </c>
      <c r="AM53" s="83"/>
      <c r="AN53" s="84" t="d">
        <v>2022-08-05</v>
      </c>
      <c r="AO53" s="84" t="d">
        <v>2022-08-07</v>
      </c>
      <c r="AP53" s="83" t="s">
        <v>1261</v>
      </c>
      <c r="AQ53" s="83"/>
      <c r="AR53" s="83"/>
      <c r="AS53" s="82">
        <v>0</v>
      </c>
      <c r="AT53" s="83"/>
      <c r="AU53" s="82">
        <v>0</v>
      </c>
      <c r="AV53" s="83" t="s">
        <v>12</v>
      </c>
      <c r="AW53" s="82">
        <v>40</v>
      </c>
      <c r="AX53" s="83" t="s">
        <v>1539</v>
      </c>
      <c r="AY53" s="83" t="s">
        <v>1540</v>
      </c>
      <c r="AZ53" s="83" t="s">
        <v>1292</v>
      </c>
      <c r="BA53" s="83" t="s">
        <v>1293</v>
      </c>
      <c r="BB53" s="83" t="s">
        <v>1294</v>
      </c>
      <c r="BC53" s="82">
        <v>0</v>
      </c>
      <c r="BD53" s="82">
        <v>1</v>
      </c>
      <c r="BE53" s="83" t="s">
        <v>1541</v>
      </c>
      <c r="BF53" s="83"/>
      <c r="BG53" s="83"/>
      <c r="BH53" s="83"/>
      <c r="BI53" s="83"/>
      <c r="BJ53" s="83" t="s">
        <v>82</v>
      </c>
      <c r="BK53" s="83" t="s">
        <v>51</v>
      </c>
      <c r="BL53" s="82">
        <v>0</v>
      </c>
      <c r="BM53" s="82">
        <v>4150000</v>
      </c>
      <c r="BN53" s="82">
        <v>1</v>
      </c>
      <c r="BO53" s="82">
        <v>1</v>
      </c>
      <c r="BP53" s="82">
        <v>500000</v>
      </c>
      <c r="BQ53" s="82">
        <v>549818</v>
      </c>
      <c r="BR53" s="82">
        <v>0</v>
      </c>
      <c r="BS53" s="82">
        <v>0</v>
      </c>
      <c r="BT53" s="82">
        <v>0</v>
      </c>
      <c r="BU53" s="82">
        <v>50000</v>
      </c>
      <c r="BV53" s="82">
        <v>0</v>
      </c>
      <c r="BW53" s="82">
        <v>0</v>
      </c>
      <c r="BX53" s="82">
        <v>5249818</v>
      </c>
    </row>
    <row r="54" spans="1:76" s="85" customFormat="1" ht="25.5" customHeight="1">
      <c r="A54" s="70" t="str">
        <f t="shared" si="1"/>
        <v>HACU422248544778</v>
      </c>
      <c r="B54" s="71">
        <v>51</v>
      </c>
      <c r="C54" s="72" t="d">
        <v>2022-08-05</v>
      </c>
      <c r="D54" s="73" t="s">
        <v>1303</v>
      </c>
      <c r="E54" s="73" t="s">
        <v>51</v>
      </c>
      <c r="F54" s="73" t="s">
        <v>1454</v>
      </c>
      <c r="G54" s="74"/>
      <c r="H54" s="74">
        <v>1</v>
      </c>
      <c r="I54" s="75" t="s">
        <v>1539</v>
      </c>
      <c r="J54" s="75" t="s">
        <v>1540</v>
      </c>
      <c r="K54" s="90" t="s">
        <v>1305</v>
      </c>
      <c r="L54" s="77"/>
      <c r="M54" s="77">
        <v>0</v>
      </c>
      <c r="N54" s="77">
        <v>0</v>
      </c>
      <c r="O54" s="77"/>
      <c r="P54" s="77">
        <v>50000</v>
      </c>
      <c r="Q54" s="77">
        <f>3850000+300000</f>
        <v>4150000</v>
      </c>
      <c r="R54" s="77">
        <f t="shared" si="13"/>
        <v>3772727.2727272725</v>
      </c>
      <c r="S54" s="77">
        <f t="shared" si="14"/>
        <v>301818.18181818182</v>
      </c>
      <c r="T54" s="77">
        <f t="shared" si="15"/>
        <v>4074545.4545454541</v>
      </c>
      <c r="U54" s="77">
        <f t="shared" si="16"/>
        <v>4124545.4545454541</v>
      </c>
      <c r="V54" s="88"/>
      <c r="W54" s="79">
        <f t="shared" si="6"/>
        <v>4150000</v>
      </c>
      <c r="X54" s="80">
        <f t="shared" si="7"/>
        <v>0</v>
      </c>
      <c r="Y54" s="79">
        <f t="shared" si="8"/>
        <v>500000</v>
      </c>
      <c r="Z54" s="80">
        <f t="shared" si="9"/>
        <v>-500000</v>
      </c>
      <c r="AA54" s="79">
        <f t="shared" si="10"/>
        <v>549818</v>
      </c>
      <c r="AB54" s="80">
        <f t="shared" si="11"/>
        <v>-549818</v>
      </c>
      <c r="AC54" s="81" t="str">
        <f t="shared" si="12"/>
        <v>TCKU371583744778</v>
      </c>
      <c r="AD54" s="82">
        <v>8</v>
      </c>
      <c r="AE54" s="82">
        <v>2022</v>
      </c>
      <c r="AF54" s="83" t="s">
        <v>1255</v>
      </c>
      <c r="AG54" s="83" t="s">
        <v>1533</v>
      </c>
      <c r="AH54" s="83" t="s">
        <v>1297</v>
      </c>
      <c r="AI54" s="83" t="s">
        <v>1258</v>
      </c>
      <c r="AJ54" s="83"/>
      <c r="AK54" s="83" t="s">
        <v>1490</v>
      </c>
      <c r="AL54" s="83" t="s">
        <v>1491</v>
      </c>
      <c r="AM54" s="83"/>
      <c r="AN54" s="84" t="d">
        <v>2022-08-05</v>
      </c>
      <c r="AO54" s="84" t="d">
        <v>2022-08-07</v>
      </c>
      <c r="AP54" s="83" t="s">
        <v>1261</v>
      </c>
      <c r="AQ54" s="83"/>
      <c r="AR54" s="83"/>
      <c r="AS54" s="82">
        <v>0</v>
      </c>
      <c r="AT54" s="83"/>
      <c r="AU54" s="82">
        <v>0</v>
      </c>
      <c r="AV54" s="83" t="s">
        <v>11</v>
      </c>
      <c r="AW54" s="82">
        <v>20</v>
      </c>
      <c r="AX54" s="83" t="s">
        <v>1530</v>
      </c>
      <c r="AY54" s="83" t="s">
        <v>1542</v>
      </c>
      <c r="AZ54" s="83" t="s">
        <v>1298</v>
      </c>
      <c r="BA54" s="83" t="s">
        <v>1299</v>
      </c>
      <c r="BB54" s="83" t="s">
        <v>1300</v>
      </c>
      <c r="BC54" s="82">
        <v>1</v>
      </c>
      <c r="BD54" s="82">
        <v>0</v>
      </c>
      <c r="BE54" s="83" t="s">
        <v>719</v>
      </c>
      <c r="BF54" s="83" t="s">
        <v>1543</v>
      </c>
      <c r="BG54" s="83" t="s">
        <v>1544</v>
      </c>
      <c r="BH54" s="83"/>
      <c r="BI54" s="83"/>
      <c r="BJ54" s="83" t="s">
        <v>1545</v>
      </c>
      <c r="BK54" s="83" t="s">
        <v>51</v>
      </c>
      <c r="BL54" s="82">
        <v>0</v>
      </c>
      <c r="BM54" s="82">
        <v>3150000</v>
      </c>
      <c r="BN54" s="82">
        <v>0</v>
      </c>
      <c r="BO54" s="82">
        <v>0</v>
      </c>
      <c r="BP54" s="82">
        <v>0</v>
      </c>
      <c r="BQ54" s="82">
        <v>800000</v>
      </c>
      <c r="BR54" s="82">
        <v>50000</v>
      </c>
      <c r="BS54" s="82">
        <v>1200000</v>
      </c>
      <c r="BT54" s="82">
        <v>875000</v>
      </c>
      <c r="BU54" s="82">
        <v>500000</v>
      </c>
      <c r="BV54" s="82">
        <v>0</v>
      </c>
      <c r="BW54" s="82">
        <v>0</v>
      </c>
      <c r="BX54" s="82">
        <v>6575000</v>
      </c>
    </row>
    <row r="55" spans="1:76" s="85" customFormat="1" ht="25.5" customHeight="1">
      <c r="A55" s="70" t="str">
        <f t="shared" si="1"/>
        <v>HACU421462244779</v>
      </c>
      <c r="B55" s="71">
        <v>52</v>
      </c>
      <c r="C55" s="72" t="d">
        <v>2022-08-06</v>
      </c>
      <c r="D55" s="73" t="s">
        <v>1315</v>
      </c>
      <c r="E55" s="73" t="s">
        <v>51</v>
      </c>
      <c r="F55" s="73" t="s">
        <v>1395</v>
      </c>
      <c r="G55" s="74"/>
      <c r="H55" s="74">
        <v>1</v>
      </c>
      <c r="I55" s="75" t="s">
        <v>1546</v>
      </c>
      <c r="J55" s="75" t="s">
        <v>1547</v>
      </c>
      <c r="K55" s="91" t="s">
        <v>1319</v>
      </c>
      <c r="L55" s="77"/>
      <c r="M55" s="77">
        <v>0</v>
      </c>
      <c r="N55" s="77">
        <v>0</v>
      </c>
      <c r="O55" s="77"/>
      <c r="P55" s="77"/>
      <c r="Q55" s="77">
        <v>3100000</v>
      </c>
      <c r="R55" s="77">
        <f t="shared" si="13"/>
        <v>2818181.8181818179</v>
      </c>
      <c r="S55" s="77">
        <f t="shared" si="14"/>
        <v>225454.54545454544</v>
      </c>
      <c r="T55" s="77">
        <f t="shared" si="15"/>
        <v>3043636.3636363633</v>
      </c>
      <c r="U55" s="77">
        <f t="shared" si="16"/>
        <v>3043636.3636363633</v>
      </c>
      <c r="V55" s="88"/>
      <c r="W55" s="79">
        <f t="shared" si="6"/>
        <v>3100000</v>
      </c>
      <c r="X55" s="80">
        <f t="shared" si="7"/>
        <v>0</v>
      </c>
      <c r="Y55" s="79">
        <f t="shared" si="8"/>
        <v>500000</v>
      </c>
      <c r="Z55" s="80">
        <f t="shared" si="9"/>
        <v>-500000</v>
      </c>
      <c r="AA55" s="79">
        <f t="shared" si="10"/>
        <v>549818</v>
      </c>
      <c r="AB55" s="80">
        <f t="shared" si="11"/>
        <v>-549818</v>
      </c>
      <c r="AC55" s="81" t="str">
        <f t="shared" si="12"/>
        <v>HACU221122344779</v>
      </c>
      <c r="AD55" s="82">
        <v>8</v>
      </c>
      <c r="AE55" s="82">
        <v>2022</v>
      </c>
      <c r="AF55" s="83" t="s">
        <v>1255</v>
      </c>
      <c r="AG55" s="83"/>
      <c r="AH55" s="83" t="s">
        <v>1548</v>
      </c>
      <c r="AI55" s="83" t="s">
        <v>1258</v>
      </c>
      <c r="AJ55" s="83"/>
      <c r="AK55" s="83" t="s">
        <v>1490</v>
      </c>
      <c r="AL55" s="83" t="s">
        <v>1491</v>
      </c>
      <c r="AM55" s="83"/>
      <c r="AN55" s="84" t="d">
        <v>2022-08-06</v>
      </c>
      <c r="AO55" s="84" t="d">
        <v>2022-08-07</v>
      </c>
      <c r="AP55" s="83" t="s">
        <v>1261</v>
      </c>
      <c r="AQ55" s="83"/>
      <c r="AR55" s="83"/>
      <c r="AS55" s="82">
        <v>1</v>
      </c>
      <c r="AT55" s="83" t="s">
        <v>1384</v>
      </c>
      <c r="AU55" s="82">
        <v>0</v>
      </c>
      <c r="AV55" s="83" t="s">
        <v>11</v>
      </c>
      <c r="AW55" s="82">
        <v>20</v>
      </c>
      <c r="AX55" s="83" t="s">
        <v>1549</v>
      </c>
      <c r="AY55" s="83" t="s">
        <v>1550</v>
      </c>
      <c r="AZ55" s="83" t="s">
        <v>1551</v>
      </c>
      <c r="BA55" s="83" t="s">
        <v>1552</v>
      </c>
      <c r="BB55" s="83" t="s">
        <v>1553</v>
      </c>
      <c r="BC55" s="82">
        <v>1</v>
      </c>
      <c r="BD55" s="82">
        <v>0</v>
      </c>
      <c r="BE55" s="83" t="s">
        <v>267</v>
      </c>
      <c r="BF55" s="83" t="s">
        <v>52</v>
      </c>
      <c r="BG55" s="83"/>
      <c r="BH55" s="83"/>
      <c r="BI55" s="83"/>
      <c r="BJ55" s="83" t="s">
        <v>1314</v>
      </c>
      <c r="BK55" s="83" t="s">
        <v>51</v>
      </c>
      <c r="BL55" s="82">
        <v>0</v>
      </c>
      <c r="BM55" s="82">
        <v>3075000</v>
      </c>
      <c r="BN55" s="82">
        <v>0</v>
      </c>
      <c r="BO55" s="82">
        <v>1</v>
      </c>
      <c r="BP55" s="82">
        <v>200000</v>
      </c>
      <c r="BQ55" s="82">
        <v>333818</v>
      </c>
      <c r="BR55" s="82">
        <v>0</v>
      </c>
      <c r="BS55" s="82">
        <v>0</v>
      </c>
      <c r="BT55" s="82">
        <v>0</v>
      </c>
      <c r="BU55" s="82">
        <v>0</v>
      </c>
      <c r="BV55" s="82">
        <v>0</v>
      </c>
      <c r="BW55" s="82">
        <v>0</v>
      </c>
      <c r="BX55" s="82">
        <v>3608818</v>
      </c>
    </row>
    <row r="56" spans="1:76" s="85" customFormat="1" ht="25.5" customHeight="1">
      <c r="A56" s="70" t="str">
        <f t="shared" si="1"/>
        <v>HACU221122344779</v>
      </c>
      <c r="B56" s="71">
        <v>53</v>
      </c>
      <c r="C56" s="72" t="d">
        <v>2022-08-06</v>
      </c>
      <c r="D56" s="73" t="s">
        <v>1554</v>
      </c>
      <c r="E56" s="73" t="s">
        <v>51</v>
      </c>
      <c r="F56" s="73" t="s">
        <v>1316</v>
      </c>
      <c r="G56" s="74">
        <v>1</v>
      </c>
      <c r="H56" s="74"/>
      <c r="I56" s="75" t="s">
        <v>1549</v>
      </c>
      <c r="J56" s="75" t="s">
        <v>1555</v>
      </c>
      <c r="K56" s="92" t="s">
        <v>267</v>
      </c>
      <c r="L56" s="77" t="s">
        <v>1254</v>
      </c>
      <c r="M56" s="77">
        <v>0</v>
      </c>
      <c r="N56" s="77">
        <v>0</v>
      </c>
      <c r="O56" s="77"/>
      <c r="P56" s="94"/>
      <c r="Q56" s="95">
        <v>3075000</v>
      </c>
      <c r="R56" s="77">
        <f t="shared" si="13"/>
        <v>2795454.5454545454</v>
      </c>
      <c r="S56" s="77">
        <f t="shared" si="14"/>
        <v>223636.36363636365</v>
      </c>
      <c r="T56" s="77">
        <f t="shared" si="15"/>
        <v>3019090.9090909092</v>
      </c>
      <c r="U56" s="77">
        <f t="shared" si="16"/>
        <v>3019090.9090909092</v>
      </c>
      <c r="V56" s="88"/>
      <c r="W56" s="79">
        <f t="shared" si="6"/>
        <v>3075000</v>
      </c>
      <c r="X56" s="80">
        <f t="shared" si="7"/>
        <v>0</v>
      </c>
      <c r="Y56" s="79">
        <f t="shared" si="8"/>
        <v>200000</v>
      </c>
      <c r="Z56" s="80">
        <f t="shared" si="9"/>
        <v>-200000</v>
      </c>
      <c r="AA56" s="79">
        <f t="shared" si="10"/>
        <v>333818</v>
      </c>
      <c r="AB56" s="80">
        <f t="shared" si="11"/>
        <v>-333818</v>
      </c>
      <c r="AC56" s="81" t="str">
        <f t="shared" si="12"/>
        <v>HACU421462244779</v>
      </c>
      <c r="AD56" s="82">
        <v>8</v>
      </c>
      <c r="AE56" s="82">
        <v>2022</v>
      </c>
      <c r="AF56" s="83" t="s">
        <v>1255</v>
      </c>
      <c r="AG56" s="83" t="s">
        <v>1533</v>
      </c>
      <c r="AH56" s="83" t="s">
        <v>1341</v>
      </c>
      <c r="AI56" s="83" t="s">
        <v>1258</v>
      </c>
      <c r="AJ56" s="83"/>
      <c r="AK56" s="83" t="s">
        <v>1490</v>
      </c>
      <c r="AL56" s="83" t="s">
        <v>1491</v>
      </c>
      <c r="AM56" s="83"/>
      <c r="AN56" s="84" t="d">
        <v>2022-08-06</v>
      </c>
      <c r="AO56" s="84" t="d">
        <v>2022-08-07</v>
      </c>
      <c r="AP56" s="83" t="s">
        <v>1261</v>
      </c>
      <c r="AQ56" s="83"/>
      <c r="AR56" s="83"/>
      <c r="AS56" s="82">
        <v>0</v>
      </c>
      <c r="AT56" s="83"/>
      <c r="AU56" s="82">
        <v>0</v>
      </c>
      <c r="AV56" s="83" t="s">
        <v>12</v>
      </c>
      <c r="AW56" s="82">
        <v>40</v>
      </c>
      <c r="AX56" s="83" t="s">
        <v>1546</v>
      </c>
      <c r="AY56" s="83" t="s">
        <v>1547</v>
      </c>
      <c r="AZ56" s="83" t="s">
        <v>1315</v>
      </c>
      <c r="BA56" s="83" t="s">
        <v>1342</v>
      </c>
      <c r="BB56" s="83" t="s">
        <v>1343</v>
      </c>
      <c r="BC56" s="82">
        <v>0</v>
      </c>
      <c r="BD56" s="82">
        <v>1</v>
      </c>
      <c r="BE56" s="83" t="s">
        <v>1344</v>
      </c>
      <c r="BF56" s="83"/>
      <c r="BG56" s="83"/>
      <c r="BH56" s="83"/>
      <c r="BI56" s="83"/>
      <c r="BJ56" s="83" t="s">
        <v>82</v>
      </c>
      <c r="BK56" s="83" t="s">
        <v>51</v>
      </c>
      <c r="BL56" s="82">
        <v>0</v>
      </c>
      <c r="BM56" s="82">
        <v>3100000</v>
      </c>
      <c r="BN56" s="82">
        <v>1</v>
      </c>
      <c r="BO56" s="82">
        <v>1</v>
      </c>
      <c r="BP56" s="82">
        <v>500000</v>
      </c>
      <c r="BQ56" s="82">
        <v>549818</v>
      </c>
      <c r="BR56" s="82">
        <v>0</v>
      </c>
      <c r="BS56" s="82">
        <v>0</v>
      </c>
      <c r="BT56" s="82">
        <v>0</v>
      </c>
      <c r="BU56" s="82">
        <v>0</v>
      </c>
      <c r="BV56" s="82">
        <v>0</v>
      </c>
      <c r="BW56" s="82">
        <v>0</v>
      </c>
      <c r="BX56" s="82">
        <v>4149818</v>
      </c>
    </row>
    <row r="57" spans="1:76" s="85" customFormat="1" ht="25.5" customHeight="1">
      <c r="A57" s="70" t="str">
        <f t="shared" si="1"/>
        <v>DRYU289232044781</v>
      </c>
      <c r="B57" s="71">
        <v>54</v>
      </c>
      <c r="C57" s="72" t="d">
        <v>2022-08-08</v>
      </c>
      <c r="D57" s="73" t="s">
        <v>1268</v>
      </c>
      <c r="E57" s="73" t="s">
        <v>38</v>
      </c>
      <c r="F57" s="73" t="s">
        <v>1316</v>
      </c>
      <c r="G57" s="74">
        <v>1</v>
      </c>
      <c r="H57" s="74"/>
      <c r="I57" s="75" t="s">
        <v>1556</v>
      </c>
      <c r="J57" s="75" t="s">
        <v>1557</v>
      </c>
      <c r="K57" s="86" t="s">
        <v>1272</v>
      </c>
      <c r="L57" s="77"/>
      <c r="M57" s="77">
        <v>400000</v>
      </c>
      <c r="N57" s="77">
        <v>0</v>
      </c>
      <c r="O57" s="94"/>
      <c r="P57" s="94"/>
      <c r="Q57" s="77">
        <v>4800000</v>
      </c>
      <c r="R57" s="77">
        <f t="shared" si="13"/>
        <v>4363636.3636363633</v>
      </c>
      <c r="S57" s="77">
        <f t="shared" si="14"/>
        <v>349090.90909090906</v>
      </c>
      <c r="T57" s="77">
        <f t="shared" si="15"/>
        <v>4712727.2727272725</v>
      </c>
      <c r="U57" s="77">
        <f t="shared" si="16"/>
        <v>5112727.2727272725</v>
      </c>
      <c r="V57" s="88"/>
      <c r="W57" s="79">
        <f t="shared" si="6"/>
        <v>4800000</v>
      </c>
      <c r="X57" s="80">
        <f t="shared" si="7"/>
        <v>0</v>
      </c>
      <c r="Y57" s="79">
        <f t="shared" si="8"/>
        <v>400000</v>
      </c>
      <c r="Z57" s="80">
        <f t="shared" si="9"/>
        <v>0</v>
      </c>
      <c r="AA57" s="79">
        <f t="shared" si="10"/>
        <v>329500</v>
      </c>
      <c r="AB57" s="80">
        <f t="shared" si="11"/>
        <v>-329500</v>
      </c>
      <c r="AC57" s="81" t="str">
        <f t="shared" si="12"/>
        <v>DRYU289232044781</v>
      </c>
      <c r="AD57" s="82">
        <v>8</v>
      </c>
      <c r="AE57" s="82">
        <v>2022</v>
      </c>
      <c r="AF57" s="83" t="s">
        <v>1255</v>
      </c>
      <c r="AG57" s="83" t="s">
        <v>1558</v>
      </c>
      <c r="AH57" s="83" t="s">
        <v>1297</v>
      </c>
      <c r="AI57" s="83" t="s">
        <v>1367</v>
      </c>
      <c r="AJ57" s="83"/>
      <c r="AK57" s="83" t="s">
        <v>1368</v>
      </c>
      <c r="AL57" s="83" t="s">
        <v>1559</v>
      </c>
      <c r="AM57" s="83"/>
      <c r="AN57" s="84" t="d">
        <v>2022-08-08</v>
      </c>
      <c r="AO57" s="84" t="d">
        <v>2022-08-10</v>
      </c>
      <c r="AP57" s="83" t="s">
        <v>1261</v>
      </c>
      <c r="AQ57" s="83"/>
      <c r="AR57" s="83"/>
      <c r="AS57" s="82">
        <v>0</v>
      </c>
      <c r="AT57" s="83"/>
      <c r="AU57" s="82">
        <v>0</v>
      </c>
      <c r="AV57" s="83" t="s">
        <v>11</v>
      </c>
      <c r="AW57" s="82">
        <v>20</v>
      </c>
      <c r="AX57" s="83" t="s">
        <v>1556</v>
      </c>
      <c r="AY57" s="83" t="s">
        <v>1557</v>
      </c>
      <c r="AZ57" s="83" t="s">
        <v>1298</v>
      </c>
      <c r="BA57" s="83" t="s">
        <v>1299</v>
      </c>
      <c r="BB57" s="83" t="s">
        <v>1300</v>
      </c>
      <c r="BC57" s="82">
        <v>1</v>
      </c>
      <c r="BD57" s="82">
        <v>0</v>
      </c>
      <c r="BE57" s="83" t="s">
        <v>1301</v>
      </c>
      <c r="BF57" s="83"/>
      <c r="BG57" s="83"/>
      <c r="BH57" s="83"/>
      <c r="BI57" s="83"/>
      <c r="BJ57" s="83" t="s">
        <v>1560</v>
      </c>
      <c r="BK57" s="83" t="s">
        <v>38</v>
      </c>
      <c r="BL57" s="82">
        <v>0</v>
      </c>
      <c r="BM57" s="82">
        <v>4800000</v>
      </c>
      <c r="BN57" s="82">
        <v>0</v>
      </c>
      <c r="BO57" s="82">
        <v>1</v>
      </c>
      <c r="BP57" s="82">
        <v>400000</v>
      </c>
      <c r="BQ57" s="82">
        <v>329500</v>
      </c>
      <c r="BR57" s="82">
        <v>0</v>
      </c>
      <c r="BS57" s="82">
        <v>0</v>
      </c>
      <c r="BT57" s="82">
        <v>0</v>
      </c>
      <c r="BU57" s="82">
        <v>0</v>
      </c>
      <c r="BV57" s="82">
        <v>0</v>
      </c>
      <c r="BW57" s="82">
        <v>0</v>
      </c>
      <c r="BX57" s="82">
        <v>5529500</v>
      </c>
    </row>
    <row r="58" spans="1:76" s="85" customFormat="1" ht="25.5" customHeight="1">
      <c r="A58" s="70" t="str">
        <f t="shared" si="1"/>
        <v>DRYU287347044781</v>
      </c>
      <c r="B58" s="71">
        <v>55</v>
      </c>
      <c r="C58" s="72" t="d">
        <v>2022-08-08</v>
      </c>
      <c r="D58" s="73" t="s">
        <v>1561</v>
      </c>
      <c r="E58" s="73" t="s">
        <v>38</v>
      </c>
      <c r="F58" s="73" t="s">
        <v>1424</v>
      </c>
      <c r="G58" s="74">
        <v>1</v>
      </c>
      <c r="H58" s="74"/>
      <c r="I58" s="75" t="s">
        <v>1562</v>
      </c>
      <c r="J58" s="75" t="s">
        <v>1563</v>
      </c>
      <c r="K58" s="76" t="s">
        <v>1564</v>
      </c>
      <c r="L58" s="77"/>
      <c r="M58" s="77">
        <v>400000</v>
      </c>
      <c r="N58" s="77">
        <v>0</v>
      </c>
      <c r="O58" s="77"/>
      <c r="P58" s="94"/>
      <c r="Q58" s="77">
        <v>3650000</v>
      </c>
      <c r="R58" s="77">
        <f t="shared" si="13"/>
        <v>3318181.8181818179</v>
      </c>
      <c r="S58" s="77">
        <f t="shared" si="14"/>
        <v>265454.54545454541</v>
      </c>
      <c r="T58" s="77">
        <f t="shared" si="15"/>
        <v>3583636.3636363633</v>
      </c>
      <c r="U58" s="77">
        <f t="shared" si="16"/>
        <v>3983636.3636363633</v>
      </c>
      <c r="V58" s="88"/>
      <c r="W58" s="79">
        <f t="shared" si="6"/>
        <v>3650000</v>
      </c>
      <c r="X58" s="80">
        <f t="shared" si="7"/>
        <v>0</v>
      </c>
      <c r="Y58" s="79">
        <f t="shared" si="8"/>
        <v>400000</v>
      </c>
      <c r="Z58" s="80">
        <f t="shared" si="9"/>
        <v>0</v>
      </c>
      <c r="AA58" s="79">
        <f t="shared" si="10"/>
        <v>329500</v>
      </c>
      <c r="AB58" s="80">
        <f t="shared" si="11"/>
        <v>-329500</v>
      </c>
      <c r="AC58" s="81" t="str">
        <f t="shared" si="12"/>
        <v>DRYU287347044781</v>
      </c>
      <c r="AD58" s="82">
        <v>8</v>
      </c>
      <c r="AE58" s="82">
        <v>2022</v>
      </c>
      <c r="AF58" s="83" t="s">
        <v>1255</v>
      </c>
      <c r="AG58" s="83" t="s">
        <v>1565</v>
      </c>
      <c r="AH58" s="83" t="s">
        <v>1566</v>
      </c>
      <c r="AI58" s="83" t="s">
        <v>1367</v>
      </c>
      <c r="AJ58" s="83"/>
      <c r="AK58" s="83" t="s">
        <v>1368</v>
      </c>
      <c r="AL58" s="83" t="s">
        <v>1559</v>
      </c>
      <c r="AM58" s="83"/>
      <c r="AN58" s="84" t="d">
        <v>2022-08-08</v>
      </c>
      <c r="AO58" s="84" t="d">
        <v>2022-08-10</v>
      </c>
      <c r="AP58" s="83" t="s">
        <v>1261</v>
      </c>
      <c r="AQ58" s="83"/>
      <c r="AR58" s="83"/>
      <c r="AS58" s="82">
        <v>0</v>
      </c>
      <c r="AT58" s="83"/>
      <c r="AU58" s="82">
        <v>0</v>
      </c>
      <c r="AV58" s="83" t="s">
        <v>11</v>
      </c>
      <c r="AW58" s="82">
        <v>20</v>
      </c>
      <c r="AX58" s="83" t="s">
        <v>1562</v>
      </c>
      <c r="AY58" s="83" t="s">
        <v>1563</v>
      </c>
      <c r="AZ58" s="83" t="s">
        <v>1561</v>
      </c>
      <c r="BA58" s="83" t="s">
        <v>1393</v>
      </c>
      <c r="BB58" s="83" t="s">
        <v>1567</v>
      </c>
      <c r="BC58" s="82">
        <v>1</v>
      </c>
      <c r="BD58" s="82">
        <v>0</v>
      </c>
      <c r="BE58" s="83" t="s">
        <v>1568</v>
      </c>
      <c r="BF58" s="83"/>
      <c r="BG58" s="83"/>
      <c r="BH58" s="83"/>
      <c r="BI58" s="83"/>
      <c r="BJ58" s="83" t="s">
        <v>1560</v>
      </c>
      <c r="BK58" s="83" t="s">
        <v>38</v>
      </c>
      <c r="BL58" s="82">
        <v>0</v>
      </c>
      <c r="BM58" s="82">
        <v>3650000</v>
      </c>
      <c r="BN58" s="82">
        <v>0</v>
      </c>
      <c r="BO58" s="82">
        <v>1</v>
      </c>
      <c r="BP58" s="82">
        <v>400000</v>
      </c>
      <c r="BQ58" s="82">
        <v>329500</v>
      </c>
      <c r="BR58" s="82">
        <v>0</v>
      </c>
      <c r="BS58" s="82">
        <v>0</v>
      </c>
      <c r="BT58" s="82">
        <v>0</v>
      </c>
      <c r="BU58" s="82">
        <v>0</v>
      </c>
      <c r="BV58" s="82">
        <v>0</v>
      </c>
      <c r="BW58" s="82">
        <v>0</v>
      </c>
      <c r="BX58" s="82">
        <v>4379500</v>
      </c>
    </row>
    <row r="59" spans="1:76" s="85" customFormat="1" ht="25.5" customHeight="1">
      <c r="A59" s="70" t="str">
        <f t="shared" si="1"/>
        <v>RFCU408214744782</v>
      </c>
      <c r="B59" s="71">
        <v>56</v>
      </c>
      <c r="C59" s="72" t="d">
        <v>2022-08-09</v>
      </c>
      <c r="D59" s="73" t="s">
        <v>1303</v>
      </c>
      <c r="E59" s="73" t="s">
        <v>38</v>
      </c>
      <c r="F59" s="73" t="s">
        <v>1569</v>
      </c>
      <c r="G59" s="74"/>
      <c r="H59" s="74">
        <v>1</v>
      </c>
      <c r="I59" s="75" t="s">
        <v>1570</v>
      </c>
      <c r="J59" s="75" t="s">
        <v>1571</v>
      </c>
      <c r="K59" s="90" t="s">
        <v>1305</v>
      </c>
      <c r="L59" s="77"/>
      <c r="M59" s="77">
        <v>600000</v>
      </c>
      <c r="N59" s="77">
        <v>0</v>
      </c>
      <c r="O59" s="77"/>
      <c r="P59" s="94">
        <v>100000</v>
      </c>
      <c r="Q59" s="77">
        <f>3850000+300000</f>
        <v>4150000</v>
      </c>
      <c r="R59" s="77">
        <f t="shared" si="13"/>
        <v>3772727.2727272725</v>
      </c>
      <c r="S59" s="77">
        <f t="shared" si="14"/>
        <v>301818.18181818182</v>
      </c>
      <c r="T59" s="77">
        <f t="shared" si="15"/>
        <v>4074545.4545454541</v>
      </c>
      <c r="U59" s="77">
        <f t="shared" si="16"/>
        <v>4774545.4545454541</v>
      </c>
      <c r="V59" s="78"/>
      <c r="W59" s="79">
        <f t="shared" si="6"/>
        <v>4150000</v>
      </c>
      <c r="X59" s="80">
        <f t="shared" si="7"/>
        <v>0</v>
      </c>
      <c r="Y59" s="79">
        <f t="shared" si="8"/>
        <v>600000</v>
      </c>
      <c r="Z59" s="80">
        <f t="shared" si="9"/>
        <v>0</v>
      </c>
      <c r="AA59" s="79">
        <f t="shared" si="10"/>
        <v>540000</v>
      </c>
      <c r="AB59" s="80">
        <f t="shared" si="11"/>
        <v>-540000</v>
      </c>
      <c r="AC59" s="81" t="str">
        <f t="shared" si="12"/>
        <v>DRYU903600744782</v>
      </c>
      <c r="AD59" s="82">
        <v>8</v>
      </c>
      <c r="AE59" s="82">
        <v>2022</v>
      </c>
      <c r="AF59" s="83" t="s">
        <v>1255</v>
      </c>
      <c r="AG59" s="83" t="s">
        <v>1558</v>
      </c>
      <c r="AH59" s="83" t="s">
        <v>1572</v>
      </c>
      <c r="AI59" s="83" t="s">
        <v>1367</v>
      </c>
      <c r="AJ59" s="83"/>
      <c r="AK59" s="83" t="s">
        <v>1368</v>
      </c>
      <c r="AL59" s="83" t="s">
        <v>1559</v>
      </c>
      <c r="AM59" s="83"/>
      <c r="AN59" s="84" t="d">
        <v>2022-08-09</v>
      </c>
      <c r="AO59" s="84" t="d">
        <v>2022-08-10</v>
      </c>
      <c r="AP59" s="83" t="s">
        <v>1261</v>
      </c>
      <c r="AQ59" s="83"/>
      <c r="AR59" s="83"/>
      <c r="AS59" s="82">
        <v>0</v>
      </c>
      <c r="AT59" s="83"/>
      <c r="AU59" s="82">
        <v>0</v>
      </c>
      <c r="AV59" s="83" t="s">
        <v>12</v>
      </c>
      <c r="AW59" s="82">
        <v>40</v>
      </c>
      <c r="AX59" s="83" t="s">
        <v>1573</v>
      </c>
      <c r="AY59" s="83" t="s">
        <v>1574</v>
      </c>
      <c r="AZ59" s="83" t="s">
        <v>1525</v>
      </c>
      <c r="BA59" s="83" t="s">
        <v>1439</v>
      </c>
      <c r="BB59" s="83" t="s">
        <v>1526</v>
      </c>
      <c r="BC59" s="82">
        <v>0</v>
      </c>
      <c r="BD59" s="82">
        <v>1</v>
      </c>
      <c r="BE59" s="83" t="s">
        <v>1527</v>
      </c>
      <c r="BF59" s="83"/>
      <c r="BG59" s="83"/>
      <c r="BH59" s="83"/>
      <c r="BI59" s="83"/>
      <c r="BJ59" s="83" t="s">
        <v>1560</v>
      </c>
      <c r="BK59" s="83" t="s">
        <v>38</v>
      </c>
      <c r="BL59" s="82">
        <v>0</v>
      </c>
      <c r="BM59" s="82">
        <v>4100000</v>
      </c>
      <c r="BN59" s="82">
        <v>0</v>
      </c>
      <c r="BO59" s="82">
        <v>1</v>
      </c>
      <c r="BP59" s="82">
        <v>600000</v>
      </c>
      <c r="BQ59" s="82">
        <v>540000</v>
      </c>
      <c r="BR59" s="82">
        <v>150000</v>
      </c>
      <c r="BS59" s="82">
        <v>100000</v>
      </c>
      <c r="BT59" s="82">
        <v>0</v>
      </c>
      <c r="BU59" s="82">
        <v>0</v>
      </c>
      <c r="BV59" s="82">
        <v>0</v>
      </c>
      <c r="BW59" s="82">
        <v>0</v>
      </c>
      <c r="BX59" s="82">
        <v>5490000</v>
      </c>
    </row>
    <row r="60" spans="1:76" s="85" customFormat="1" ht="25.5" customHeight="1">
      <c r="A60" s="70" t="str">
        <f t="shared" si="1"/>
        <v>DRYU903600744782</v>
      </c>
      <c r="B60" s="71">
        <v>57</v>
      </c>
      <c r="C60" s="72" t="d">
        <v>2022-08-09</v>
      </c>
      <c r="D60" s="73" t="s">
        <v>1519</v>
      </c>
      <c r="E60" s="73" t="s">
        <v>38</v>
      </c>
      <c r="F60" s="73" t="s">
        <v>1339</v>
      </c>
      <c r="G60" s="74"/>
      <c r="H60" s="74">
        <v>1</v>
      </c>
      <c r="I60" s="75" t="s">
        <v>1573</v>
      </c>
      <c r="J60" s="75" t="s">
        <v>1574</v>
      </c>
      <c r="K60" s="97" t="s">
        <v>1522</v>
      </c>
      <c r="L60" s="77"/>
      <c r="M60" s="77">
        <v>600000</v>
      </c>
      <c r="N60" s="77">
        <v>0</v>
      </c>
      <c r="O60" s="77"/>
      <c r="P60" s="94"/>
      <c r="Q60" s="100">
        <v>4100000</v>
      </c>
      <c r="R60" s="77">
        <f t="shared" si="13"/>
        <v>3727272.7272727271</v>
      </c>
      <c r="S60" s="77">
        <f t="shared" si="14"/>
        <v>298181.81818181818</v>
      </c>
      <c r="T60" s="77">
        <f t="shared" si="15"/>
        <v>4025454.5454545454</v>
      </c>
      <c r="U60" s="77">
        <f t="shared" si="16"/>
        <v>4625454.5454545449</v>
      </c>
      <c r="V60" s="88"/>
      <c r="W60" s="79">
        <f t="shared" si="6"/>
        <v>4100000</v>
      </c>
      <c r="X60" s="80">
        <f t="shared" si="7"/>
        <v>0</v>
      </c>
      <c r="Y60" s="79">
        <f t="shared" si="8"/>
        <v>600000</v>
      </c>
      <c r="Z60" s="80">
        <f t="shared" si="9"/>
        <v>0</v>
      </c>
      <c r="AA60" s="79">
        <f t="shared" si="10"/>
        <v>540000</v>
      </c>
      <c r="AB60" s="80">
        <f t="shared" si="11"/>
        <v>-540000</v>
      </c>
      <c r="AC60" s="81" t="str">
        <f t="shared" si="12"/>
        <v>RFCU408214744782</v>
      </c>
      <c r="AD60" s="82">
        <v>8</v>
      </c>
      <c r="AE60" s="82">
        <v>2022</v>
      </c>
      <c r="AF60" s="83" t="s">
        <v>1255</v>
      </c>
      <c r="AG60" s="83" t="s">
        <v>1565</v>
      </c>
      <c r="AH60" s="83" t="s">
        <v>1289</v>
      </c>
      <c r="AI60" s="83" t="s">
        <v>1367</v>
      </c>
      <c r="AJ60" s="83"/>
      <c r="AK60" s="83" t="s">
        <v>1368</v>
      </c>
      <c r="AL60" s="83" t="s">
        <v>1559</v>
      </c>
      <c r="AM60" s="83"/>
      <c r="AN60" s="84" t="d">
        <v>2022-08-09</v>
      </c>
      <c r="AO60" s="84" t="d">
        <v>2022-08-10</v>
      </c>
      <c r="AP60" s="83" t="s">
        <v>1261</v>
      </c>
      <c r="AQ60" s="83"/>
      <c r="AR60" s="83"/>
      <c r="AS60" s="82">
        <v>0</v>
      </c>
      <c r="AT60" s="83"/>
      <c r="AU60" s="82">
        <v>0</v>
      </c>
      <c r="AV60" s="83" t="s">
        <v>12</v>
      </c>
      <c r="AW60" s="82">
        <v>40</v>
      </c>
      <c r="AX60" s="83" t="s">
        <v>1570</v>
      </c>
      <c r="AY60" s="83" t="s">
        <v>1571</v>
      </c>
      <c r="AZ60" s="83" t="s">
        <v>1292</v>
      </c>
      <c r="BA60" s="83" t="s">
        <v>1293</v>
      </c>
      <c r="BB60" s="83" t="s">
        <v>1294</v>
      </c>
      <c r="BC60" s="82">
        <v>0</v>
      </c>
      <c r="BD60" s="82">
        <v>1</v>
      </c>
      <c r="BE60" s="83" t="s">
        <v>1541</v>
      </c>
      <c r="BF60" s="83"/>
      <c r="BG60" s="83"/>
      <c r="BH60" s="83"/>
      <c r="BI60" s="83"/>
      <c r="BJ60" s="83" t="s">
        <v>1560</v>
      </c>
      <c r="BK60" s="83" t="s">
        <v>38</v>
      </c>
      <c r="BL60" s="82">
        <v>0</v>
      </c>
      <c r="BM60" s="82">
        <v>4150000</v>
      </c>
      <c r="BN60" s="82">
        <v>0</v>
      </c>
      <c r="BO60" s="82">
        <v>1</v>
      </c>
      <c r="BP60" s="82">
        <v>600000</v>
      </c>
      <c r="BQ60" s="82">
        <v>540000</v>
      </c>
      <c r="BR60" s="82">
        <v>0</v>
      </c>
      <c r="BS60" s="82">
        <v>0</v>
      </c>
      <c r="BT60" s="82">
        <v>0</v>
      </c>
      <c r="BU60" s="82">
        <v>100000</v>
      </c>
      <c r="BV60" s="82">
        <v>0</v>
      </c>
      <c r="BW60" s="82">
        <v>0</v>
      </c>
      <c r="BX60" s="82">
        <v>5390000</v>
      </c>
    </row>
    <row r="61" spans="1:76" s="85" customFormat="1" ht="25.5" customHeight="1">
      <c r="A61" s="70" t="str">
        <f t="shared" si="1"/>
        <v>HACU221205044783</v>
      </c>
      <c r="B61" s="71">
        <v>58</v>
      </c>
      <c r="C61" s="72" t="d">
        <v>2022-08-10</v>
      </c>
      <c r="D61" s="73" t="s">
        <v>1303</v>
      </c>
      <c r="E61" s="73" t="s">
        <v>51</v>
      </c>
      <c r="F61" s="73" t="s">
        <v>1575</v>
      </c>
      <c r="G61" s="74">
        <v>1</v>
      </c>
      <c r="H61" s="74"/>
      <c r="I61" s="75" t="s">
        <v>1576</v>
      </c>
      <c r="J61" s="75" t="s">
        <v>1577</v>
      </c>
      <c r="K61" s="96" t="s">
        <v>1398</v>
      </c>
      <c r="L61" s="77" t="s">
        <v>1254</v>
      </c>
      <c r="M61" s="77">
        <v>0</v>
      </c>
      <c r="N61" s="77">
        <v>0</v>
      </c>
      <c r="O61" s="77"/>
      <c r="P61" s="94">
        <v>50000</v>
      </c>
      <c r="Q61" s="95">
        <v>2737500</v>
      </c>
      <c r="R61" s="77">
        <f t="shared" si="13"/>
        <v>2488636.3636363633</v>
      </c>
      <c r="S61" s="77">
        <f t="shared" si="14"/>
        <v>199090.90909090906</v>
      </c>
      <c r="T61" s="77">
        <f t="shared" si="15"/>
        <v>2687727.2727272725</v>
      </c>
      <c r="U61" s="77">
        <f t="shared" si="16"/>
        <v>2737727.2727272725</v>
      </c>
      <c r="V61" s="88"/>
      <c r="W61" s="79">
        <f t="shared" si="6"/>
        <v>2737500</v>
      </c>
      <c r="X61" s="80">
        <f t="shared" si="7"/>
        <v>0</v>
      </c>
      <c r="Y61" s="79">
        <f t="shared" si="8"/>
        <v>200000</v>
      </c>
      <c r="Z61" s="80">
        <f t="shared" si="9"/>
        <v>-200000</v>
      </c>
      <c r="AA61" s="79">
        <f t="shared" si="10"/>
        <v>333818</v>
      </c>
      <c r="AB61" s="80">
        <f t="shared" si="11"/>
        <v>-333818</v>
      </c>
      <c r="AC61" s="81" t="str">
        <f t="shared" si="12"/>
        <v>TCKU193689144783</v>
      </c>
      <c r="AD61" s="82">
        <v>8</v>
      </c>
      <c r="AE61" s="82">
        <v>2022</v>
      </c>
      <c r="AF61" s="83" t="s">
        <v>1255</v>
      </c>
      <c r="AG61" s="83" t="s">
        <v>1578</v>
      </c>
      <c r="AH61" s="83" t="s">
        <v>1257</v>
      </c>
      <c r="AI61" s="83" t="s">
        <v>1258</v>
      </c>
      <c r="AJ61" s="83"/>
      <c r="AK61" s="83" t="s">
        <v>1259</v>
      </c>
      <c r="AL61" s="83" t="s">
        <v>1579</v>
      </c>
      <c r="AM61" s="83"/>
      <c r="AN61" s="84" t="d">
        <v>2022-08-10</v>
      </c>
      <c r="AO61" s="84" t="d">
        <v>2022-08-12</v>
      </c>
      <c r="AP61" s="83" t="s">
        <v>1261</v>
      </c>
      <c r="AQ61" s="83"/>
      <c r="AR61" s="83"/>
      <c r="AS61" s="82">
        <v>0</v>
      </c>
      <c r="AT61" s="83"/>
      <c r="AU61" s="82">
        <v>0</v>
      </c>
      <c r="AV61" s="83" t="s">
        <v>11</v>
      </c>
      <c r="AW61" s="82">
        <v>20</v>
      </c>
      <c r="AX61" s="83" t="s">
        <v>1580</v>
      </c>
      <c r="AY61" s="83" t="s">
        <v>1581</v>
      </c>
      <c r="AZ61" s="83" t="s">
        <v>1263</v>
      </c>
      <c r="BA61" s="83" t="s">
        <v>1264</v>
      </c>
      <c r="BB61" s="83" t="s">
        <v>1265</v>
      </c>
      <c r="BC61" s="82">
        <v>1</v>
      </c>
      <c r="BD61" s="82">
        <v>0</v>
      </c>
      <c r="BE61" s="83" t="s">
        <v>1266</v>
      </c>
      <c r="BF61" s="83"/>
      <c r="BG61" s="83"/>
      <c r="BH61" s="83"/>
      <c r="BI61" s="83" t="s">
        <v>1582</v>
      </c>
      <c r="BJ61" s="83" t="s">
        <v>82</v>
      </c>
      <c r="BK61" s="83" t="s">
        <v>51</v>
      </c>
      <c r="BL61" s="82">
        <v>0</v>
      </c>
      <c r="BM61" s="82">
        <v>2750000</v>
      </c>
      <c r="BN61" s="82">
        <v>1</v>
      </c>
      <c r="BO61" s="82">
        <v>1</v>
      </c>
      <c r="BP61" s="82">
        <v>350000</v>
      </c>
      <c r="BQ61" s="82">
        <v>333818</v>
      </c>
      <c r="BR61" s="82">
        <v>0</v>
      </c>
      <c r="BS61" s="82">
        <v>0</v>
      </c>
      <c r="BT61" s="82">
        <v>0</v>
      </c>
      <c r="BU61" s="82">
        <v>50000</v>
      </c>
      <c r="BV61" s="82">
        <v>0</v>
      </c>
      <c r="BW61" s="82">
        <v>0</v>
      </c>
      <c r="BX61" s="82">
        <v>3483818</v>
      </c>
    </row>
    <row r="62" spans="1:76" s="85" customFormat="1" ht="25.5" customHeight="1">
      <c r="A62" s="70" t="str">
        <f t="shared" si="1"/>
        <v>TCKU193689144783</v>
      </c>
      <c r="B62" s="71">
        <v>59</v>
      </c>
      <c r="C62" s="72" t="d">
        <v>2022-08-10</v>
      </c>
      <c r="D62" s="73" t="s">
        <v>1275</v>
      </c>
      <c r="E62" s="73" t="s">
        <v>51</v>
      </c>
      <c r="F62" s="73" t="s">
        <v>1379</v>
      </c>
      <c r="G62" s="74">
        <v>1</v>
      </c>
      <c r="H62" s="74"/>
      <c r="I62" s="75" t="s">
        <v>1580</v>
      </c>
      <c r="J62" s="75" t="s">
        <v>1581</v>
      </c>
      <c r="K62" s="89" t="s">
        <v>1279</v>
      </c>
      <c r="L62" s="77"/>
      <c r="M62" s="77">
        <v>0</v>
      </c>
      <c r="N62" s="77">
        <v>0</v>
      </c>
      <c r="O62" s="77"/>
      <c r="P62" s="77">
        <v>50000</v>
      </c>
      <c r="Q62" s="77">
        <v>2750000</v>
      </c>
      <c r="R62" s="77">
        <f t="shared" si="13"/>
        <v>2500000</v>
      </c>
      <c r="S62" s="77">
        <f t="shared" si="14"/>
        <v>200000</v>
      </c>
      <c r="T62" s="77">
        <f t="shared" si="15"/>
        <v>2700000</v>
      </c>
      <c r="U62" s="77">
        <f t="shared" si="16"/>
        <v>2750000</v>
      </c>
      <c r="V62" s="88"/>
      <c r="W62" s="79">
        <f t="shared" si="6"/>
        <v>2750000</v>
      </c>
      <c r="X62" s="80">
        <f t="shared" si="7"/>
        <v>0</v>
      </c>
      <c r="Y62" s="79">
        <f t="shared" si="8"/>
        <v>350000</v>
      </c>
      <c r="Z62" s="80">
        <f t="shared" si="9"/>
        <v>-350000</v>
      </c>
      <c r="AA62" s="79">
        <f t="shared" si="10"/>
        <v>333818</v>
      </c>
      <c r="AB62" s="80">
        <f t="shared" si="11"/>
        <v>-333818</v>
      </c>
      <c r="AC62" s="81" t="str">
        <f t="shared" si="12"/>
        <v>TCKU374697244783</v>
      </c>
      <c r="AD62" s="82">
        <v>8</v>
      </c>
      <c r="AE62" s="82">
        <v>2022</v>
      </c>
      <c r="AF62" s="83" t="s">
        <v>1255</v>
      </c>
      <c r="AG62" s="83" t="s">
        <v>1578</v>
      </c>
      <c r="AH62" s="83" t="s">
        <v>1257</v>
      </c>
      <c r="AI62" s="83" t="s">
        <v>1258</v>
      </c>
      <c r="AJ62" s="83"/>
      <c r="AK62" s="83" t="s">
        <v>1259</v>
      </c>
      <c r="AL62" s="83" t="s">
        <v>1579</v>
      </c>
      <c r="AM62" s="83"/>
      <c r="AN62" s="84" t="d">
        <v>2022-08-10</v>
      </c>
      <c r="AO62" s="84" t="d">
        <v>2022-08-12</v>
      </c>
      <c r="AP62" s="83" t="s">
        <v>1261</v>
      </c>
      <c r="AQ62" s="83"/>
      <c r="AR62" s="83"/>
      <c r="AS62" s="82">
        <v>0</v>
      </c>
      <c r="AT62" s="83"/>
      <c r="AU62" s="82">
        <v>0</v>
      </c>
      <c r="AV62" s="83" t="s">
        <v>11</v>
      </c>
      <c r="AW62" s="82">
        <v>20</v>
      </c>
      <c r="AX62" s="83" t="s">
        <v>1583</v>
      </c>
      <c r="AY62" s="83" t="s">
        <v>1584</v>
      </c>
      <c r="AZ62" s="83" t="s">
        <v>1263</v>
      </c>
      <c r="BA62" s="83" t="s">
        <v>1264</v>
      </c>
      <c r="BB62" s="83" t="s">
        <v>1265</v>
      </c>
      <c r="BC62" s="82">
        <v>1</v>
      </c>
      <c r="BD62" s="82">
        <v>0</v>
      </c>
      <c r="BE62" s="83" t="s">
        <v>1266</v>
      </c>
      <c r="BF62" s="83"/>
      <c r="BG62" s="83"/>
      <c r="BH62" s="83"/>
      <c r="BI62" s="83"/>
      <c r="BJ62" s="83" t="s">
        <v>82</v>
      </c>
      <c r="BK62" s="83" t="s">
        <v>51</v>
      </c>
      <c r="BL62" s="82">
        <v>0</v>
      </c>
      <c r="BM62" s="82">
        <v>2750000</v>
      </c>
      <c r="BN62" s="82">
        <v>1</v>
      </c>
      <c r="BO62" s="82">
        <v>1</v>
      </c>
      <c r="BP62" s="82">
        <v>350000</v>
      </c>
      <c r="BQ62" s="82">
        <v>333818</v>
      </c>
      <c r="BR62" s="82">
        <v>0</v>
      </c>
      <c r="BS62" s="82">
        <v>0</v>
      </c>
      <c r="BT62" s="82">
        <v>0</v>
      </c>
      <c r="BU62" s="82">
        <v>50000</v>
      </c>
      <c r="BV62" s="82">
        <v>0</v>
      </c>
      <c r="BW62" s="82">
        <v>0</v>
      </c>
      <c r="BX62" s="82">
        <v>3483818</v>
      </c>
    </row>
    <row r="63" spans="1:76" s="85" customFormat="1" ht="25.5" customHeight="1">
      <c r="A63" s="70" t="str">
        <f t="shared" si="1"/>
        <v>TCKU374697244783</v>
      </c>
      <c r="B63" s="71">
        <v>60</v>
      </c>
      <c r="C63" s="72" t="d">
        <v>2022-08-10</v>
      </c>
      <c r="D63" s="73" t="s">
        <v>1275</v>
      </c>
      <c r="E63" s="73" t="s">
        <v>51</v>
      </c>
      <c r="F63" s="73" t="s">
        <v>1379</v>
      </c>
      <c r="G63" s="74">
        <v>1</v>
      </c>
      <c r="H63" s="74"/>
      <c r="I63" s="75" t="s">
        <v>1583</v>
      </c>
      <c r="J63" s="75" t="s">
        <v>1584</v>
      </c>
      <c r="K63" s="89" t="s">
        <v>1279</v>
      </c>
      <c r="L63" s="77"/>
      <c r="M63" s="77">
        <v>0</v>
      </c>
      <c r="N63" s="77">
        <v>0</v>
      </c>
      <c r="O63" s="77"/>
      <c r="P63" s="77">
        <v>50000</v>
      </c>
      <c r="Q63" s="77">
        <v>2750000</v>
      </c>
      <c r="R63" s="77">
        <f t="shared" si="13"/>
        <v>2500000</v>
      </c>
      <c r="S63" s="77">
        <f t="shared" si="14"/>
        <v>200000</v>
      </c>
      <c r="T63" s="77">
        <f t="shared" si="15"/>
        <v>2700000</v>
      </c>
      <c r="U63" s="77">
        <f t="shared" si="16"/>
        <v>2750000</v>
      </c>
      <c r="V63" s="88"/>
      <c r="W63" s="79">
        <f t="shared" si="6"/>
        <v>2750000</v>
      </c>
      <c r="X63" s="80">
        <f t="shared" si="7"/>
        <v>0</v>
      </c>
      <c r="Y63" s="79">
        <f t="shared" si="8"/>
        <v>350000</v>
      </c>
      <c r="Z63" s="80">
        <f t="shared" si="9"/>
        <v>-350000</v>
      </c>
      <c r="AA63" s="79">
        <f t="shared" si="10"/>
        <v>333818</v>
      </c>
      <c r="AB63" s="80">
        <f t="shared" si="11"/>
        <v>-333818</v>
      </c>
      <c r="AC63" s="81" t="str">
        <f t="shared" si="12"/>
        <v>TRHU327366744783</v>
      </c>
      <c r="AD63" s="82">
        <v>8</v>
      </c>
      <c r="AE63" s="82">
        <v>2022</v>
      </c>
      <c r="AF63" s="83" t="s">
        <v>1255</v>
      </c>
      <c r="AG63" s="83" t="s">
        <v>1578</v>
      </c>
      <c r="AH63" s="83" t="s">
        <v>1257</v>
      </c>
      <c r="AI63" s="83" t="s">
        <v>1258</v>
      </c>
      <c r="AJ63" s="83"/>
      <c r="AK63" s="83" t="s">
        <v>1259</v>
      </c>
      <c r="AL63" s="83" t="s">
        <v>1579</v>
      </c>
      <c r="AM63" s="83"/>
      <c r="AN63" s="84" t="d">
        <v>2022-08-10</v>
      </c>
      <c r="AO63" s="84" t="d">
        <v>2022-08-12</v>
      </c>
      <c r="AP63" s="83" t="s">
        <v>1261</v>
      </c>
      <c r="AQ63" s="83"/>
      <c r="AR63" s="83"/>
      <c r="AS63" s="82">
        <v>0</v>
      </c>
      <c r="AT63" s="83"/>
      <c r="AU63" s="82">
        <v>0</v>
      </c>
      <c r="AV63" s="83" t="s">
        <v>11</v>
      </c>
      <c r="AW63" s="82">
        <v>20</v>
      </c>
      <c r="AX63" s="83" t="s">
        <v>1585</v>
      </c>
      <c r="AY63" s="83" t="s">
        <v>1586</v>
      </c>
      <c r="AZ63" s="83" t="s">
        <v>1263</v>
      </c>
      <c r="BA63" s="83" t="s">
        <v>1264</v>
      </c>
      <c r="BB63" s="83" t="s">
        <v>1265</v>
      </c>
      <c r="BC63" s="82">
        <v>1</v>
      </c>
      <c r="BD63" s="82">
        <v>0</v>
      </c>
      <c r="BE63" s="83" t="s">
        <v>1266</v>
      </c>
      <c r="BF63" s="83"/>
      <c r="BG63" s="83"/>
      <c r="BH63" s="83"/>
      <c r="BI63" s="83" t="s">
        <v>1587</v>
      </c>
      <c r="BJ63" s="83" t="s">
        <v>82</v>
      </c>
      <c r="BK63" s="83" t="s">
        <v>51</v>
      </c>
      <c r="BL63" s="82">
        <v>0</v>
      </c>
      <c r="BM63" s="82">
        <v>2750000</v>
      </c>
      <c r="BN63" s="82">
        <v>1</v>
      </c>
      <c r="BO63" s="82">
        <v>1</v>
      </c>
      <c r="BP63" s="82">
        <v>350000</v>
      </c>
      <c r="BQ63" s="82">
        <v>333818</v>
      </c>
      <c r="BR63" s="82">
        <v>0</v>
      </c>
      <c r="BS63" s="82">
        <v>0</v>
      </c>
      <c r="BT63" s="82">
        <v>0</v>
      </c>
      <c r="BU63" s="82">
        <v>50000</v>
      </c>
      <c r="BV63" s="82">
        <v>0</v>
      </c>
      <c r="BW63" s="82">
        <v>0</v>
      </c>
      <c r="BX63" s="82">
        <v>3483818</v>
      </c>
    </row>
    <row r="64" spans="1:76" s="85" customFormat="1" ht="25.5" customHeight="1">
      <c r="A64" s="70" t="str">
        <f t="shared" si="1"/>
        <v>HACU216108244783</v>
      </c>
      <c r="B64" s="71">
        <v>61</v>
      </c>
      <c r="C64" s="72" t="d">
        <v>2022-08-10</v>
      </c>
      <c r="D64" s="73" t="s">
        <v>1303</v>
      </c>
      <c r="E64" s="73" t="s">
        <v>51</v>
      </c>
      <c r="F64" s="73" t="s">
        <v>1339</v>
      </c>
      <c r="G64" s="74">
        <v>1</v>
      </c>
      <c r="H64" s="74"/>
      <c r="I64" s="75" t="s">
        <v>1588</v>
      </c>
      <c r="J64" s="75" t="s">
        <v>1589</v>
      </c>
      <c r="K64" s="96" t="s">
        <v>1398</v>
      </c>
      <c r="L64" s="77" t="s">
        <v>1254</v>
      </c>
      <c r="M64" s="77">
        <v>0</v>
      </c>
      <c r="N64" s="77">
        <v>0</v>
      </c>
      <c r="O64" s="77"/>
      <c r="P64" s="94"/>
      <c r="Q64" s="77">
        <f>3650000*75%</f>
        <v>2737500</v>
      </c>
      <c r="R64" s="77">
        <f t="shared" si="13"/>
        <v>2488636.3636363633</v>
      </c>
      <c r="S64" s="77">
        <f t="shared" si="14"/>
        <v>199090.90909090906</v>
      </c>
      <c r="T64" s="77">
        <f t="shared" si="15"/>
        <v>2687727.2727272725</v>
      </c>
      <c r="U64" s="77">
        <f t="shared" si="16"/>
        <v>2687727.2727272725</v>
      </c>
      <c r="V64" s="93"/>
      <c r="W64" s="79">
        <f t="shared" si="6"/>
        <v>2737500</v>
      </c>
      <c r="X64" s="80">
        <f t="shared" si="7"/>
        <v>0</v>
      </c>
      <c r="Y64" s="79">
        <f t="shared" si="8"/>
        <v>200000</v>
      </c>
      <c r="Z64" s="80">
        <f t="shared" si="9"/>
        <v>-200000</v>
      </c>
      <c r="AA64" s="79">
        <f t="shared" si="10"/>
        <v>333818</v>
      </c>
      <c r="AB64" s="80">
        <f t="shared" si="11"/>
        <v>-333818</v>
      </c>
      <c r="AC64" s="81" t="str">
        <f t="shared" si="12"/>
        <v>TCKU201002044783</v>
      </c>
      <c r="AD64" s="82">
        <v>8</v>
      </c>
      <c r="AE64" s="82">
        <v>2022</v>
      </c>
      <c r="AF64" s="83" t="s">
        <v>1255</v>
      </c>
      <c r="AG64" s="83" t="s">
        <v>1578</v>
      </c>
      <c r="AH64" s="83" t="s">
        <v>1257</v>
      </c>
      <c r="AI64" s="83" t="s">
        <v>1258</v>
      </c>
      <c r="AJ64" s="83"/>
      <c r="AK64" s="83" t="s">
        <v>1259</v>
      </c>
      <c r="AL64" s="83" t="s">
        <v>1579</v>
      </c>
      <c r="AM64" s="83"/>
      <c r="AN64" s="84" t="d">
        <v>2022-08-10</v>
      </c>
      <c r="AO64" s="84" t="d">
        <v>2022-08-12</v>
      </c>
      <c r="AP64" s="83" t="s">
        <v>1261</v>
      </c>
      <c r="AQ64" s="83"/>
      <c r="AR64" s="83"/>
      <c r="AS64" s="82">
        <v>0</v>
      </c>
      <c r="AT64" s="83"/>
      <c r="AU64" s="82">
        <v>0</v>
      </c>
      <c r="AV64" s="83" t="s">
        <v>11</v>
      </c>
      <c r="AW64" s="82">
        <v>20</v>
      </c>
      <c r="AX64" s="83" t="s">
        <v>1590</v>
      </c>
      <c r="AY64" s="83" t="s">
        <v>1591</v>
      </c>
      <c r="AZ64" s="83" t="s">
        <v>1263</v>
      </c>
      <c r="BA64" s="83" t="s">
        <v>1264</v>
      </c>
      <c r="BB64" s="83" t="s">
        <v>1265</v>
      </c>
      <c r="BC64" s="82">
        <v>1</v>
      </c>
      <c r="BD64" s="82">
        <v>0</v>
      </c>
      <c r="BE64" s="83" t="s">
        <v>1266</v>
      </c>
      <c r="BF64" s="83"/>
      <c r="BG64" s="83"/>
      <c r="BH64" s="83"/>
      <c r="BI64" s="83"/>
      <c r="BJ64" s="83" t="s">
        <v>82</v>
      </c>
      <c r="BK64" s="83" t="s">
        <v>51</v>
      </c>
      <c r="BL64" s="82">
        <v>0</v>
      </c>
      <c r="BM64" s="82">
        <v>2750000</v>
      </c>
      <c r="BN64" s="82">
        <v>1</v>
      </c>
      <c r="BO64" s="82">
        <v>1</v>
      </c>
      <c r="BP64" s="82">
        <v>350000</v>
      </c>
      <c r="BQ64" s="82">
        <v>333818</v>
      </c>
      <c r="BR64" s="82">
        <v>0</v>
      </c>
      <c r="BS64" s="82">
        <v>0</v>
      </c>
      <c r="BT64" s="82">
        <v>0</v>
      </c>
      <c r="BU64" s="82">
        <v>50000</v>
      </c>
      <c r="BV64" s="82">
        <v>0</v>
      </c>
      <c r="BW64" s="82">
        <v>0</v>
      </c>
      <c r="BX64" s="82">
        <v>3483818</v>
      </c>
    </row>
    <row r="65" spans="1:76" s="85" customFormat="1" ht="25.5" customHeight="1">
      <c r="A65" s="70" t="str">
        <f t="shared" si="1"/>
        <v>SEGU388207244783</v>
      </c>
      <c r="B65" s="71">
        <v>62</v>
      </c>
      <c r="C65" s="72" t="d">
        <v>2022-08-10</v>
      </c>
      <c r="D65" s="73" t="s">
        <v>1592</v>
      </c>
      <c r="E65" s="73" t="s">
        <v>51</v>
      </c>
      <c r="F65" s="73" t="s">
        <v>1593</v>
      </c>
      <c r="G65" s="74">
        <v>1</v>
      </c>
      <c r="H65" s="74"/>
      <c r="I65" s="75" t="s">
        <v>1594</v>
      </c>
      <c r="J65" s="75" t="s">
        <v>1595</v>
      </c>
      <c r="K65" s="91" t="s">
        <v>706</v>
      </c>
      <c r="L65" s="77" t="s">
        <v>1254</v>
      </c>
      <c r="M65" s="77">
        <v>0</v>
      </c>
      <c r="N65" s="77">
        <v>0</v>
      </c>
      <c r="O65" s="77"/>
      <c r="P65" s="77"/>
      <c r="Q65" s="95">
        <v>3800000</v>
      </c>
      <c r="R65" s="77">
        <f t="shared" si="13"/>
        <v>3454545.4545454541</v>
      </c>
      <c r="S65" s="77">
        <f t="shared" si="14"/>
        <v>276363.63636363635</v>
      </c>
      <c r="T65" s="77">
        <f t="shared" si="15"/>
        <v>3730909.0909090904</v>
      </c>
      <c r="U65" s="77">
        <f t="shared" si="16"/>
        <v>3730909.0909090904</v>
      </c>
      <c r="V65" s="88"/>
      <c r="W65" s="79">
        <f t="shared" si="6"/>
        <v>3800000</v>
      </c>
      <c r="X65" s="80">
        <f t="shared" si="7"/>
        <v>0</v>
      </c>
      <c r="Y65" s="79">
        <f t="shared" si="8"/>
        <v>200000</v>
      </c>
      <c r="Z65" s="80">
        <f t="shared" si="9"/>
        <v>-200000</v>
      </c>
      <c r="AA65" s="79">
        <f t="shared" si="10"/>
        <v>333818</v>
      </c>
      <c r="AB65" s="80">
        <f t="shared" si="11"/>
        <v>-333818</v>
      </c>
      <c r="AC65" s="81" t="str">
        <f t="shared" si="12"/>
        <v>HACU216108244783</v>
      </c>
      <c r="AD65" s="82">
        <v>8</v>
      </c>
      <c r="AE65" s="82">
        <v>2022</v>
      </c>
      <c r="AF65" s="83" t="s">
        <v>1255</v>
      </c>
      <c r="AG65" s="83"/>
      <c r="AH65" s="83" t="s">
        <v>1596</v>
      </c>
      <c r="AI65" s="83" t="s">
        <v>1258</v>
      </c>
      <c r="AJ65" s="83"/>
      <c r="AK65" s="83" t="s">
        <v>1259</v>
      </c>
      <c r="AL65" s="83" t="s">
        <v>1579</v>
      </c>
      <c r="AM65" s="83"/>
      <c r="AN65" s="84" t="d">
        <v>2022-08-10</v>
      </c>
      <c r="AO65" s="84" t="d">
        <v>2022-08-12</v>
      </c>
      <c r="AP65" s="83" t="s">
        <v>1261</v>
      </c>
      <c r="AQ65" s="83"/>
      <c r="AR65" s="83"/>
      <c r="AS65" s="82">
        <v>1</v>
      </c>
      <c r="AT65" s="83" t="s">
        <v>1597</v>
      </c>
      <c r="AU65" s="82">
        <v>0</v>
      </c>
      <c r="AV65" s="83" t="s">
        <v>11</v>
      </c>
      <c r="AW65" s="82">
        <v>20</v>
      </c>
      <c r="AX65" s="83" t="s">
        <v>1588</v>
      </c>
      <c r="AY65" s="83" t="s">
        <v>1589</v>
      </c>
      <c r="AZ65" s="83" t="s">
        <v>1292</v>
      </c>
      <c r="BA65" s="83" t="s">
        <v>1293</v>
      </c>
      <c r="BB65" s="83" t="s">
        <v>1294</v>
      </c>
      <c r="BC65" s="82">
        <v>1</v>
      </c>
      <c r="BD65" s="82">
        <v>0</v>
      </c>
      <c r="BE65" s="83" t="s">
        <v>1409</v>
      </c>
      <c r="BF65" s="83" t="s">
        <v>1598</v>
      </c>
      <c r="BG65" s="83"/>
      <c r="BH65" s="83"/>
      <c r="BI65" s="83"/>
      <c r="BJ65" s="83" t="s">
        <v>1314</v>
      </c>
      <c r="BK65" s="83" t="s">
        <v>51</v>
      </c>
      <c r="BL65" s="82">
        <v>0</v>
      </c>
      <c r="BM65" s="82">
        <v>2737500</v>
      </c>
      <c r="BN65" s="82">
        <v>0</v>
      </c>
      <c r="BO65" s="82">
        <v>1</v>
      </c>
      <c r="BP65" s="82">
        <v>200000</v>
      </c>
      <c r="BQ65" s="82">
        <v>333818</v>
      </c>
      <c r="BR65" s="82">
        <v>0</v>
      </c>
      <c r="BS65" s="82">
        <v>0</v>
      </c>
      <c r="BT65" s="82">
        <v>0</v>
      </c>
      <c r="BU65" s="82">
        <v>0</v>
      </c>
      <c r="BV65" s="82">
        <v>0</v>
      </c>
      <c r="BW65" s="82">
        <v>0</v>
      </c>
      <c r="BX65" s="82">
        <v>3271318</v>
      </c>
    </row>
    <row r="66" spans="1:76" s="85" customFormat="1" ht="25.5" customHeight="1">
      <c r="A66" s="70" t="str">
        <f t="shared" si="1"/>
        <v>SEKU557447444783</v>
      </c>
      <c r="B66" s="71">
        <v>63</v>
      </c>
      <c r="C66" s="72" t="d">
        <v>2022-08-10</v>
      </c>
      <c r="D66" s="73" t="s">
        <v>1453</v>
      </c>
      <c r="E66" s="73" t="s">
        <v>51</v>
      </c>
      <c r="F66" s="73" t="s">
        <v>1454</v>
      </c>
      <c r="G66" s="74"/>
      <c r="H66" s="74">
        <v>1</v>
      </c>
      <c r="I66" s="75" t="s">
        <v>1599</v>
      </c>
      <c r="J66" s="75" t="s">
        <v>1600</v>
      </c>
      <c r="K66" s="98" t="s">
        <v>1115</v>
      </c>
      <c r="L66" s="77" t="s">
        <v>1254</v>
      </c>
      <c r="M66" s="77">
        <v>0</v>
      </c>
      <c r="N66" s="77">
        <v>0</v>
      </c>
      <c r="O66" s="77"/>
      <c r="P66" s="94"/>
      <c r="Q66" s="104">
        <v>2400000</v>
      </c>
      <c r="R66" s="77">
        <f t="shared" si="13"/>
        <v>2181818.1818181816</v>
      </c>
      <c r="S66" s="77">
        <f t="shared" si="14"/>
        <v>174545.45454545453</v>
      </c>
      <c r="T66" s="77">
        <f t="shared" si="15"/>
        <v>2356363.6363636362</v>
      </c>
      <c r="U66" s="77">
        <f t="shared" si="16"/>
        <v>2356363.6363636362</v>
      </c>
      <c r="V66" s="88"/>
      <c r="W66" s="79">
        <f t="shared" si="6"/>
        <v>2400000</v>
      </c>
      <c r="X66" s="80">
        <f t="shared" si="7"/>
        <v>0</v>
      </c>
      <c r="Y66" s="79">
        <f t="shared" si="8"/>
        <v>200000</v>
      </c>
      <c r="Z66" s="80">
        <f t="shared" si="9"/>
        <v>-200000</v>
      </c>
      <c r="AA66" s="79">
        <f t="shared" si="10"/>
        <v>549818</v>
      </c>
      <c r="AB66" s="80">
        <f t="shared" si="11"/>
        <v>-549818</v>
      </c>
      <c r="AC66" s="81" t="str">
        <f t="shared" si="12"/>
        <v>HACU221205044783</v>
      </c>
      <c r="AD66" s="82">
        <v>8</v>
      </c>
      <c r="AE66" s="82">
        <v>2022</v>
      </c>
      <c r="AF66" s="83" t="s">
        <v>1255</v>
      </c>
      <c r="AG66" s="83"/>
      <c r="AH66" s="83" t="s">
        <v>1596</v>
      </c>
      <c r="AI66" s="83" t="s">
        <v>1258</v>
      </c>
      <c r="AJ66" s="83"/>
      <c r="AK66" s="83" t="s">
        <v>1259</v>
      </c>
      <c r="AL66" s="83" t="s">
        <v>1579</v>
      </c>
      <c r="AM66" s="83"/>
      <c r="AN66" s="84" t="d">
        <v>2022-08-10</v>
      </c>
      <c r="AO66" s="84" t="d">
        <v>2022-08-12</v>
      </c>
      <c r="AP66" s="83" t="s">
        <v>1261</v>
      </c>
      <c r="AQ66" s="83"/>
      <c r="AR66" s="83"/>
      <c r="AS66" s="82">
        <v>1</v>
      </c>
      <c r="AT66" s="83" t="s">
        <v>1601</v>
      </c>
      <c r="AU66" s="82">
        <v>0</v>
      </c>
      <c r="AV66" s="83" t="s">
        <v>11</v>
      </c>
      <c r="AW66" s="82">
        <v>20</v>
      </c>
      <c r="AX66" s="83" t="s">
        <v>1576</v>
      </c>
      <c r="AY66" s="83" t="s">
        <v>1577</v>
      </c>
      <c r="AZ66" s="83" t="s">
        <v>1292</v>
      </c>
      <c r="BA66" s="83" t="s">
        <v>1293</v>
      </c>
      <c r="BB66" s="83" t="s">
        <v>1294</v>
      </c>
      <c r="BC66" s="82">
        <v>1</v>
      </c>
      <c r="BD66" s="82">
        <v>0</v>
      </c>
      <c r="BE66" s="83" t="s">
        <v>1409</v>
      </c>
      <c r="BF66" s="83" t="s">
        <v>1602</v>
      </c>
      <c r="BG66" s="83"/>
      <c r="BH66" s="83"/>
      <c r="BI66" s="83"/>
      <c r="BJ66" s="83" t="s">
        <v>1314</v>
      </c>
      <c r="BK66" s="83" t="s">
        <v>51</v>
      </c>
      <c r="BL66" s="82">
        <v>0</v>
      </c>
      <c r="BM66" s="82">
        <v>2737500</v>
      </c>
      <c r="BN66" s="82">
        <v>0</v>
      </c>
      <c r="BO66" s="82">
        <v>1</v>
      </c>
      <c r="BP66" s="82">
        <v>200000</v>
      </c>
      <c r="BQ66" s="82">
        <v>333818</v>
      </c>
      <c r="BR66" s="82">
        <v>0</v>
      </c>
      <c r="BS66" s="82">
        <v>0</v>
      </c>
      <c r="BT66" s="82">
        <v>0</v>
      </c>
      <c r="BU66" s="82">
        <v>50000</v>
      </c>
      <c r="BV66" s="82">
        <v>0</v>
      </c>
      <c r="BW66" s="82">
        <v>0</v>
      </c>
      <c r="BX66" s="82">
        <v>3321318</v>
      </c>
    </row>
    <row r="67" spans="1:76" s="85" customFormat="1" ht="25.5" customHeight="1">
      <c r="A67" s="70" t="str">
        <f t="shared" si="1"/>
        <v>TRHU327366744783</v>
      </c>
      <c r="B67" s="71">
        <v>64</v>
      </c>
      <c r="C67" s="72" t="d">
        <v>2022-08-10</v>
      </c>
      <c r="D67" s="73" t="s">
        <v>1275</v>
      </c>
      <c r="E67" s="73" t="s">
        <v>51</v>
      </c>
      <c r="F67" s="73" t="s">
        <v>1603</v>
      </c>
      <c r="G67" s="74">
        <v>1</v>
      </c>
      <c r="H67" s="74"/>
      <c r="I67" s="75" t="s">
        <v>1585</v>
      </c>
      <c r="J67" s="75" t="s">
        <v>1586</v>
      </c>
      <c r="K67" s="89" t="s">
        <v>1279</v>
      </c>
      <c r="L67" s="77"/>
      <c r="M67" s="77">
        <v>0</v>
      </c>
      <c r="N67" s="77">
        <v>0</v>
      </c>
      <c r="O67" s="77"/>
      <c r="P67" s="77">
        <v>50000</v>
      </c>
      <c r="Q67" s="77">
        <v>2750000</v>
      </c>
      <c r="R67" s="77">
        <f t="shared" si="13"/>
        <v>2500000</v>
      </c>
      <c r="S67" s="77">
        <f t="shared" si="14"/>
        <v>200000</v>
      </c>
      <c r="T67" s="77">
        <f t="shared" si="15"/>
        <v>2700000</v>
      </c>
      <c r="U67" s="77">
        <f t="shared" si="16"/>
        <v>2750000</v>
      </c>
      <c r="V67" s="88"/>
      <c r="W67" s="79">
        <f t="shared" si="6"/>
        <v>2750000</v>
      </c>
      <c r="X67" s="80">
        <f t="shared" si="7"/>
        <v>0</v>
      </c>
      <c r="Y67" s="79">
        <f t="shared" si="8"/>
        <v>350000</v>
      </c>
      <c r="Z67" s="80">
        <f t="shared" si="9"/>
        <v>-350000</v>
      </c>
      <c r="AA67" s="79">
        <f t="shared" si="10"/>
        <v>333818</v>
      </c>
      <c r="AB67" s="80">
        <f t="shared" si="11"/>
        <v>-333818</v>
      </c>
      <c r="AC67" s="81" t="str">
        <f t="shared" si="12"/>
        <v>SEKU557447444783</v>
      </c>
      <c r="AD67" s="82">
        <v>8</v>
      </c>
      <c r="AE67" s="82">
        <v>2022</v>
      </c>
      <c r="AF67" s="83" t="s">
        <v>1255</v>
      </c>
      <c r="AG67" s="83"/>
      <c r="AH67" s="83" t="s">
        <v>1447</v>
      </c>
      <c r="AI67" s="83" t="s">
        <v>1258</v>
      </c>
      <c r="AJ67" s="83"/>
      <c r="AK67" s="83" t="s">
        <v>1259</v>
      </c>
      <c r="AL67" s="83" t="s">
        <v>1579</v>
      </c>
      <c r="AM67" s="83"/>
      <c r="AN67" s="84" t="d">
        <v>2022-08-10</v>
      </c>
      <c r="AO67" s="84" t="d">
        <v>2022-08-12</v>
      </c>
      <c r="AP67" s="83" t="s">
        <v>1261</v>
      </c>
      <c r="AQ67" s="83"/>
      <c r="AR67" s="83"/>
      <c r="AS67" s="82">
        <v>1</v>
      </c>
      <c r="AT67" s="83" t="s">
        <v>487</v>
      </c>
      <c r="AU67" s="82">
        <v>0</v>
      </c>
      <c r="AV67" s="83" t="s">
        <v>1392</v>
      </c>
      <c r="AW67" s="82">
        <v>40</v>
      </c>
      <c r="AX67" s="83" t="s">
        <v>1599</v>
      </c>
      <c r="AY67" s="83" t="s">
        <v>1600</v>
      </c>
      <c r="AZ67" s="83" t="s">
        <v>1451</v>
      </c>
      <c r="BA67" s="83" t="s">
        <v>1299</v>
      </c>
      <c r="BB67" s="83" t="s">
        <v>1452</v>
      </c>
      <c r="BC67" s="82">
        <v>0</v>
      </c>
      <c r="BD67" s="82">
        <v>1</v>
      </c>
      <c r="BE67" s="83" t="s">
        <v>1115</v>
      </c>
      <c r="BF67" s="83" t="s">
        <v>52</v>
      </c>
      <c r="BG67" s="83"/>
      <c r="BH67" s="83"/>
      <c r="BI67" s="83"/>
      <c r="BJ67" s="83" t="s">
        <v>1314</v>
      </c>
      <c r="BK67" s="83" t="s">
        <v>51</v>
      </c>
      <c r="BL67" s="82">
        <v>0</v>
      </c>
      <c r="BM67" s="82">
        <v>2400000</v>
      </c>
      <c r="BN67" s="82">
        <v>0</v>
      </c>
      <c r="BO67" s="82">
        <v>1</v>
      </c>
      <c r="BP67" s="82">
        <v>200000</v>
      </c>
      <c r="BQ67" s="82">
        <v>549818</v>
      </c>
      <c r="BR67" s="82">
        <v>0</v>
      </c>
      <c r="BS67" s="82">
        <v>0</v>
      </c>
      <c r="BT67" s="82">
        <v>0</v>
      </c>
      <c r="BU67" s="82">
        <v>0</v>
      </c>
      <c r="BV67" s="82">
        <v>0</v>
      </c>
      <c r="BW67" s="82">
        <v>0</v>
      </c>
      <c r="BX67" s="82">
        <v>3149818</v>
      </c>
    </row>
    <row r="68" spans="1:76" s="85" customFormat="1" ht="25.5" customHeight="1">
      <c r="A68" s="70" t="str">
        <f t="shared" ref="A68:A131" si="17">SUBSTITUTE(CONCATENATE(I68,VALUE(C68))," ","")</f>
        <v>TCKU201002044783</v>
      </c>
      <c r="B68" s="71">
        <v>65</v>
      </c>
      <c r="C68" s="72" t="d">
        <v>2022-08-10</v>
      </c>
      <c r="D68" s="73" t="s">
        <v>1275</v>
      </c>
      <c r="E68" s="73" t="s">
        <v>51</v>
      </c>
      <c r="F68" s="73" t="s">
        <v>1603</v>
      </c>
      <c r="G68" s="74">
        <v>1</v>
      </c>
      <c r="H68" s="74"/>
      <c r="I68" s="75" t="s">
        <v>1590</v>
      </c>
      <c r="J68" s="75" t="s">
        <v>1591</v>
      </c>
      <c r="K68" s="89" t="s">
        <v>1279</v>
      </c>
      <c r="L68" s="77"/>
      <c r="M68" s="77">
        <v>0</v>
      </c>
      <c r="N68" s="77">
        <v>0</v>
      </c>
      <c r="O68" s="77"/>
      <c r="P68" s="77">
        <v>50000</v>
      </c>
      <c r="Q68" s="77">
        <v>2750000</v>
      </c>
      <c r="R68" s="77">
        <f t="shared" ref="R68:R99" si="18">Q68/1.1</f>
        <v>2500000</v>
      </c>
      <c r="S68" s="77">
        <f t="shared" ref="S68:S99" si="19">R68*8%</f>
        <v>200000</v>
      </c>
      <c r="T68" s="77">
        <f t="shared" ref="T68:T99" si="20">SUBTOTAL(9,R68:S68)</f>
        <v>2700000</v>
      </c>
      <c r="U68" s="77">
        <f t="shared" ref="U68:U99" si="21">M68+N68+O68+P68+T68</f>
        <v>2750000</v>
      </c>
      <c r="V68" s="88"/>
      <c r="W68" s="79">
        <f t="shared" ref="W68:W131" si="22">VLOOKUP(A68,$AC$4:$BV$4407,37,0)</f>
        <v>2750000</v>
      </c>
      <c r="X68" s="80">
        <f t="shared" ref="X68:X131" si="23">Q68-W68</f>
        <v>0</v>
      </c>
      <c r="Y68" s="79">
        <f t="shared" ref="Y68:Y131" si="24">VLOOKUP(A68,$AC$4:$BV$407,40,0)</f>
        <v>350000</v>
      </c>
      <c r="Z68" s="80">
        <f t="shared" ref="Z68:Z131" si="25">M68-Y68</f>
        <v>-350000</v>
      </c>
      <c r="AA68" s="79">
        <f t="shared" ref="AA68:AA131" si="26">VLOOKUP(A68,$AC$4:$BV$407,41,0)</f>
        <v>333818</v>
      </c>
      <c r="AB68" s="80">
        <f t="shared" ref="AB68:AB131" si="27">N68-AA68</f>
        <v>-333818</v>
      </c>
      <c r="AC68" s="81" t="str">
        <f t="shared" ref="AC68:AC131" si="28">SUBSTITUTE(CONCATENATE(AX68,VALUE(AN68))," ","")</f>
        <v>SEGU388207244783</v>
      </c>
      <c r="AD68" s="82">
        <v>8</v>
      </c>
      <c r="AE68" s="82">
        <v>2022</v>
      </c>
      <c r="AF68" s="83" t="s">
        <v>1255</v>
      </c>
      <c r="AG68" s="83"/>
      <c r="AH68" s="83" t="s">
        <v>1604</v>
      </c>
      <c r="AI68" s="83" t="s">
        <v>1258</v>
      </c>
      <c r="AJ68" s="83"/>
      <c r="AK68" s="83" t="s">
        <v>1259</v>
      </c>
      <c r="AL68" s="83" t="s">
        <v>1579</v>
      </c>
      <c r="AM68" s="83"/>
      <c r="AN68" s="84" t="d">
        <v>2022-08-10</v>
      </c>
      <c r="AO68" s="84" t="d">
        <v>2022-08-12</v>
      </c>
      <c r="AP68" s="83" t="s">
        <v>1261</v>
      </c>
      <c r="AQ68" s="83"/>
      <c r="AR68" s="83"/>
      <c r="AS68" s="82">
        <v>1</v>
      </c>
      <c r="AT68" s="83" t="s">
        <v>1605</v>
      </c>
      <c r="AU68" s="82">
        <v>0</v>
      </c>
      <c r="AV68" s="83" t="s">
        <v>11</v>
      </c>
      <c r="AW68" s="82">
        <v>20</v>
      </c>
      <c r="AX68" s="83" t="s">
        <v>1594</v>
      </c>
      <c r="AY68" s="83" t="s">
        <v>1595</v>
      </c>
      <c r="AZ68" s="83" t="s">
        <v>1606</v>
      </c>
      <c r="BA68" s="83" t="s">
        <v>1299</v>
      </c>
      <c r="BB68" s="83" t="s">
        <v>1457</v>
      </c>
      <c r="BC68" s="82">
        <v>1</v>
      </c>
      <c r="BD68" s="82">
        <v>0</v>
      </c>
      <c r="BE68" s="83" t="s">
        <v>1458</v>
      </c>
      <c r="BF68" s="83" t="s">
        <v>1607</v>
      </c>
      <c r="BG68" s="83"/>
      <c r="BH68" s="83"/>
      <c r="BI68" s="83"/>
      <c r="BJ68" s="83" t="s">
        <v>1314</v>
      </c>
      <c r="BK68" s="83" t="s">
        <v>51</v>
      </c>
      <c r="BL68" s="82">
        <v>0</v>
      </c>
      <c r="BM68" s="82">
        <v>3800000</v>
      </c>
      <c r="BN68" s="82">
        <v>0</v>
      </c>
      <c r="BO68" s="82">
        <v>1</v>
      </c>
      <c r="BP68" s="82">
        <v>200000</v>
      </c>
      <c r="BQ68" s="82">
        <v>333818</v>
      </c>
      <c r="BR68" s="82">
        <v>0</v>
      </c>
      <c r="BS68" s="82">
        <v>0</v>
      </c>
      <c r="BT68" s="82">
        <v>0</v>
      </c>
      <c r="BU68" s="82">
        <v>0</v>
      </c>
      <c r="BV68" s="82">
        <v>0</v>
      </c>
      <c r="BW68" s="82">
        <v>0</v>
      </c>
      <c r="BX68" s="82">
        <v>4333818</v>
      </c>
    </row>
    <row r="69" spans="1:76" s="85" customFormat="1" ht="25.5" customHeight="1">
      <c r="A69" s="70" t="str">
        <f t="shared" si="17"/>
        <v>GAOU211400344784</v>
      </c>
      <c r="B69" s="71">
        <v>66</v>
      </c>
      <c r="C69" s="72" t="d">
        <v>2022-08-11</v>
      </c>
      <c r="D69" s="30" t="s">
        <v>1608</v>
      </c>
      <c r="E69" s="73" t="s">
        <v>38</v>
      </c>
      <c r="F69" s="73" t="s">
        <v>1346</v>
      </c>
      <c r="G69" s="74">
        <v>1</v>
      </c>
      <c r="H69" s="74"/>
      <c r="I69" s="75" t="s">
        <v>1609</v>
      </c>
      <c r="J69" s="75" t="s">
        <v>1610</v>
      </c>
      <c r="K69" s="96" t="s">
        <v>1611</v>
      </c>
      <c r="L69" s="77"/>
      <c r="M69" s="77">
        <v>350000</v>
      </c>
      <c r="N69" s="77">
        <v>0</v>
      </c>
      <c r="O69" s="77"/>
      <c r="P69" s="94"/>
      <c r="Q69" s="77">
        <v>3550000</v>
      </c>
      <c r="R69" s="77">
        <f t="shared" si="18"/>
        <v>3227272.7272727271</v>
      </c>
      <c r="S69" s="77">
        <f t="shared" si="19"/>
        <v>258181.81818181818</v>
      </c>
      <c r="T69" s="77">
        <f t="shared" si="20"/>
        <v>3485454.5454545454</v>
      </c>
      <c r="U69" s="77">
        <f t="shared" si="21"/>
        <v>3835454.5454545454</v>
      </c>
      <c r="V69" s="88"/>
      <c r="W69" s="79">
        <f t="shared" si="22"/>
        <v>3550000</v>
      </c>
      <c r="X69" s="80">
        <f t="shared" si="23"/>
        <v>0</v>
      </c>
      <c r="Y69" s="79">
        <f t="shared" si="24"/>
        <v>350000</v>
      </c>
      <c r="Z69" s="80">
        <f t="shared" si="25"/>
        <v>0</v>
      </c>
      <c r="AA69" s="79">
        <f t="shared" si="26"/>
        <v>329500</v>
      </c>
      <c r="AB69" s="80">
        <f t="shared" si="27"/>
        <v>-329500</v>
      </c>
      <c r="AC69" s="81" t="str">
        <f t="shared" si="28"/>
        <v>GAOU211400344784</v>
      </c>
      <c r="AD69" s="82">
        <v>8</v>
      </c>
      <c r="AE69" s="82">
        <v>2022</v>
      </c>
      <c r="AF69" s="83" t="s">
        <v>1255</v>
      </c>
      <c r="AG69" s="83" t="s">
        <v>1612</v>
      </c>
      <c r="AH69" s="83" t="s">
        <v>1613</v>
      </c>
      <c r="AI69" s="83" t="s">
        <v>1413</v>
      </c>
      <c r="AJ69" s="83"/>
      <c r="AK69" s="83" t="s">
        <v>1614</v>
      </c>
      <c r="AL69" s="83" t="s">
        <v>1615</v>
      </c>
      <c r="AM69" s="83"/>
      <c r="AN69" s="84" t="d">
        <v>2022-08-11</v>
      </c>
      <c r="AO69" s="84" t="d">
        <v>2022-08-13</v>
      </c>
      <c r="AP69" s="83" t="s">
        <v>1261</v>
      </c>
      <c r="AQ69" s="83"/>
      <c r="AR69" s="83"/>
      <c r="AS69" s="82">
        <v>0</v>
      </c>
      <c r="AT69" s="83"/>
      <c r="AU69" s="82">
        <v>0</v>
      </c>
      <c r="AV69" s="83" t="s">
        <v>11</v>
      </c>
      <c r="AW69" s="82">
        <v>20</v>
      </c>
      <c r="AX69" s="83" t="s">
        <v>1609</v>
      </c>
      <c r="AY69" s="83" t="s">
        <v>1610</v>
      </c>
      <c r="AZ69" s="83" t="s">
        <v>1616</v>
      </c>
      <c r="BA69" s="83" t="s">
        <v>1617</v>
      </c>
      <c r="BB69" s="83" t="s">
        <v>1618</v>
      </c>
      <c r="BC69" s="82">
        <v>1</v>
      </c>
      <c r="BD69" s="82">
        <v>0</v>
      </c>
      <c r="BE69" s="83" t="s">
        <v>1619</v>
      </c>
      <c r="BF69" s="83"/>
      <c r="BG69" s="83"/>
      <c r="BH69" s="83"/>
      <c r="BI69" s="83"/>
      <c r="BJ69" s="83" t="s">
        <v>45</v>
      </c>
      <c r="BK69" s="83" t="s">
        <v>38</v>
      </c>
      <c r="BL69" s="82">
        <v>0</v>
      </c>
      <c r="BM69" s="82">
        <v>3550000</v>
      </c>
      <c r="BN69" s="82">
        <v>0</v>
      </c>
      <c r="BO69" s="82">
        <v>1</v>
      </c>
      <c r="BP69" s="82">
        <v>350000</v>
      </c>
      <c r="BQ69" s="82">
        <v>329500</v>
      </c>
      <c r="BR69" s="82">
        <v>0</v>
      </c>
      <c r="BS69" s="82">
        <v>0</v>
      </c>
      <c r="BT69" s="82">
        <v>0</v>
      </c>
      <c r="BU69" s="82">
        <v>0</v>
      </c>
      <c r="BV69" s="82">
        <v>0</v>
      </c>
      <c r="BW69" s="82">
        <v>0</v>
      </c>
      <c r="BX69" s="82">
        <v>4229500</v>
      </c>
    </row>
    <row r="70" spans="1:76" s="85" customFormat="1" ht="25.5" customHeight="1">
      <c r="A70" s="70" t="str">
        <f t="shared" si="17"/>
        <v>GESU303588044784</v>
      </c>
      <c r="B70" s="71">
        <v>67</v>
      </c>
      <c r="C70" s="72" t="d">
        <v>2022-08-11</v>
      </c>
      <c r="D70" s="73" t="s">
        <v>1275</v>
      </c>
      <c r="E70" s="73" t="s">
        <v>38</v>
      </c>
      <c r="F70" s="73" t="s">
        <v>1529</v>
      </c>
      <c r="G70" s="74">
        <v>1</v>
      </c>
      <c r="H70" s="74"/>
      <c r="I70" s="75" t="s">
        <v>1620</v>
      </c>
      <c r="J70" s="75" t="s">
        <v>1621</v>
      </c>
      <c r="K70" s="89" t="s">
        <v>1279</v>
      </c>
      <c r="L70" s="77"/>
      <c r="M70" s="77">
        <v>280000</v>
      </c>
      <c r="N70" s="77">
        <v>0</v>
      </c>
      <c r="O70" s="77"/>
      <c r="P70" s="77">
        <v>50000</v>
      </c>
      <c r="Q70" s="77">
        <v>2750000</v>
      </c>
      <c r="R70" s="77">
        <f t="shared" si="18"/>
        <v>2500000</v>
      </c>
      <c r="S70" s="77">
        <f t="shared" si="19"/>
        <v>200000</v>
      </c>
      <c r="T70" s="77">
        <f t="shared" si="20"/>
        <v>2700000</v>
      </c>
      <c r="U70" s="77">
        <f t="shared" si="21"/>
        <v>3030000</v>
      </c>
      <c r="V70" s="88"/>
      <c r="W70" s="79">
        <f t="shared" si="22"/>
        <v>2750000</v>
      </c>
      <c r="X70" s="80">
        <f t="shared" si="23"/>
        <v>0</v>
      </c>
      <c r="Y70" s="79">
        <f t="shared" si="24"/>
        <v>280000</v>
      </c>
      <c r="Z70" s="80">
        <f t="shared" si="25"/>
        <v>0</v>
      </c>
      <c r="AA70" s="79">
        <f t="shared" si="26"/>
        <v>329500</v>
      </c>
      <c r="AB70" s="80">
        <f t="shared" si="27"/>
        <v>-329500</v>
      </c>
      <c r="AC70" s="81" t="str">
        <f t="shared" si="28"/>
        <v>GAOU614325244784</v>
      </c>
      <c r="AD70" s="82">
        <v>8</v>
      </c>
      <c r="AE70" s="82">
        <v>2022</v>
      </c>
      <c r="AF70" s="83" t="s">
        <v>1255</v>
      </c>
      <c r="AG70" s="83" t="s">
        <v>1622</v>
      </c>
      <c r="AH70" s="83" t="s">
        <v>1455</v>
      </c>
      <c r="AI70" s="83" t="s">
        <v>1413</v>
      </c>
      <c r="AJ70" s="83"/>
      <c r="AK70" s="83" t="s">
        <v>1614</v>
      </c>
      <c r="AL70" s="83" t="s">
        <v>1615</v>
      </c>
      <c r="AM70" s="83"/>
      <c r="AN70" s="84" t="d">
        <v>2022-08-11</v>
      </c>
      <c r="AO70" s="84" t="d">
        <v>2022-08-13</v>
      </c>
      <c r="AP70" s="83" t="s">
        <v>1261</v>
      </c>
      <c r="AQ70" s="83"/>
      <c r="AR70" s="83"/>
      <c r="AS70" s="82">
        <v>0</v>
      </c>
      <c r="AT70" s="83"/>
      <c r="AU70" s="82">
        <v>0</v>
      </c>
      <c r="AV70" s="83" t="s">
        <v>12</v>
      </c>
      <c r="AW70" s="82">
        <v>40</v>
      </c>
      <c r="AX70" s="83" t="s">
        <v>1623</v>
      </c>
      <c r="AY70" s="83" t="s">
        <v>1624</v>
      </c>
      <c r="AZ70" s="83" t="s">
        <v>1041</v>
      </c>
      <c r="BA70" s="83" t="s">
        <v>1299</v>
      </c>
      <c r="BB70" s="83" t="s">
        <v>1457</v>
      </c>
      <c r="BC70" s="82">
        <v>0</v>
      </c>
      <c r="BD70" s="82">
        <v>1</v>
      </c>
      <c r="BE70" s="83" t="s">
        <v>1458</v>
      </c>
      <c r="BF70" s="83" t="s">
        <v>1625</v>
      </c>
      <c r="BG70" s="83"/>
      <c r="BH70" s="83"/>
      <c r="BI70" s="83"/>
      <c r="BJ70" s="83" t="s">
        <v>45</v>
      </c>
      <c r="BK70" s="83" t="s">
        <v>38</v>
      </c>
      <c r="BL70" s="82">
        <v>0</v>
      </c>
      <c r="BM70" s="82">
        <v>4000000</v>
      </c>
      <c r="BN70" s="82">
        <v>0</v>
      </c>
      <c r="BO70" s="82">
        <v>1</v>
      </c>
      <c r="BP70" s="82">
        <v>520000</v>
      </c>
      <c r="BQ70" s="82">
        <v>540000</v>
      </c>
      <c r="BR70" s="82">
        <v>0</v>
      </c>
      <c r="BS70" s="82">
        <v>0</v>
      </c>
      <c r="BT70" s="82">
        <v>0</v>
      </c>
      <c r="BU70" s="82">
        <v>0</v>
      </c>
      <c r="BV70" s="82">
        <v>0</v>
      </c>
      <c r="BW70" s="82">
        <v>0</v>
      </c>
      <c r="BX70" s="82">
        <v>5060000</v>
      </c>
    </row>
    <row r="71" spans="1:76" s="85" customFormat="1" ht="25.5" customHeight="1">
      <c r="A71" s="70" t="str">
        <f t="shared" si="17"/>
        <v>GLDU960529344784</v>
      </c>
      <c r="B71" s="71">
        <v>68</v>
      </c>
      <c r="C71" s="72" t="d">
        <v>2022-08-11</v>
      </c>
      <c r="D71" s="73" t="s">
        <v>1275</v>
      </c>
      <c r="E71" s="73" t="s">
        <v>38</v>
      </c>
      <c r="F71" s="73" t="s">
        <v>1529</v>
      </c>
      <c r="G71" s="74">
        <v>1</v>
      </c>
      <c r="H71" s="74"/>
      <c r="I71" s="75" t="s">
        <v>1626</v>
      </c>
      <c r="J71" s="75" t="s">
        <v>1627</v>
      </c>
      <c r="K71" s="89" t="s">
        <v>1279</v>
      </c>
      <c r="L71" s="77"/>
      <c r="M71" s="77">
        <v>280000</v>
      </c>
      <c r="N71" s="77">
        <v>0</v>
      </c>
      <c r="O71" s="77"/>
      <c r="P71" s="77">
        <v>50000</v>
      </c>
      <c r="Q71" s="77">
        <v>2750000</v>
      </c>
      <c r="R71" s="77">
        <f t="shared" si="18"/>
        <v>2500000</v>
      </c>
      <c r="S71" s="77">
        <f t="shared" si="19"/>
        <v>200000</v>
      </c>
      <c r="T71" s="77">
        <f t="shared" si="20"/>
        <v>2700000</v>
      </c>
      <c r="U71" s="77">
        <f t="shared" si="21"/>
        <v>3030000</v>
      </c>
      <c r="V71" s="88"/>
      <c r="W71" s="79">
        <f t="shared" si="22"/>
        <v>2750000</v>
      </c>
      <c r="X71" s="80">
        <f t="shared" si="23"/>
        <v>0</v>
      </c>
      <c r="Y71" s="79">
        <f t="shared" si="24"/>
        <v>280000</v>
      </c>
      <c r="Z71" s="80">
        <f t="shared" si="25"/>
        <v>0</v>
      </c>
      <c r="AA71" s="79">
        <f t="shared" si="26"/>
        <v>329500</v>
      </c>
      <c r="AB71" s="80">
        <f t="shared" si="27"/>
        <v>-329500</v>
      </c>
      <c r="AC71" s="81" t="str">
        <f t="shared" si="28"/>
        <v>GESU303588044784</v>
      </c>
      <c r="AD71" s="82">
        <v>8</v>
      </c>
      <c r="AE71" s="82">
        <v>2022</v>
      </c>
      <c r="AF71" s="83" t="s">
        <v>1255</v>
      </c>
      <c r="AG71" s="83" t="s">
        <v>1628</v>
      </c>
      <c r="AH71" s="83" t="s">
        <v>1257</v>
      </c>
      <c r="AI71" s="83" t="s">
        <v>1281</v>
      </c>
      <c r="AJ71" s="83"/>
      <c r="AK71" s="83" t="s">
        <v>1282</v>
      </c>
      <c r="AL71" s="83" t="s">
        <v>1629</v>
      </c>
      <c r="AM71" s="83"/>
      <c r="AN71" s="84" t="d">
        <v>2022-08-11</v>
      </c>
      <c r="AO71" s="84" t="d">
        <v>2022-08-13</v>
      </c>
      <c r="AP71" s="83" t="s">
        <v>1261</v>
      </c>
      <c r="AQ71" s="83"/>
      <c r="AR71" s="83"/>
      <c r="AS71" s="82">
        <v>0</v>
      </c>
      <c r="AT71" s="83"/>
      <c r="AU71" s="82">
        <v>0</v>
      </c>
      <c r="AV71" s="83" t="s">
        <v>11</v>
      </c>
      <c r="AW71" s="82">
        <v>20</v>
      </c>
      <c r="AX71" s="83" t="s">
        <v>1620</v>
      </c>
      <c r="AY71" s="83" t="s">
        <v>1621</v>
      </c>
      <c r="AZ71" s="83" t="s">
        <v>1263</v>
      </c>
      <c r="BA71" s="83" t="s">
        <v>1264</v>
      </c>
      <c r="BB71" s="83" t="s">
        <v>1265</v>
      </c>
      <c r="BC71" s="82">
        <v>1</v>
      </c>
      <c r="BD71" s="82">
        <v>0</v>
      </c>
      <c r="BE71" s="83" t="s">
        <v>1266</v>
      </c>
      <c r="BF71" s="83"/>
      <c r="BG71" s="83"/>
      <c r="BH71" s="83"/>
      <c r="BI71" s="83" t="s">
        <v>1630</v>
      </c>
      <c r="BJ71" s="83" t="s">
        <v>139</v>
      </c>
      <c r="BK71" s="83" t="s">
        <v>38</v>
      </c>
      <c r="BL71" s="82">
        <v>0</v>
      </c>
      <c r="BM71" s="82">
        <v>2750000</v>
      </c>
      <c r="BN71" s="82">
        <v>0</v>
      </c>
      <c r="BO71" s="82">
        <v>1</v>
      </c>
      <c r="BP71" s="82">
        <v>280000</v>
      </c>
      <c r="BQ71" s="82">
        <v>329500</v>
      </c>
      <c r="BR71" s="82">
        <v>0</v>
      </c>
      <c r="BS71" s="82">
        <v>0</v>
      </c>
      <c r="BT71" s="82">
        <v>0</v>
      </c>
      <c r="BU71" s="82">
        <v>50000</v>
      </c>
      <c r="BV71" s="82">
        <v>0</v>
      </c>
      <c r="BW71" s="82">
        <v>0</v>
      </c>
      <c r="BX71" s="82">
        <v>3409500</v>
      </c>
    </row>
    <row r="72" spans="1:76" s="85" customFormat="1" ht="25.5" customHeight="1">
      <c r="A72" s="70" t="str">
        <f t="shared" si="17"/>
        <v>CRSU122307344784</v>
      </c>
      <c r="B72" s="71">
        <v>69</v>
      </c>
      <c r="C72" s="72" t="d">
        <v>2022-08-11</v>
      </c>
      <c r="D72" s="73" t="s">
        <v>1275</v>
      </c>
      <c r="E72" s="73" t="s">
        <v>38</v>
      </c>
      <c r="F72" s="73" t="s">
        <v>1418</v>
      </c>
      <c r="G72" s="74">
        <v>1</v>
      </c>
      <c r="H72" s="74"/>
      <c r="I72" s="75" t="s">
        <v>1631</v>
      </c>
      <c r="J72" s="75" t="s">
        <v>1632</v>
      </c>
      <c r="K72" s="89" t="s">
        <v>1279</v>
      </c>
      <c r="L72" s="77"/>
      <c r="M72" s="77">
        <v>280000</v>
      </c>
      <c r="N72" s="77">
        <v>0</v>
      </c>
      <c r="O72" s="77"/>
      <c r="P72" s="77">
        <v>50000</v>
      </c>
      <c r="Q72" s="77">
        <v>2750000</v>
      </c>
      <c r="R72" s="77">
        <f t="shared" si="18"/>
        <v>2500000</v>
      </c>
      <c r="S72" s="77">
        <f t="shared" si="19"/>
        <v>200000</v>
      </c>
      <c r="T72" s="77">
        <f t="shared" si="20"/>
        <v>2700000</v>
      </c>
      <c r="U72" s="77">
        <f t="shared" si="21"/>
        <v>3030000</v>
      </c>
      <c r="V72" s="88"/>
      <c r="W72" s="79">
        <f t="shared" si="22"/>
        <v>2750000</v>
      </c>
      <c r="X72" s="80">
        <f t="shared" si="23"/>
        <v>0</v>
      </c>
      <c r="Y72" s="79">
        <f t="shared" si="24"/>
        <v>280000</v>
      </c>
      <c r="Z72" s="80">
        <f t="shared" si="25"/>
        <v>0</v>
      </c>
      <c r="AA72" s="79">
        <f t="shared" si="26"/>
        <v>329500</v>
      </c>
      <c r="AB72" s="80">
        <f t="shared" si="27"/>
        <v>-329500</v>
      </c>
      <c r="AC72" s="81" t="str">
        <f t="shared" si="28"/>
        <v>GLDU960529344784</v>
      </c>
      <c r="AD72" s="82">
        <v>8</v>
      </c>
      <c r="AE72" s="82">
        <v>2022</v>
      </c>
      <c r="AF72" s="83" t="s">
        <v>1255</v>
      </c>
      <c r="AG72" s="83" t="s">
        <v>1628</v>
      </c>
      <c r="AH72" s="83" t="s">
        <v>1257</v>
      </c>
      <c r="AI72" s="83" t="s">
        <v>1281</v>
      </c>
      <c r="AJ72" s="83"/>
      <c r="AK72" s="83" t="s">
        <v>1282</v>
      </c>
      <c r="AL72" s="83" t="s">
        <v>1629</v>
      </c>
      <c r="AM72" s="83"/>
      <c r="AN72" s="84" t="d">
        <v>2022-08-11</v>
      </c>
      <c r="AO72" s="84" t="d">
        <v>2022-08-13</v>
      </c>
      <c r="AP72" s="83" t="s">
        <v>1261</v>
      </c>
      <c r="AQ72" s="83"/>
      <c r="AR72" s="83"/>
      <c r="AS72" s="82">
        <v>0</v>
      </c>
      <c r="AT72" s="83"/>
      <c r="AU72" s="82">
        <v>0</v>
      </c>
      <c r="AV72" s="83" t="s">
        <v>11</v>
      </c>
      <c r="AW72" s="82">
        <v>20</v>
      </c>
      <c r="AX72" s="83" t="s">
        <v>1626</v>
      </c>
      <c r="AY72" s="83" t="s">
        <v>1627</v>
      </c>
      <c r="AZ72" s="83" t="s">
        <v>1263</v>
      </c>
      <c r="BA72" s="83" t="s">
        <v>1264</v>
      </c>
      <c r="BB72" s="83" t="s">
        <v>1265</v>
      </c>
      <c r="BC72" s="82">
        <v>1</v>
      </c>
      <c r="BD72" s="82">
        <v>0</v>
      </c>
      <c r="BE72" s="83" t="s">
        <v>1266</v>
      </c>
      <c r="BF72" s="83"/>
      <c r="BG72" s="83"/>
      <c r="BH72" s="83"/>
      <c r="BI72" s="83"/>
      <c r="BJ72" s="83" t="s">
        <v>139</v>
      </c>
      <c r="BK72" s="83" t="s">
        <v>38</v>
      </c>
      <c r="BL72" s="82">
        <v>0</v>
      </c>
      <c r="BM72" s="82">
        <v>2750000</v>
      </c>
      <c r="BN72" s="82">
        <v>0</v>
      </c>
      <c r="BO72" s="82">
        <v>1</v>
      </c>
      <c r="BP72" s="82">
        <v>280000</v>
      </c>
      <c r="BQ72" s="82">
        <v>329500</v>
      </c>
      <c r="BR72" s="82">
        <v>0</v>
      </c>
      <c r="BS72" s="82">
        <v>0</v>
      </c>
      <c r="BT72" s="82">
        <v>0</v>
      </c>
      <c r="BU72" s="82">
        <v>50000</v>
      </c>
      <c r="BV72" s="82">
        <v>0</v>
      </c>
      <c r="BW72" s="82">
        <v>0</v>
      </c>
      <c r="BX72" s="82">
        <v>3409500</v>
      </c>
    </row>
    <row r="73" spans="1:76" s="85" customFormat="1" ht="25.5" customHeight="1">
      <c r="A73" s="70" t="str">
        <f t="shared" si="17"/>
        <v>FSCU374900744784</v>
      </c>
      <c r="B73" s="71">
        <v>70</v>
      </c>
      <c r="C73" s="72" t="d">
        <v>2022-08-11</v>
      </c>
      <c r="D73" s="73" t="s">
        <v>1275</v>
      </c>
      <c r="E73" s="73" t="s">
        <v>38</v>
      </c>
      <c r="F73" s="73" t="s">
        <v>1418</v>
      </c>
      <c r="G73" s="74">
        <v>1</v>
      </c>
      <c r="H73" s="74"/>
      <c r="I73" s="75" t="s">
        <v>1633</v>
      </c>
      <c r="J73" s="75" t="s">
        <v>1634</v>
      </c>
      <c r="K73" s="89" t="s">
        <v>1279</v>
      </c>
      <c r="L73" s="77"/>
      <c r="M73" s="77">
        <v>280000</v>
      </c>
      <c r="N73" s="77">
        <v>0</v>
      </c>
      <c r="O73" s="77"/>
      <c r="P73" s="77">
        <v>50000</v>
      </c>
      <c r="Q73" s="77">
        <v>2750000</v>
      </c>
      <c r="R73" s="77">
        <f t="shared" si="18"/>
        <v>2500000</v>
      </c>
      <c r="S73" s="77">
        <f t="shared" si="19"/>
        <v>200000</v>
      </c>
      <c r="T73" s="77">
        <f t="shared" si="20"/>
        <v>2700000</v>
      </c>
      <c r="U73" s="77">
        <f t="shared" si="21"/>
        <v>3030000</v>
      </c>
      <c r="V73" s="88"/>
      <c r="W73" s="79">
        <f t="shared" si="22"/>
        <v>2750000</v>
      </c>
      <c r="X73" s="80">
        <f t="shared" si="23"/>
        <v>0</v>
      </c>
      <c r="Y73" s="79">
        <f t="shared" si="24"/>
        <v>280000</v>
      </c>
      <c r="Z73" s="80">
        <f t="shared" si="25"/>
        <v>0</v>
      </c>
      <c r="AA73" s="79">
        <f t="shared" si="26"/>
        <v>329500</v>
      </c>
      <c r="AB73" s="80">
        <f t="shared" si="27"/>
        <v>-329500</v>
      </c>
      <c r="AC73" s="81" t="str">
        <f t="shared" si="28"/>
        <v>CRSU122307344784</v>
      </c>
      <c r="AD73" s="82">
        <v>8</v>
      </c>
      <c r="AE73" s="82">
        <v>2022</v>
      </c>
      <c r="AF73" s="83" t="s">
        <v>1255</v>
      </c>
      <c r="AG73" s="83" t="s">
        <v>1628</v>
      </c>
      <c r="AH73" s="83" t="s">
        <v>1257</v>
      </c>
      <c r="AI73" s="83" t="s">
        <v>1281</v>
      </c>
      <c r="AJ73" s="83"/>
      <c r="AK73" s="83" t="s">
        <v>1282</v>
      </c>
      <c r="AL73" s="83" t="s">
        <v>1629</v>
      </c>
      <c r="AM73" s="83"/>
      <c r="AN73" s="84" t="d">
        <v>2022-08-11</v>
      </c>
      <c r="AO73" s="84" t="d">
        <v>2022-08-13</v>
      </c>
      <c r="AP73" s="83" t="s">
        <v>1261</v>
      </c>
      <c r="AQ73" s="83"/>
      <c r="AR73" s="83"/>
      <c r="AS73" s="82">
        <v>0</v>
      </c>
      <c r="AT73" s="83"/>
      <c r="AU73" s="82">
        <v>0</v>
      </c>
      <c r="AV73" s="83" t="s">
        <v>11</v>
      </c>
      <c r="AW73" s="82">
        <v>20</v>
      </c>
      <c r="AX73" s="83" t="s">
        <v>1631</v>
      </c>
      <c r="AY73" s="83" t="s">
        <v>1632</v>
      </c>
      <c r="AZ73" s="83" t="s">
        <v>1263</v>
      </c>
      <c r="BA73" s="83" t="s">
        <v>1264</v>
      </c>
      <c r="BB73" s="83" t="s">
        <v>1265</v>
      </c>
      <c r="BC73" s="82">
        <v>1</v>
      </c>
      <c r="BD73" s="82">
        <v>0</v>
      </c>
      <c r="BE73" s="83" t="s">
        <v>1266</v>
      </c>
      <c r="BF73" s="83"/>
      <c r="BG73" s="83"/>
      <c r="BH73" s="83"/>
      <c r="BI73" s="83" t="s">
        <v>1635</v>
      </c>
      <c r="BJ73" s="83" t="s">
        <v>139</v>
      </c>
      <c r="BK73" s="83" t="s">
        <v>38</v>
      </c>
      <c r="BL73" s="82">
        <v>0</v>
      </c>
      <c r="BM73" s="82">
        <v>2750000</v>
      </c>
      <c r="BN73" s="82">
        <v>0</v>
      </c>
      <c r="BO73" s="82">
        <v>1</v>
      </c>
      <c r="BP73" s="82">
        <v>280000</v>
      </c>
      <c r="BQ73" s="82">
        <v>329500</v>
      </c>
      <c r="BR73" s="82">
        <v>0</v>
      </c>
      <c r="BS73" s="82">
        <v>0</v>
      </c>
      <c r="BT73" s="82">
        <v>0</v>
      </c>
      <c r="BU73" s="82">
        <v>50000</v>
      </c>
      <c r="BV73" s="82">
        <v>0</v>
      </c>
      <c r="BW73" s="82">
        <v>0</v>
      </c>
      <c r="BX73" s="82">
        <v>3409500</v>
      </c>
    </row>
    <row r="74" spans="1:76" s="85" customFormat="1" ht="25.5" customHeight="1">
      <c r="A74" s="70" t="str">
        <f t="shared" si="17"/>
        <v>GAOU614325244784</v>
      </c>
      <c r="B74" s="71">
        <v>71</v>
      </c>
      <c r="C74" s="72" t="d">
        <v>2022-08-11</v>
      </c>
      <c r="D74" s="73" t="s">
        <v>1041</v>
      </c>
      <c r="E74" s="73" t="s">
        <v>38</v>
      </c>
      <c r="F74" s="73" t="s">
        <v>1443</v>
      </c>
      <c r="G74" s="74"/>
      <c r="H74" s="74">
        <v>1</v>
      </c>
      <c r="I74" s="75" t="s">
        <v>1623</v>
      </c>
      <c r="J74" s="75" t="s">
        <v>1624</v>
      </c>
      <c r="K74" s="91" t="s">
        <v>706</v>
      </c>
      <c r="L74" s="77"/>
      <c r="M74" s="77">
        <v>520000</v>
      </c>
      <c r="N74" s="77">
        <v>0</v>
      </c>
      <c r="O74" s="77"/>
      <c r="P74" s="77"/>
      <c r="Q74" s="101">
        <v>4000000</v>
      </c>
      <c r="R74" s="77">
        <f t="shared" si="18"/>
        <v>3636363.6363636362</v>
      </c>
      <c r="S74" s="77">
        <f t="shared" si="19"/>
        <v>290909.09090909088</v>
      </c>
      <c r="T74" s="77">
        <f t="shared" si="20"/>
        <v>3927272.7272727271</v>
      </c>
      <c r="U74" s="77">
        <f t="shared" si="21"/>
        <v>4447272.7272727266</v>
      </c>
      <c r="V74" s="88" t="s">
        <v>1636</v>
      </c>
      <c r="W74" s="79">
        <f t="shared" si="22"/>
        <v>4000000</v>
      </c>
      <c r="X74" s="80">
        <f t="shared" si="23"/>
        <v>0</v>
      </c>
      <c r="Y74" s="79">
        <f t="shared" si="24"/>
        <v>520000</v>
      </c>
      <c r="Z74" s="80">
        <f t="shared" si="25"/>
        <v>0</v>
      </c>
      <c r="AA74" s="79">
        <f t="shared" si="26"/>
        <v>540000</v>
      </c>
      <c r="AB74" s="80">
        <f t="shared" si="27"/>
        <v>-540000</v>
      </c>
      <c r="AC74" s="81" t="str">
        <f t="shared" si="28"/>
        <v>FSCU374900744784</v>
      </c>
      <c r="AD74" s="82">
        <v>8</v>
      </c>
      <c r="AE74" s="82">
        <v>2022</v>
      </c>
      <c r="AF74" s="83" t="s">
        <v>1255</v>
      </c>
      <c r="AG74" s="83" t="s">
        <v>1628</v>
      </c>
      <c r="AH74" s="83" t="s">
        <v>1257</v>
      </c>
      <c r="AI74" s="83" t="s">
        <v>1281</v>
      </c>
      <c r="AJ74" s="83"/>
      <c r="AK74" s="83" t="s">
        <v>1282</v>
      </c>
      <c r="AL74" s="83" t="s">
        <v>1629</v>
      </c>
      <c r="AM74" s="83"/>
      <c r="AN74" s="84" t="d">
        <v>2022-08-11</v>
      </c>
      <c r="AO74" s="84" t="d">
        <v>2022-08-13</v>
      </c>
      <c r="AP74" s="83" t="s">
        <v>1261</v>
      </c>
      <c r="AQ74" s="83"/>
      <c r="AR74" s="83"/>
      <c r="AS74" s="82">
        <v>0</v>
      </c>
      <c r="AT74" s="83"/>
      <c r="AU74" s="82">
        <v>0</v>
      </c>
      <c r="AV74" s="83" t="s">
        <v>11</v>
      </c>
      <c r="AW74" s="82">
        <v>20</v>
      </c>
      <c r="AX74" s="83" t="s">
        <v>1633</v>
      </c>
      <c r="AY74" s="83" t="s">
        <v>1634</v>
      </c>
      <c r="AZ74" s="83" t="s">
        <v>1263</v>
      </c>
      <c r="BA74" s="83" t="s">
        <v>1264</v>
      </c>
      <c r="BB74" s="83" t="s">
        <v>1265</v>
      </c>
      <c r="BC74" s="82">
        <v>1</v>
      </c>
      <c r="BD74" s="82">
        <v>0</v>
      </c>
      <c r="BE74" s="83" t="s">
        <v>1266</v>
      </c>
      <c r="BF74" s="83"/>
      <c r="BG74" s="83"/>
      <c r="BH74" s="83"/>
      <c r="BI74" s="83"/>
      <c r="BJ74" s="83" t="s">
        <v>139</v>
      </c>
      <c r="BK74" s="83" t="s">
        <v>38</v>
      </c>
      <c r="BL74" s="82">
        <v>0</v>
      </c>
      <c r="BM74" s="82">
        <v>2750000</v>
      </c>
      <c r="BN74" s="82">
        <v>0</v>
      </c>
      <c r="BO74" s="82">
        <v>1</v>
      </c>
      <c r="BP74" s="82">
        <v>280000</v>
      </c>
      <c r="BQ74" s="82">
        <v>329500</v>
      </c>
      <c r="BR74" s="82">
        <v>0</v>
      </c>
      <c r="BS74" s="82">
        <v>0</v>
      </c>
      <c r="BT74" s="82">
        <v>0</v>
      </c>
      <c r="BU74" s="82">
        <v>50000</v>
      </c>
      <c r="BV74" s="82">
        <v>0</v>
      </c>
      <c r="BW74" s="82">
        <v>0</v>
      </c>
      <c r="BX74" s="82">
        <v>3409500</v>
      </c>
    </row>
    <row r="75" spans="1:76" s="85" customFormat="1" ht="25.5" customHeight="1">
      <c r="A75" s="70" t="str">
        <f t="shared" si="17"/>
        <v>TRHU306239244785</v>
      </c>
      <c r="B75" s="71">
        <v>72</v>
      </c>
      <c r="C75" s="72" t="d">
        <v>2022-08-12</v>
      </c>
      <c r="D75" s="73" t="s">
        <v>1275</v>
      </c>
      <c r="E75" s="73" t="s">
        <v>38</v>
      </c>
      <c r="F75" s="73" t="s">
        <v>1443</v>
      </c>
      <c r="G75" s="74">
        <v>1</v>
      </c>
      <c r="H75" s="74"/>
      <c r="I75" s="75" t="s">
        <v>1637</v>
      </c>
      <c r="J75" s="75" t="s">
        <v>1638</v>
      </c>
      <c r="K75" s="89" t="s">
        <v>1279</v>
      </c>
      <c r="L75" s="77"/>
      <c r="M75" s="77">
        <v>280000</v>
      </c>
      <c r="N75" s="77">
        <v>0</v>
      </c>
      <c r="O75" s="77"/>
      <c r="P75" s="77">
        <v>50000</v>
      </c>
      <c r="Q75" s="77">
        <v>2750000</v>
      </c>
      <c r="R75" s="77">
        <f t="shared" si="18"/>
        <v>2500000</v>
      </c>
      <c r="S75" s="77">
        <f t="shared" si="19"/>
        <v>200000</v>
      </c>
      <c r="T75" s="77">
        <f t="shared" si="20"/>
        <v>2700000</v>
      </c>
      <c r="U75" s="77">
        <f t="shared" si="21"/>
        <v>3030000</v>
      </c>
      <c r="V75" s="88"/>
      <c r="W75" s="79">
        <f t="shared" si="22"/>
        <v>2750000</v>
      </c>
      <c r="X75" s="80">
        <f t="shared" si="23"/>
        <v>0</v>
      </c>
      <c r="Y75" s="79">
        <f t="shared" si="24"/>
        <v>280000</v>
      </c>
      <c r="Z75" s="80">
        <f t="shared" si="25"/>
        <v>0</v>
      </c>
      <c r="AA75" s="79">
        <f t="shared" si="26"/>
        <v>329500</v>
      </c>
      <c r="AB75" s="80">
        <f t="shared" si="27"/>
        <v>-329500</v>
      </c>
      <c r="AC75" s="81" t="str">
        <f t="shared" si="28"/>
        <v>TRHU306239244785</v>
      </c>
      <c r="AD75" s="82">
        <v>8</v>
      </c>
      <c r="AE75" s="82">
        <v>2022</v>
      </c>
      <c r="AF75" s="83" t="s">
        <v>1255</v>
      </c>
      <c r="AG75" s="83" t="s">
        <v>1639</v>
      </c>
      <c r="AH75" s="83" t="s">
        <v>1350</v>
      </c>
      <c r="AI75" s="83" t="s">
        <v>1281</v>
      </c>
      <c r="AJ75" s="83"/>
      <c r="AK75" s="83" t="s">
        <v>1282</v>
      </c>
      <c r="AL75" s="83" t="s">
        <v>1629</v>
      </c>
      <c r="AM75" s="83"/>
      <c r="AN75" s="84" t="d">
        <v>2022-08-12</v>
      </c>
      <c r="AO75" s="84" t="d">
        <v>2022-08-13</v>
      </c>
      <c r="AP75" s="83" t="s">
        <v>1261</v>
      </c>
      <c r="AQ75" s="83"/>
      <c r="AR75" s="83"/>
      <c r="AS75" s="82">
        <v>0</v>
      </c>
      <c r="AT75" s="83"/>
      <c r="AU75" s="82">
        <v>0</v>
      </c>
      <c r="AV75" s="83" t="s">
        <v>11</v>
      </c>
      <c r="AW75" s="82">
        <v>20</v>
      </c>
      <c r="AX75" s="83" t="s">
        <v>1637</v>
      </c>
      <c r="AY75" s="83" t="s">
        <v>1638</v>
      </c>
      <c r="AZ75" s="83" t="s">
        <v>1263</v>
      </c>
      <c r="BA75" s="83" t="s">
        <v>1264</v>
      </c>
      <c r="BB75" s="83" t="s">
        <v>1265</v>
      </c>
      <c r="BC75" s="82">
        <v>1</v>
      </c>
      <c r="BD75" s="82">
        <v>0</v>
      </c>
      <c r="BE75" s="83" t="s">
        <v>1266</v>
      </c>
      <c r="BF75" s="83"/>
      <c r="BG75" s="83"/>
      <c r="BH75" s="83"/>
      <c r="BI75" s="83" t="s">
        <v>1441</v>
      </c>
      <c r="BJ75" s="83" t="s">
        <v>139</v>
      </c>
      <c r="BK75" s="83" t="s">
        <v>38</v>
      </c>
      <c r="BL75" s="82">
        <v>0</v>
      </c>
      <c r="BM75" s="82">
        <v>2750000</v>
      </c>
      <c r="BN75" s="82">
        <v>0</v>
      </c>
      <c r="BO75" s="82">
        <v>1</v>
      </c>
      <c r="BP75" s="82">
        <v>280000</v>
      </c>
      <c r="BQ75" s="82">
        <v>329500</v>
      </c>
      <c r="BR75" s="82">
        <v>0</v>
      </c>
      <c r="BS75" s="82">
        <v>0</v>
      </c>
      <c r="BT75" s="82">
        <v>0</v>
      </c>
      <c r="BU75" s="82">
        <v>50000</v>
      </c>
      <c r="BV75" s="82">
        <v>0</v>
      </c>
      <c r="BW75" s="82">
        <v>0</v>
      </c>
      <c r="BX75" s="82">
        <v>3409500</v>
      </c>
    </row>
    <row r="76" spans="1:76" s="85" customFormat="1" ht="25.5" customHeight="1">
      <c r="A76" s="70" t="str">
        <f t="shared" si="17"/>
        <v>DRYU215382444785</v>
      </c>
      <c r="B76" s="71">
        <v>73</v>
      </c>
      <c r="C76" s="72" t="d">
        <v>2022-08-12</v>
      </c>
      <c r="D76" s="73" t="s">
        <v>1275</v>
      </c>
      <c r="E76" s="73" t="s">
        <v>38</v>
      </c>
      <c r="F76" s="73" t="s">
        <v>1443</v>
      </c>
      <c r="G76" s="74">
        <v>1</v>
      </c>
      <c r="H76" s="74"/>
      <c r="I76" s="75" t="s">
        <v>1640</v>
      </c>
      <c r="J76" s="75" t="s">
        <v>1641</v>
      </c>
      <c r="K76" s="89" t="s">
        <v>1279</v>
      </c>
      <c r="L76" s="77"/>
      <c r="M76" s="77">
        <v>280000</v>
      </c>
      <c r="N76" s="77">
        <v>0</v>
      </c>
      <c r="O76" s="77"/>
      <c r="P76" s="77">
        <v>50000</v>
      </c>
      <c r="Q76" s="77">
        <v>2750000</v>
      </c>
      <c r="R76" s="77">
        <f t="shared" si="18"/>
        <v>2500000</v>
      </c>
      <c r="S76" s="77">
        <f t="shared" si="19"/>
        <v>200000</v>
      </c>
      <c r="T76" s="77">
        <f t="shared" si="20"/>
        <v>2700000</v>
      </c>
      <c r="U76" s="77">
        <f t="shared" si="21"/>
        <v>3030000</v>
      </c>
      <c r="V76" s="88"/>
      <c r="W76" s="79">
        <f t="shared" si="22"/>
        <v>2750000</v>
      </c>
      <c r="X76" s="80">
        <f t="shared" si="23"/>
        <v>0</v>
      </c>
      <c r="Y76" s="79">
        <f t="shared" si="24"/>
        <v>280000</v>
      </c>
      <c r="Z76" s="80">
        <f t="shared" si="25"/>
        <v>0</v>
      </c>
      <c r="AA76" s="79">
        <f t="shared" si="26"/>
        <v>329500</v>
      </c>
      <c r="AB76" s="80">
        <f t="shared" si="27"/>
        <v>-329500</v>
      </c>
      <c r="AC76" s="81" t="str">
        <f t="shared" si="28"/>
        <v>DRYU215382444785</v>
      </c>
      <c r="AD76" s="82">
        <v>8</v>
      </c>
      <c r="AE76" s="82">
        <v>2022</v>
      </c>
      <c r="AF76" s="83" t="s">
        <v>1255</v>
      </c>
      <c r="AG76" s="83" t="s">
        <v>1639</v>
      </c>
      <c r="AH76" s="83" t="s">
        <v>1350</v>
      </c>
      <c r="AI76" s="83" t="s">
        <v>1281</v>
      </c>
      <c r="AJ76" s="83"/>
      <c r="AK76" s="83" t="s">
        <v>1282</v>
      </c>
      <c r="AL76" s="83" t="s">
        <v>1629</v>
      </c>
      <c r="AM76" s="83"/>
      <c r="AN76" s="84" t="d">
        <v>2022-08-12</v>
      </c>
      <c r="AO76" s="84" t="d">
        <v>2022-08-13</v>
      </c>
      <c r="AP76" s="83" t="s">
        <v>1261</v>
      </c>
      <c r="AQ76" s="83"/>
      <c r="AR76" s="83"/>
      <c r="AS76" s="82">
        <v>0</v>
      </c>
      <c r="AT76" s="83"/>
      <c r="AU76" s="82">
        <v>0</v>
      </c>
      <c r="AV76" s="83" t="s">
        <v>11</v>
      </c>
      <c r="AW76" s="82">
        <v>20</v>
      </c>
      <c r="AX76" s="83" t="s">
        <v>1640</v>
      </c>
      <c r="AY76" s="83" t="s">
        <v>1641</v>
      </c>
      <c r="AZ76" s="83" t="s">
        <v>1263</v>
      </c>
      <c r="BA76" s="83" t="s">
        <v>1264</v>
      </c>
      <c r="BB76" s="83" t="s">
        <v>1265</v>
      </c>
      <c r="BC76" s="82">
        <v>1</v>
      </c>
      <c r="BD76" s="82">
        <v>0</v>
      </c>
      <c r="BE76" s="83" t="s">
        <v>1266</v>
      </c>
      <c r="BF76" s="83"/>
      <c r="BG76" s="83"/>
      <c r="BH76" s="83"/>
      <c r="BI76" s="83"/>
      <c r="BJ76" s="83" t="s">
        <v>139</v>
      </c>
      <c r="BK76" s="83" t="s">
        <v>38</v>
      </c>
      <c r="BL76" s="82">
        <v>0</v>
      </c>
      <c r="BM76" s="82">
        <v>2750000</v>
      </c>
      <c r="BN76" s="82">
        <v>0</v>
      </c>
      <c r="BO76" s="82">
        <v>1</v>
      </c>
      <c r="BP76" s="82">
        <v>280000</v>
      </c>
      <c r="BQ76" s="82">
        <v>329500</v>
      </c>
      <c r="BR76" s="82">
        <v>0</v>
      </c>
      <c r="BS76" s="82">
        <v>0</v>
      </c>
      <c r="BT76" s="82">
        <v>0</v>
      </c>
      <c r="BU76" s="82">
        <v>50000</v>
      </c>
      <c r="BV76" s="82">
        <v>0</v>
      </c>
      <c r="BW76" s="82">
        <v>0</v>
      </c>
      <c r="BX76" s="82">
        <v>3409500</v>
      </c>
    </row>
    <row r="77" spans="1:76" s="85" customFormat="1" ht="25.5" customHeight="1">
      <c r="A77" s="70" t="str">
        <f t="shared" si="17"/>
        <v>TCLU280568244786</v>
      </c>
      <c r="B77" s="71">
        <v>74</v>
      </c>
      <c r="C77" s="72" t="d">
        <v>2022-08-13</v>
      </c>
      <c r="D77" s="73" t="s">
        <v>1388</v>
      </c>
      <c r="E77" s="73" t="s">
        <v>51</v>
      </c>
      <c r="F77" s="73" t="s">
        <v>1642</v>
      </c>
      <c r="G77" s="74">
        <v>1</v>
      </c>
      <c r="H77" s="74"/>
      <c r="I77" s="75" t="s">
        <v>1643</v>
      </c>
      <c r="J77" s="75" t="s">
        <v>1644</v>
      </c>
      <c r="K77" s="92" t="s">
        <v>1389</v>
      </c>
      <c r="L77" s="77"/>
      <c r="M77" s="77">
        <v>0</v>
      </c>
      <c r="N77" s="77">
        <v>0</v>
      </c>
      <c r="O77" s="77"/>
      <c r="P77" s="94"/>
      <c r="Q77" s="101">
        <v>3900000</v>
      </c>
      <c r="R77" s="77">
        <f t="shared" si="18"/>
        <v>3545454.5454545449</v>
      </c>
      <c r="S77" s="77">
        <f t="shared" si="19"/>
        <v>283636.36363636359</v>
      </c>
      <c r="T77" s="77">
        <f t="shared" si="20"/>
        <v>3829090.9090909087</v>
      </c>
      <c r="U77" s="77">
        <f t="shared" si="21"/>
        <v>3829090.9090909087</v>
      </c>
      <c r="V77" s="88"/>
      <c r="W77" s="79">
        <f t="shared" si="22"/>
        <v>3900000</v>
      </c>
      <c r="X77" s="80">
        <f t="shared" si="23"/>
        <v>0</v>
      </c>
      <c r="Y77" s="79">
        <f t="shared" si="24"/>
        <v>350000</v>
      </c>
      <c r="Z77" s="80">
        <f t="shared" si="25"/>
        <v>-350000</v>
      </c>
      <c r="AA77" s="79">
        <f t="shared" si="26"/>
        <v>365000</v>
      </c>
      <c r="AB77" s="80">
        <f t="shared" si="27"/>
        <v>-365000</v>
      </c>
      <c r="AC77" s="81" t="str">
        <f t="shared" si="28"/>
        <v>TCLU280568244786</v>
      </c>
      <c r="AD77" s="82">
        <v>8</v>
      </c>
      <c r="AE77" s="82">
        <v>2022</v>
      </c>
      <c r="AF77" s="83" t="s">
        <v>1255</v>
      </c>
      <c r="AG77" s="83" t="s">
        <v>1645</v>
      </c>
      <c r="AH77" s="83" t="s">
        <v>1383</v>
      </c>
      <c r="AI77" s="83" t="s">
        <v>1258</v>
      </c>
      <c r="AJ77" s="83"/>
      <c r="AK77" s="83" t="s">
        <v>1307</v>
      </c>
      <c r="AL77" s="83" t="s">
        <v>1646</v>
      </c>
      <c r="AM77" s="83"/>
      <c r="AN77" s="84" t="d">
        <v>2022-08-13</v>
      </c>
      <c r="AO77" s="84" t="d">
        <v>2022-08-17</v>
      </c>
      <c r="AP77" s="83" t="s">
        <v>1261</v>
      </c>
      <c r="AQ77" s="83"/>
      <c r="AR77" s="83"/>
      <c r="AS77" s="82">
        <v>0</v>
      </c>
      <c r="AT77" s="83"/>
      <c r="AU77" s="82">
        <v>0</v>
      </c>
      <c r="AV77" s="83" t="s">
        <v>11</v>
      </c>
      <c r="AW77" s="82">
        <v>20</v>
      </c>
      <c r="AX77" s="83" t="s">
        <v>1643</v>
      </c>
      <c r="AY77" s="83" t="s">
        <v>1644</v>
      </c>
      <c r="AZ77" s="83" t="s">
        <v>277</v>
      </c>
      <c r="BA77" s="83" t="s">
        <v>1342</v>
      </c>
      <c r="BB77" s="83" t="s">
        <v>1387</v>
      </c>
      <c r="BC77" s="82">
        <v>1</v>
      </c>
      <c r="BD77" s="82">
        <v>0</v>
      </c>
      <c r="BE77" s="83" t="s">
        <v>280</v>
      </c>
      <c r="BF77" s="83"/>
      <c r="BG77" s="83"/>
      <c r="BH77" s="83"/>
      <c r="BI77" s="83"/>
      <c r="BJ77" s="83" t="s">
        <v>82</v>
      </c>
      <c r="BK77" s="83" t="s">
        <v>51</v>
      </c>
      <c r="BL77" s="82">
        <v>0</v>
      </c>
      <c r="BM77" s="82">
        <v>3900000</v>
      </c>
      <c r="BN77" s="82">
        <v>1</v>
      </c>
      <c r="BO77" s="82">
        <v>1</v>
      </c>
      <c r="BP77" s="82">
        <v>350000</v>
      </c>
      <c r="BQ77" s="82">
        <v>365000</v>
      </c>
      <c r="BR77" s="82">
        <v>0</v>
      </c>
      <c r="BS77" s="82">
        <v>0</v>
      </c>
      <c r="BT77" s="82">
        <v>0</v>
      </c>
      <c r="BU77" s="82">
        <v>0</v>
      </c>
      <c r="BV77" s="82">
        <v>0</v>
      </c>
      <c r="BW77" s="82">
        <v>0</v>
      </c>
      <c r="BX77" s="82">
        <v>4615000</v>
      </c>
    </row>
    <row r="78" spans="1:76" s="85" customFormat="1" ht="25.5" customHeight="1">
      <c r="A78" s="70" t="str">
        <f t="shared" si="17"/>
        <v>HACU221080244789</v>
      </c>
      <c r="B78" s="71">
        <v>75</v>
      </c>
      <c r="C78" s="72" t="d">
        <v>2022-08-16</v>
      </c>
      <c r="D78" s="73" t="s">
        <v>1465</v>
      </c>
      <c r="E78" s="73" t="s">
        <v>51</v>
      </c>
      <c r="F78" s="73" t="s">
        <v>1379</v>
      </c>
      <c r="G78" s="74">
        <v>1</v>
      </c>
      <c r="H78" s="74"/>
      <c r="I78" s="75" t="s">
        <v>1647</v>
      </c>
      <c r="J78" s="75" t="s">
        <v>1648</v>
      </c>
      <c r="K78" s="99" t="s">
        <v>413</v>
      </c>
      <c r="L78" s="77" t="s">
        <v>1254</v>
      </c>
      <c r="M78" s="77">
        <v>0</v>
      </c>
      <c r="N78" s="77">
        <v>0</v>
      </c>
      <c r="O78" s="77"/>
      <c r="P78" s="77"/>
      <c r="Q78" s="100">
        <v>2625000</v>
      </c>
      <c r="R78" s="77">
        <f t="shared" si="18"/>
        <v>2386363.6363636362</v>
      </c>
      <c r="S78" s="77">
        <f t="shared" si="19"/>
        <v>190909.09090909091</v>
      </c>
      <c r="T78" s="77">
        <f t="shared" si="20"/>
        <v>2577272.7272727271</v>
      </c>
      <c r="U78" s="77">
        <f t="shared" si="21"/>
        <v>2577272.7272727271</v>
      </c>
      <c r="V78" s="88"/>
      <c r="W78" s="79">
        <f t="shared" si="22"/>
        <v>2625000</v>
      </c>
      <c r="X78" s="80">
        <f t="shared" si="23"/>
        <v>0</v>
      </c>
      <c r="Y78" s="79">
        <f t="shared" si="24"/>
        <v>200000</v>
      </c>
      <c r="Z78" s="80">
        <f t="shared" si="25"/>
        <v>-200000</v>
      </c>
      <c r="AA78" s="79">
        <f t="shared" si="26"/>
        <v>365000</v>
      </c>
      <c r="AB78" s="80">
        <f t="shared" si="27"/>
        <v>-365000</v>
      </c>
      <c r="AC78" s="81" t="str">
        <f t="shared" si="28"/>
        <v>TRHU219909844789</v>
      </c>
      <c r="AD78" s="82">
        <v>8</v>
      </c>
      <c r="AE78" s="82">
        <v>2022</v>
      </c>
      <c r="AF78" s="83" t="s">
        <v>1255</v>
      </c>
      <c r="AG78" s="83" t="s">
        <v>1649</v>
      </c>
      <c r="AH78" s="83" t="s">
        <v>1408</v>
      </c>
      <c r="AI78" s="83" t="s">
        <v>1258</v>
      </c>
      <c r="AJ78" s="83"/>
      <c r="AK78" s="83" t="s">
        <v>1307</v>
      </c>
      <c r="AL78" s="83" t="s">
        <v>1646</v>
      </c>
      <c r="AM78" s="83"/>
      <c r="AN78" s="84" t="d">
        <v>2022-08-16</v>
      </c>
      <c r="AO78" s="84" t="d">
        <v>2022-08-17</v>
      </c>
      <c r="AP78" s="83" t="s">
        <v>1261</v>
      </c>
      <c r="AQ78" s="83"/>
      <c r="AR78" s="83"/>
      <c r="AS78" s="82">
        <v>0</v>
      </c>
      <c r="AT78" s="83"/>
      <c r="AU78" s="82">
        <v>0</v>
      </c>
      <c r="AV78" s="83" t="s">
        <v>11</v>
      </c>
      <c r="AW78" s="82">
        <v>20</v>
      </c>
      <c r="AX78" s="83" t="s">
        <v>1650</v>
      </c>
      <c r="AY78" s="83" t="s">
        <v>1651</v>
      </c>
      <c r="AZ78" s="83" t="s">
        <v>1292</v>
      </c>
      <c r="BA78" s="83" t="s">
        <v>1293</v>
      </c>
      <c r="BB78" s="83" t="s">
        <v>1294</v>
      </c>
      <c r="BC78" s="82">
        <v>1</v>
      </c>
      <c r="BD78" s="82">
        <v>0</v>
      </c>
      <c r="BE78" s="83" t="s">
        <v>1541</v>
      </c>
      <c r="BF78" s="83"/>
      <c r="BG78" s="83"/>
      <c r="BH78" s="83"/>
      <c r="BI78" s="83"/>
      <c r="BJ78" s="83" t="s">
        <v>256</v>
      </c>
      <c r="BK78" s="83" t="s">
        <v>51</v>
      </c>
      <c r="BL78" s="82">
        <v>0</v>
      </c>
      <c r="BM78" s="82">
        <v>3950000</v>
      </c>
      <c r="BN78" s="82">
        <v>0</v>
      </c>
      <c r="BO78" s="82">
        <v>1</v>
      </c>
      <c r="BP78" s="82">
        <v>0</v>
      </c>
      <c r="BQ78" s="82">
        <v>365000</v>
      </c>
      <c r="BR78" s="82">
        <v>0</v>
      </c>
      <c r="BS78" s="82">
        <v>0</v>
      </c>
      <c r="BT78" s="82">
        <v>0</v>
      </c>
      <c r="BU78" s="82">
        <v>50000</v>
      </c>
      <c r="BV78" s="82">
        <v>0</v>
      </c>
      <c r="BW78" s="82">
        <v>0</v>
      </c>
      <c r="BX78" s="82">
        <v>4365000</v>
      </c>
    </row>
    <row r="79" spans="1:76" s="85" customFormat="1" ht="25.5" customHeight="1">
      <c r="A79" s="70" t="str">
        <f t="shared" si="17"/>
        <v>DRYU905526544789</v>
      </c>
      <c r="B79" s="71">
        <v>76</v>
      </c>
      <c r="C79" s="72" t="d">
        <v>2022-08-16</v>
      </c>
      <c r="D79" s="73" t="s">
        <v>1652</v>
      </c>
      <c r="E79" s="73" t="s">
        <v>38</v>
      </c>
      <c r="F79" s="73" t="s">
        <v>1653</v>
      </c>
      <c r="G79" s="74"/>
      <c r="H79" s="74">
        <v>1</v>
      </c>
      <c r="I79" s="73" t="s">
        <v>1654</v>
      </c>
      <c r="J79" s="73" t="s">
        <v>1655</v>
      </c>
      <c r="K79" s="99" t="s">
        <v>1656</v>
      </c>
      <c r="L79" s="77"/>
      <c r="M79" s="77">
        <v>0</v>
      </c>
      <c r="N79" s="77">
        <v>0</v>
      </c>
      <c r="O79" s="77"/>
      <c r="P79" s="105">
        <f>165000</f>
        <v>165000</v>
      </c>
      <c r="Q79" s="77">
        <v>3900000</v>
      </c>
      <c r="R79" s="77">
        <f t="shared" si="18"/>
        <v>3545454.5454545449</v>
      </c>
      <c r="S79" s="77">
        <f t="shared" si="19"/>
        <v>283636.36363636359</v>
      </c>
      <c r="T79" s="77">
        <f t="shared" si="20"/>
        <v>3829090.9090909087</v>
      </c>
      <c r="U79" s="77">
        <f t="shared" si="21"/>
        <v>3994090.9090909087</v>
      </c>
      <c r="V79" s="88"/>
      <c r="W79" s="79">
        <f t="shared" si="22"/>
        <v>3900000</v>
      </c>
      <c r="X79" s="80">
        <f t="shared" si="23"/>
        <v>0</v>
      </c>
      <c r="Y79" s="79">
        <f t="shared" si="24"/>
        <v>324500</v>
      </c>
      <c r="Z79" s="80">
        <f t="shared" si="25"/>
        <v>-324500</v>
      </c>
      <c r="AA79" s="79">
        <f t="shared" si="26"/>
        <v>540000</v>
      </c>
      <c r="AB79" s="80">
        <f t="shared" si="27"/>
        <v>-540000</v>
      </c>
      <c r="AC79" s="81" t="str">
        <f t="shared" si="28"/>
        <v>HACU221080244789</v>
      </c>
      <c r="AD79" s="82">
        <v>8</v>
      </c>
      <c r="AE79" s="82">
        <v>2022</v>
      </c>
      <c r="AF79" s="83" t="s">
        <v>1255</v>
      </c>
      <c r="AG79" s="83"/>
      <c r="AH79" s="83" t="s">
        <v>1657</v>
      </c>
      <c r="AI79" s="83" t="s">
        <v>1258</v>
      </c>
      <c r="AJ79" s="83"/>
      <c r="AK79" s="83" t="s">
        <v>1307</v>
      </c>
      <c r="AL79" s="83" t="s">
        <v>1646</v>
      </c>
      <c r="AM79" s="83"/>
      <c r="AN79" s="84" t="d">
        <v>2022-08-16</v>
      </c>
      <c r="AO79" s="84" t="d">
        <v>2022-08-17</v>
      </c>
      <c r="AP79" s="83" t="s">
        <v>1261</v>
      </c>
      <c r="AQ79" s="83"/>
      <c r="AR79" s="83"/>
      <c r="AS79" s="82">
        <v>1</v>
      </c>
      <c r="AT79" s="83" t="s">
        <v>1384</v>
      </c>
      <c r="AU79" s="82">
        <v>0</v>
      </c>
      <c r="AV79" s="83" t="s">
        <v>11</v>
      </c>
      <c r="AW79" s="82">
        <v>20</v>
      </c>
      <c r="AX79" s="83" t="s">
        <v>1647</v>
      </c>
      <c r="AY79" s="83" t="s">
        <v>1648</v>
      </c>
      <c r="AZ79" s="83" t="s">
        <v>1465</v>
      </c>
      <c r="BA79" s="83" t="s">
        <v>1439</v>
      </c>
      <c r="BB79" s="83" t="s">
        <v>1466</v>
      </c>
      <c r="BC79" s="82">
        <v>1</v>
      </c>
      <c r="BD79" s="82">
        <v>0</v>
      </c>
      <c r="BE79" s="83" t="s">
        <v>413</v>
      </c>
      <c r="BF79" s="83" t="s">
        <v>1658</v>
      </c>
      <c r="BG79" s="83" t="s">
        <v>1468</v>
      </c>
      <c r="BH79" s="83"/>
      <c r="BI79" s="83" t="s">
        <v>1659</v>
      </c>
      <c r="BJ79" s="83" t="s">
        <v>1314</v>
      </c>
      <c r="BK79" s="83" t="s">
        <v>51</v>
      </c>
      <c r="BL79" s="82">
        <v>0</v>
      </c>
      <c r="BM79" s="82">
        <v>2625000</v>
      </c>
      <c r="BN79" s="82">
        <v>0</v>
      </c>
      <c r="BO79" s="82">
        <v>1</v>
      </c>
      <c r="BP79" s="82">
        <v>200000</v>
      </c>
      <c r="BQ79" s="82">
        <v>365000</v>
      </c>
      <c r="BR79" s="82">
        <v>150000</v>
      </c>
      <c r="BS79" s="82">
        <v>40000</v>
      </c>
      <c r="BT79" s="82">
        <v>0</v>
      </c>
      <c r="BU79" s="82">
        <v>0</v>
      </c>
      <c r="BV79" s="82">
        <v>0</v>
      </c>
      <c r="BW79" s="82">
        <v>0</v>
      </c>
      <c r="BX79" s="82">
        <v>3380000</v>
      </c>
    </row>
    <row r="80" spans="1:76" s="85" customFormat="1" ht="25.5" customHeight="1">
      <c r="A80" s="70" t="str">
        <f t="shared" si="17"/>
        <v>TRHU219909844789</v>
      </c>
      <c r="B80" s="71">
        <v>77</v>
      </c>
      <c r="C80" s="72" t="d">
        <v>2022-08-16</v>
      </c>
      <c r="D80" s="73" t="s">
        <v>1303</v>
      </c>
      <c r="E80" s="73" t="s">
        <v>51</v>
      </c>
      <c r="F80" s="73" t="s">
        <v>1250</v>
      </c>
      <c r="G80" s="74">
        <v>1</v>
      </c>
      <c r="H80" s="74"/>
      <c r="I80" s="73" t="s">
        <v>1650</v>
      </c>
      <c r="J80" s="73" t="s">
        <v>1651</v>
      </c>
      <c r="K80" s="90" t="s">
        <v>1305</v>
      </c>
      <c r="L80" s="77"/>
      <c r="M80" s="77">
        <v>0</v>
      </c>
      <c r="N80" s="77">
        <v>0</v>
      </c>
      <c r="O80" s="77"/>
      <c r="P80" s="94">
        <v>50000</v>
      </c>
      <c r="Q80" s="77">
        <f>3650000+300000</f>
        <v>3950000</v>
      </c>
      <c r="R80" s="77">
        <f t="shared" si="18"/>
        <v>3590909.0909090908</v>
      </c>
      <c r="S80" s="77">
        <f t="shared" si="19"/>
        <v>287272.72727272729</v>
      </c>
      <c r="T80" s="77">
        <f t="shared" si="20"/>
        <v>3878181.8181818184</v>
      </c>
      <c r="U80" s="77">
        <f t="shared" si="21"/>
        <v>3928181.8181818184</v>
      </c>
      <c r="V80" s="88"/>
      <c r="W80" s="79">
        <f t="shared" si="22"/>
        <v>3950000</v>
      </c>
      <c r="X80" s="80">
        <f t="shared" si="23"/>
        <v>0</v>
      </c>
      <c r="Y80" s="79">
        <f t="shared" si="24"/>
        <v>0</v>
      </c>
      <c r="Z80" s="80">
        <f t="shared" si="25"/>
        <v>0</v>
      </c>
      <c r="AA80" s="79">
        <f t="shared" si="26"/>
        <v>365000</v>
      </c>
      <c r="AB80" s="80">
        <f t="shared" si="27"/>
        <v>-365000</v>
      </c>
      <c r="AC80" s="81" t="str">
        <f t="shared" si="28"/>
        <v>DRYU905526544789</v>
      </c>
      <c r="AD80" s="82">
        <v>8</v>
      </c>
      <c r="AE80" s="82">
        <v>2022</v>
      </c>
      <c r="AF80" s="83" t="s">
        <v>1255</v>
      </c>
      <c r="AG80" s="83" t="s">
        <v>1660</v>
      </c>
      <c r="AH80" s="83" t="s">
        <v>1661</v>
      </c>
      <c r="AI80" s="83" t="s">
        <v>1367</v>
      </c>
      <c r="AJ80" s="83"/>
      <c r="AK80" s="83" t="s">
        <v>1368</v>
      </c>
      <c r="AL80" s="83" t="s">
        <v>1662</v>
      </c>
      <c r="AM80" s="83"/>
      <c r="AN80" s="84" t="d">
        <v>2022-08-16</v>
      </c>
      <c r="AO80" s="84" t="d">
        <v>2022-08-18</v>
      </c>
      <c r="AP80" s="83" t="s">
        <v>1261</v>
      </c>
      <c r="AQ80" s="83"/>
      <c r="AR80" s="83"/>
      <c r="AS80" s="82">
        <v>0</v>
      </c>
      <c r="AT80" s="83"/>
      <c r="AU80" s="82">
        <v>0</v>
      </c>
      <c r="AV80" s="83" t="s">
        <v>12</v>
      </c>
      <c r="AW80" s="82">
        <v>40</v>
      </c>
      <c r="AX80" s="83" t="s">
        <v>1654</v>
      </c>
      <c r="AY80" s="83" t="s">
        <v>1655</v>
      </c>
      <c r="AZ80" s="83" t="s">
        <v>131</v>
      </c>
      <c r="BA80" s="83" t="s">
        <v>1439</v>
      </c>
      <c r="BB80" s="83" t="s">
        <v>1663</v>
      </c>
      <c r="BC80" s="82">
        <v>0</v>
      </c>
      <c r="BD80" s="82">
        <v>1</v>
      </c>
      <c r="BE80" s="83" t="s">
        <v>134</v>
      </c>
      <c r="BF80" s="83"/>
      <c r="BG80" s="83"/>
      <c r="BH80" s="83"/>
      <c r="BI80" s="83"/>
      <c r="BJ80" s="83" t="s">
        <v>38</v>
      </c>
      <c r="BK80" s="83" t="s">
        <v>38</v>
      </c>
      <c r="BL80" s="82">
        <v>0</v>
      </c>
      <c r="BM80" s="82">
        <v>3900000</v>
      </c>
      <c r="BN80" s="82">
        <v>1</v>
      </c>
      <c r="BO80" s="82">
        <v>1</v>
      </c>
      <c r="BP80" s="82">
        <v>324500</v>
      </c>
      <c r="BQ80" s="82">
        <v>540000</v>
      </c>
      <c r="BR80" s="82">
        <v>0</v>
      </c>
      <c r="BS80" s="82">
        <v>0</v>
      </c>
      <c r="BT80" s="82">
        <v>0</v>
      </c>
      <c r="BU80" s="82">
        <v>165000</v>
      </c>
      <c r="BV80" s="82">
        <v>0</v>
      </c>
      <c r="BW80" s="82">
        <v>0</v>
      </c>
      <c r="BX80" s="82">
        <v>4929500</v>
      </c>
    </row>
    <row r="81" spans="1:76" s="85" customFormat="1" ht="25.5" customHeight="1">
      <c r="A81" s="70" t="str">
        <f t="shared" si="17"/>
        <v>HNSU502466844790</v>
      </c>
      <c r="B81" s="71">
        <v>78</v>
      </c>
      <c r="C81" s="72" t="d">
        <v>2022-08-17</v>
      </c>
      <c r="D81" s="73" t="s">
        <v>1303</v>
      </c>
      <c r="E81" s="73" t="s">
        <v>38</v>
      </c>
      <c r="F81" s="73" t="s">
        <v>1575</v>
      </c>
      <c r="G81" s="74"/>
      <c r="H81" s="74">
        <v>1</v>
      </c>
      <c r="I81" s="75" t="s">
        <v>1664</v>
      </c>
      <c r="J81" s="75" t="s">
        <v>1665</v>
      </c>
      <c r="K81" s="96" t="s">
        <v>1398</v>
      </c>
      <c r="L81" s="77"/>
      <c r="M81" s="77">
        <v>0</v>
      </c>
      <c r="N81" s="77">
        <v>0</v>
      </c>
      <c r="O81" s="94"/>
      <c r="P81" s="94">
        <v>100000</v>
      </c>
      <c r="Q81" s="103">
        <v>3850000</v>
      </c>
      <c r="R81" s="77">
        <f t="shared" si="18"/>
        <v>3499999.9999999995</v>
      </c>
      <c r="S81" s="77">
        <f t="shared" si="19"/>
        <v>279999.99999999994</v>
      </c>
      <c r="T81" s="77">
        <f t="shared" si="20"/>
        <v>3779999.9999999995</v>
      </c>
      <c r="U81" s="77">
        <f t="shared" si="21"/>
        <v>3879999.9999999995</v>
      </c>
      <c r="V81" s="88"/>
      <c r="W81" s="79">
        <f t="shared" si="22"/>
        <v>3850000</v>
      </c>
      <c r="X81" s="80">
        <f t="shared" si="23"/>
        <v>0</v>
      </c>
      <c r="Y81" s="79">
        <f t="shared" si="24"/>
        <v>324500</v>
      </c>
      <c r="Z81" s="80">
        <f t="shared" si="25"/>
        <v>-324500</v>
      </c>
      <c r="AA81" s="79">
        <f t="shared" si="26"/>
        <v>540000</v>
      </c>
      <c r="AB81" s="80">
        <f t="shared" si="27"/>
        <v>-540000</v>
      </c>
      <c r="AC81" s="81" t="str">
        <f t="shared" si="28"/>
        <v>GLDU559591544790</v>
      </c>
      <c r="AD81" s="82">
        <v>8</v>
      </c>
      <c r="AE81" s="82">
        <v>2022</v>
      </c>
      <c r="AF81" s="83" t="s">
        <v>1255</v>
      </c>
      <c r="AG81" s="83" t="s">
        <v>1666</v>
      </c>
      <c r="AH81" s="83" t="s">
        <v>1667</v>
      </c>
      <c r="AI81" s="83" t="s">
        <v>1367</v>
      </c>
      <c r="AJ81" s="83"/>
      <c r="AK81" s="83" t="s">
        <v>1368</v>
      </c>
      <c r="AL81" s="83" t="s">
        <v>1662</v>
      </c>
      <c r="AM81" s="83"/>
      <c r="AN81" s="84" t="d">
        <v>2022-08-17</v>
      </c>
      <c r="AO81" s="84" t="d">
        <v>2022-08-18</v>
      </c>
      <c r="AP81" s="83" t="s">
        <v>1261</v>
      </c>
      <c r="AQ81" s="83"/>
      <c r="AR81" s="83"/>
      <c r="AS81" s="82">
        <v>0</v>
      </c>
      <c r="AT81" s="83"/>
      <c r="AU81" s="82">
        <v>0</v>
      </c>
      <c r="AV81" s="83" t="s">
        <v>11</v>
      </c>
      <c r="AW81" s="82">
        <v>20</v>
      </c>
      <c r="AX81" s="83" t="s">
        <v>1668</v>
      </c>
      <c r="AY81" s="83" t="s">
        <v>1669</v>
      </c>
      <c r="AZ81" s="83" t="s">
        <v>1263</v>
      </c>
      <c r="BA81" s="83" t="s">
        <v>1264</v>
      </c>
      <c r="BB81" s="83" t="s">
        <v>1265</v>
      </c>
      <c r="BC81" s="82">
        <v>1</v>
      </c>
      <c r="BD81" s="82">
        <v>0</v>
      </c>
      <c r="BE81" s="83" t="s">
        <v>1266</v>
      </c>
      <c r="BF81" s="83"/>
      <c r="BG81" s="83"/>
      <c r="BH81" s="83"/>
      <c r="BI81" s="83" t="s">
        <v>1353</v>
      </c>
      <c r="BJ81" s="83" t="s">
        <v>45</v>
      </c>
      <c r="BK81" s="83" t="s">
        <v>38</v>
      </c>
      <c r="BL81" s="82">
        <v>0</v>
      </c>
      <c r="BM81" s="82">
        <v>2750000</v>
      </c>
      <c r="BN81" s="82">
        <v>0</v>
      </c>
      <c r="BO81" s="82">
        <v>1</v>
      </c>
      <c r="BP81" s="82">
        <v>350000</v>
      </c>
      <c r="BQ81" s="82">
        <v>329500</v>
      </c>
      <c r="BR81" s="82">
        <v>0</v>
      </c>
      <c r="BS81" s="82">
        <v>0</v>
      </c>
      <c r="BT81" s="82">
        <v>0</v>
      </c>
      <c r="BU81" s="82">
        <v>50000</v>
      </c>
      <c r="BV81" s="82">
        <v>0</v>
      </c>
      <c r="BW81" s="82">
        <v>0</v>
      </c>
      <c r="BX81" s="82">
        <v>3479500</v>
      </c>
    </row>
    <row r="82" spans="1:76" s="85" customFormat="1" ht="25.5" customHeight="1">
      <c r="A82" s="70" t="str">
        <f t="shared" si="17"/>
        <v>TCLU893064044790</v>
      </c>
      <c r="B82" s="71">
        <v>79</v>
      </c>
      <c r="C82" s="72" t="d">
        <v>2022-08-17</v>
      </c>
      <c r="D82" s="73" t="s">
        <v>1315</v>
      </c>
      <c r="E82" s="73" t="s">
        <v>38</v>
      </c>
      <c r="F82" s="73" t="s">
        <v>1379</v>
      </c>
      <c r="G82" s="74"/>
      <c r="H82" s="74">
        <v>1</v>
      </c>
      <c r="I82" s="75" t="s">
        <v>1670</v>
      </c>
      <c r="J82" s="75" t="s">
        <v>1671</v>
      </c>
      <c r="K82" s="91" t="s">
        <v>1319</v>
      </c>
      <c r="L82" s="77"/>
      <c r="M82" s="77">
        <v>0</v>
      </c>
      <c r="N82" s="77">
        <v>0</v>
      </c>
      <c r="O82" s="106"/>
      <c r="P82" s="77"/>
      <c r="Q82" s="77">
        <v>3100000</v>
      </c>
      <c r="R82" s="77">
        <f t="shared" si="18"/>
        <v>2818181.8181818179</v>
      </c>
      <c r="S82" s="77">
        <f t="shared" si="19"/>
        <v>225454.54545454544</v>
      </c>
      <c r="T82" s="77">
        <f t="shared" si="20"/>
        <v>3043636.3636363633</v>
      </c>
      <c r="U82" s="77">
        <f t="shared" si="21"/>
        <v>3043636.3636363633</v>
      </c>
      <c r="V82" s="88"/>
      <c r="W82" s="79">
        <f t="shared" si="22"/>
        <v>3100000</v>
      </c>
      <c r="X82" s="80">
        <f t="shared" si="23"/>
        <v>0</v>
      </c>
      <c r="Y82" s="79">
        <f t="shared" si="24"/>
        <v>324500</v>
      </c>
      <c r="Z82" s="80">
        <f t="shared" si="25"/>
        <v>-324500</v>
      </c>
      <c r="AA82" s="79">
        <f t="shared" si="26"/>
        <v>540000</v>
      </c>
      <c r="AB82" s="80">
        <f t="shared" si="27"/>
        <v>-540000</v>
      </c>
      <c r="AC82" s="81" t="str">
        <f t="shared" si="28"/>
        <v>DRYU287410044790</v>
      </c>
      <c r="AD82" s="82">
        <v>8</v>
      </c>
      <c r="AE82" s="82">
        <v>2022</v>
      </c>
      <c r="AF82" s="83" t="s">
        <v>1255</v>
      </c>
      <c r="AG82" s="83" t="s">
        <v>1666</v>
      </c>
      <c r="AH82" s="83" t="s">
        <v>1667</v>
      </c>
      <c r="AI82" s="83" t="s">
        <v>1367</v>
      </c>
      <c r="AJ82" s="83"/>
      <c r="AK82" s="83" t="s">
        <v>1368</v>
      </c>
      <c r="AL82" s="83" t="s">
        <v>1662</v>
      </c>
      <c r="AM82" s="83"/>
      <c r="AN82" s="84" t="d">
        <v>2022-08-17</v>
      </c>
      <c r="AO82" s="84" t="d">
        <v>2022-08-18</v>
      </c>
      <c r="AP82" s="83" t="s">
        <v>1261</v>
      </c>
      <c r="AQ82" s="83"/>
      <c r="AR82" s="83"/>
      <c r="AS82" s="82">
        <v>0</v>
      </c>
      <c r="AT82" s="83"/>
      <c r="AU82" s="82">
        <v>0</v>
      </c>
      <c r="AV82" s="83" t="s">
        <v>11</v>
      </c>
      <c r="AW82" s="82">
        <v>20</v>
      </c>
      <c r="AX82" s="83" t="s">
        <v>1672</v>
      </c>
      <c r="AY82" s="83" t="s">
        <v>1673</v>
      </c>
      <c r="AZ82" s="83" t="s">
        <v>1263</v>
      </c>
      <c r="BA82" s="83" t="s">
        <v>1264</v>
      </c>
      <c r="BB82" s="83" t="s">
        <v>1265</v>
      </c>
      <c r="BC82" s="82">
        <v>1</v>
      </c>
      <c r="BD82" s="82">
        <v>0</v>
      </c>
      <c r="BE82" s="83" t="s">
        <v>1266</v>
      </c>
      <c r="BF82" s="83"/>
      <c r="BG82" s="83"/>
      <c r="BH82" s="83"/>
      <c r="BI82" s="83"/>
      <c r="BJ82" s="83" t="s">
        <v>45</v>
      </c>
      <c r="BK82" s="83" t="s">
        <v>38</v>
      </c>
      <c r="BL82" s="82">
        <v>0</v>
      </c>
      <c r="BM82" s="82">
        <v>2750000</v>
      </c>
      <c r="BN82" s="82">
        <v>0</v>
      </c>
      <c r="BO82" s="82">
        <v>1</v>
      </c>
      <c r="BP82" s="82">
        <v>350000</v>
      </c>
      <c r="BQ82" s="82">
        <v>329500</v>
      </c>
      <c r="BR82" s="82">
        <v>0</v>
      </c>
      <c r="BS82" s="82">
        <v>0</v>
      </c>
      <c r="BT82" s="82">
        <v>0</v>
      </c>
      <c r="BU82" s="82">
        <v>50000</v>
      </c>
      <c r="BV82" s="82">
        <v>0</v>
      </c>
      <c r="BW82" s="82">
        <v>0</v>
      </c>
      <c r="BX82" s="82">
        <v>3479500</v>
      </c>
    </row>
    <row r="83" spans="1:76" s="85" customFormat="1" ht="25.5" customHeight="1">
      <c r="A83" s="70" t="str">
        <f t="shared" si="17"/>
        <v>GLDU540721644790</v>
      </c>
      <c r="B83" s="71">
        <v>80</v>
      </c>
      <c r="C83" s="72" t="d">
        <v>2022-08-17</v>
      </c>
      <c r="D83" s="73" t="s">
        <v>1275</v>
      </c>
      <c r="E83" s="73" t="s">
        <v>38</v>
      </c>
      <c r="F83" s="73" t="s">
        <v>1529</v>
      </c>
      <c r="G83" s="74">
        <v>1</v>
      </c>
      <c r="H83" s="74"/>
      <c r="I83" s="75" t="s">
        <v>1674</v>
      </c>
      <c r="J83" s="75" t="s">
        <v>1675</v>
      </c>
      <c r="K83" s="89" t="s">
        <v>1279</v>
      </c>
      <c r="L83" s="77"/>
      <c r="M83" s="77">
        <v>350000</v>
      </c>
      <c r="N83" s="77">
        <v>0</v>
      </c>
      <c r="O83" s="77"/>
      <c r="P83" s="77">
        <v>50000</v>
      </c>
      <c r="Q83" s="77">
        <v>2750000</v>
      </c>
      <c r="R83" s="77">
        <f t="shared" si="18"/>
        <v>2500000</v>
      </c>
      <c r="S83" s="77">
        <f t="shared" si="19"/>
        <v>200000</v>
      </c>
      <c r="T83" s="77">
        <f t="shared" si="20"/>
        <v>2700000</v>
      </c>
      <c r="U83" s="77">
        <f t="shared" si="21"/>
        <v>3100000</v>
      </c>
      <c r="V83" s="88"/>
      <c r="W83" s="79">
        <f t="shared" si="22"/>
        <v>2750000</v>
      </c>
      <c r="X83" s="80">
        <f t="shared" si="23"/>
        <v>0</v>
      </c>
      <c r="Y83" s="79">
        <f t="shared" si="24"/>
        <v>350000</v>
      </c>
      <c r="Z83" s="80">
        <f t="shared" si="25"/>
        <v>0</v>
      </c>
      <c r="AA83" s="79">
        <f t="shared" si="26"/>
        <v>329500</v>
      </c>
      <c r="AB83" s="80">
        <f t="shared" si="27"/>
        <v>-329500</v>
      </c>
      <c r="AC83" s="81" t="str">
        <f t="shared" si="28"/>
        <v>GLDU310120644790</v>
      </c>
      <c r="AD83" s="82">
        <v>8</v>
      </c>
      <c r="AE83" s="82">
        <v>2022</v>
      </c>
      <c r="AF83" s="83" t="s">
        <v>1255</v>
      </c>
      <c r="AG83" s="83" t="s">
        <v>1666</v>
      </c>
      <c r="AH83" s="83" t="s">
        <v>1667</v>
      </c>
      <c r="AI83" s="83" t="s">
        <v>1367</v>
      </c>
      <c r="AJ83" s="83"/>
      <c r="AK83" s="83" t="s">
        <v>1368</v>
      </c>
      <c r="AL83" s="83" t="s">
        <v>1662</v>
      </c>
      <c r="AM83" s="83"/>
      <c r="AN83" s="84" t="d">
        <v>2022-08-17</v>
      </c>
      <c r="AO83" s="84" t="d">
        <v>2022-08-18</v>
      </c>
      <c r="AP83" s="83" t="s">
        <v>1261</v>
      </c>
      <c r="AQ83" s="83"/>
      <c r="AR83" s="83"/>
      <c r="AS83" s="82">
        <v>0</v>
      </c>
      <c r="AT83" s="83"/>
      <c r="AU83" s="82">
        <v>0</v>
      </c>
      <c r="AV83" s="83" t="s">
        <v>11</v>
      </c>
      <c r="AW83" s="82">
        <v>20</v>
      </c>
      <c r="AX83" s="83" t="s">
        <v>1676</v>
      </c>
      <c r="AY83" s="83" t="s">
        <v>1677</v>
      </c>
      <c r="AZ83" s="83" t="s">
        <v>1263</v>
      </c>
      <c r="BA83" s="83" t="s">
        <v>1264</v>
      </c>
      <c r="BB83" s="83" t="s">
        <v>1265</v>
      </c>
      <c r="BC83" s="82">
        <v>1</v>
      </c>
      <c r="BD83" s="82">
        <v>0</v>
      </c>
      <c r="BE83" s="83" t="s">
        <v>1266</v>
      </c>
      <c r="BF83" s="83"/>
      <c r="BG83" s="83"/>
      <c r="BH83" s="83"/>
      <c r="BI83" s="83" t="s">
        <v>1678</v>
      </c>
      <c r="BJ83" s="83" t="s">
        <v>45</v>
      </c>
      <c r="BK83" s="83" t="s">
        <v>38</v>
      </c>
      <c r="BL83" s="82">
        <v>0</v>
      </c>
      <c r="BM83" s="82">
        <v>2750000</v>
      </c>
      <c r="BN83" s="82">
        <v>0</v>
      </c>
      <c r="BO83" s="82">
        <v>1</v>
      </c>
      <c r="BP83" s="82">
        <v>350000</v>
      </c>
      <c r="BQ83" s="82">
        <v>329500</v>
      </c>
      <c r="BR83" s="82">
        <v>0</v>
      </c>
      <c r="BS83" s="82">
        <v>0</v>
      </c>
      <c r="BT83" s="82">
        <v>0</v>
      </c>
      <c r="BU83" s="82">
        <v>50000</v>
      </c>
      <c r="BV83" s="82">
        <v>0</v>
      </c>
      <c r="BW83" s="82">
        <v>0</v>
      </c>
      <c r="BX83" s="82">
        <v>3479500</v>
      </c>
    </row>
    <row r="84" spans="1:76" s="85" customFormat="1" ht="34.15" customHeight="1">
      <c r="A84" s="70" t="str">
        <f t="shared" si="17"/>
        <v>GLDU561028644790</v>
      </c>
      <c r="B84" s="71">
        <v>81</v>
      </c>
      <c r="C84" s="72" t="d">
        <v>2022-08-17</v>
      </c>
      <c r="D84" s="73" t="s">
        <v>1275</v>
      </c>
      <c r="E84" s="73" t="s">
        <v>38</v>
      </c>
      <c r="F84" s="73" t="s">
        <v>1529</v>
      </c>
      <c r="G84" s="74">
        <v>1</v>
      </c>
      <c r="H84" s="74"/>
      <c r="I84" s="75" t="s">
        <v>1679</v>
      </c>
      <c r="J84" s="75" t="s">
        <v>1680</v>
      </c>
      <c r="K84" s="89" t="s">
        <v>1279</v>
      </c>
      <c r="L84" s="77"/>
      <c r="M84" s="77">
        <v>350000</v>
      </c>
      <c r="N84" s="77">
        <v>0</v>
      </c>
      <c r="O84" s="94"/>
      <c r="P84" s="77">
        <v>50000</v>
      </c>
      <c r="Q84" s="77">
        <v>2750000</v>
      </c>
      <c r="R84" s="77">
        <f t="shared" si="18"/>
        <v>2500000</v>
      </c>
      <c r="S84" s="77">
        <f t="shared" si="19"/>
        <v>200000</v>
      </c>
      <c r="T84" s="77">
        <f t="shared" si="20"/>
        <v>2700000</v>
      </c>
      <c r="U84" s="77">
        <f t="shared" si="21"/>
        <v>3100000</v>
      </c>
      <c r="V84" s="88"/>
      <c r="W84" s="79">
        <f t="shared" si="22"/>
        <v>2750000</v>
      </c>
      <c r="X84" s="80">
        <f t="shared" si="23"/>
        <v>0</v>
      </c>
      <c r="Y84" s="79">
        <f t="shared" si="24"/>
        <v>350000</v>
      </c>
      <c r="Z84" s="80">
        <f t="shared" si="25"/>
        <v>0</v>
      </c>
      <c r="AA84" s="79">
        <f t="shared" si="26"/>
        <v>329500</v>
      </c>
      <c r="AB84" s="80">
        <f t="shared" si="27"/>
        <v>-329500</v>
      </c>
      <c r="AC84" s="81" t="str">
        <f t="shared" si="28"/>
        <v>GLDU393301644790</v>
      </c>
      <c r="AD84" s="82">
        <v>8</v>
      </c>
      <c r="AE84" s="82">
        <v>2022</v>
      </c>
      <c r="AF84" s="83" t="s">
        <v>1255</v>
      </c>
      <c r="AG84" s="83" t="s">
        <v>1666</v>
      </c>
      <c r="AH84" s="83" t="s">
        <v>1667</v>
      </c>
      <c r="AI84" s="83" t="s">
        <v>1367</v>
      </c>
      <c r="AJ84" s="83"/>
      <c r="AK84" s="83" t="s">
        <v>1368</v>
      </c>
      <c r="AL84" s="83" t="s">
        <v>1662</v>
      </c>
      <c r="AM84" s="83"/>
      <c r="AN84" s="84" t="d">
        <v>2022-08-17</v>
      </c>
      <c r="AO84" s="84" t="d">
        <v>2022-08-18</v>
      </c>
      <c r="AP84" s="83" t="s">
        <v>1261</v>
      </c>
      <c r="AQ84" s="83"/>
      <c r="AR84" s="83"/>
      <c r="AS84" s="82">
        <v>0</v>
      </c>
      <c r="AT84" s="83"/>
      <c r="AU84" s="82">
        <v>0</v>
      </c>
      <c r="AV84" s="83" t="s">
        <v>11</v>
      </c>
      <c r="AW84" s="82">
        <v>20</v>
      </c>
      <c r="AX84" s="83" t="s">
        <v>1681</v>
      </c>
      <c r="AY84" s="83" t="s">
        <v>1682</v>
      </c>
      <c r="AZ84" s="83" t="s">
        <v>1263</v>
      </c>
      <c r="BA84" s="83" t="s">
        <v>1264</v>
      </c>
      <c r="BB84" s="83" t="s">
        <v>1265</v>
      </c>
      <c r="BC84" s="82">
        <v>1</v>
      </c>
      <c r="BD84" s="82">
        <v>0</v>
      </c>
      <c r="BE84" s="83" t="s">
        <v>1266</v>
      </c>
      <c r="BF84" s="83"/>
      <c r="BG84" s="83"/>
      <c r="BH84" s="83"/>
      <c r="BI84" s="83"/>
      <c r="BJ84" s="83" t="s">
        <v>45</v>
      </c>
      <c r="BK84" s="83" t="s">
        <v>38</v>
      </c>
      <c r="BL84" s="82">
        <v>0</v>
      </c>
      <c r="BM84" s="82">
        <v>2750000</v>
      </c>
      <c r="BN84" s="82">
        <v>0</v>
      </c>
      <c r="BO84" s="82">
        <v>1</v>
      </c>
      <c r="BP84" s="82">
        <v>350000</v>
      </c>
      <c r="BQ84" s="82">
        <v>329500</v>
      </c>
      <c r="BR84" s="82">
        <v>0</v>
      </c>
      <c r="BS84" s="82">
        <v>0</v>
      </c>
      <c r="BT84" s="82">
        <v>0</v>
      </c>
      <c r="BU84" s="82">
        <v>50000</v>
      </c>
      <c r="BV84" s="82">
        <v>0</v>
      </c>
      <c r="BW84" s="82">
        <v>0</v>
      </c>
      <c r="BX84" s="82">
        <v>3479500</v>
      </c>
    </row>
    <row r="85" spans="1:76" s="85" customFormat="1" ht="25.5" customHeight="1">
      <c r="A85" s="70" t="str">
        <f t="shared" si="17"/>
        <v>GLDU310120644790</v>
      </c>
      <c r="B85" s="71">
        <v>82</v>
      </c>
      <c r="C85" s="72" t="d">
        <v>2022-08-17</v>
      </c>
      <c r="D85" s="73" t="s">
        <v>1275</v>
      </c>
      <c r="E85" s="73" t="s">
        <v>38</v>
      </c>
      <c r="F85" s="73" t="s">
        <v>1250</v>
      </c>
      <c r="G85" s="74">
        <v>1</v>
      </c>
      <c r="H85" s="74"/>
      <c r="I85" s="75" t="s">
        <v>1676</v>
      </c>
      <c r="J85" s="75" t="s">
        <v>1677</v>
      </c>
      <c r="K85" s="89" t="s">
        <v>1279</v>
      </c>
      <c r="L85" s="77"/>
      <c r="M85" s="77">
        <v>350000</v>
      </c>
      <c r="N85" s="77">
        <v>0</v>
      </c>
      <c r="O85" s="77"/>
      <c r="P85" s="77">
        <v>50000</v>
      </c>
      <c r="Q85" s="77">
        <v>2750000</v>
      </c>
      <c r="R85" s="77">
        <f t="shared" si="18"/>
        <v>2500000</v>
      </c>
      <c r="S85" s="77">
        <f t="shared" si="19"/>
        <v>200000</v>
      </c>
      <c r="T85" s="77">
        <f t="shared" si="20"/>
        <v>2700000</v>
      </c>
      <c r="U85" s="77">
        <f t="shared" si="21"/>
        <v>3100000</v>
      </c>
      <c r="V85" s="88"/>
      <c r="W85" s="79">
        <f t="shared" si="22"/>
        <v>2750000</v>
      </c>
      <c r="X85" s="80">
        <f t="shared" si="23"/>
        <v>0</v>
      </c>
      <c r="Y85" s="79">
        <f t="shared" si="24"/>
        <v>350000</v>
      </c>
      <c r="Z85" s="80">
        <f t="shared" si="25"/>
        <v>0</v>
      </c>
      <c r="AA85" s="79">
        <f t="shared" si="26"/>
        <v>329500</v>
      </c>
      <c r="AB85" s="80">
        <f t="shared" si="27"/>
        <v>-329500</v>
      </c>
      <c r="AC85" s="81" t="str">
        <f t="shared" si="28"/>
        <v>GLDU540721644790</v>
      </c>
      <c r="AD85" s="82">
        <v>8</v>
      </c>
      <c r="AE85" s="82">
        <v>2022</v>
      </c>
      <c r="AF85" s="83" t="s">
        <v>1255</v>
      </c>
      <c r="AG85" s="83" t="s">
        <v>1666</v>
      </c>
      <c r="AH85" s="83" t="s">
        <v>1667</v>
      </c>
      <c r="AI85" s="83" t="s">
        <v>1367</v>
      </c>
      <c r="AJ85" s="83"/>
      <c r="AK85" s="83" t="s">
        <v>1368</v>
      </c>
      <c r="AL85" s="83" t="s">
        <v>1662</v>
      </c>
      <c r="AM85" s="83"/>
      <c r="AN85" s="84" t="d">
        <v>2022-08-17</v>
      </c>
      <c r="AO85" s="84" t="d">
        <v>2022-08-18</v>
      </c>
      <c r="AP85" s="83" t="s">
        <v>1261</v>
      </c>
      <c r="AQ85" s="83"/>
      <c r="AR85" s="83"/>
      <c r="AS85" s="82">
        <v>0</v>
      </c>
      <c r="AT85" s="83"/>
      <c r="AU85" s="82">
        <v>0</v>
      </c>
      <c r="AV85" s="83" t="s">
        <v>11</v>
      </c>
      <c r="AW85" s="82">
        <v>20</v>
      </c>
      <c r="AX85" s="83" t="s">
        <v>1674</v>
      </c>
      <c r="AY85" s="83" t="s">
        <v>1675</v>
      </c>
      <c r="AZ85" s="83" t="s">
        <v>1263</v>
      </c>
      <c r="BA85" s="83" t="s">
        <v>1264</v>
      </c>
      <c r="BB85" s="83" t="s">
        <v>1265</v>
      </c>
      <c r="BC85" s="82">
        <v>1</v>
      </c>
      <c r="BD85" s="82">
        <v>0</v>
      </c>
      <c r="BE85" s="83" t="s">
        <v>1266</v>
      </c>
      <c r="BF85" s="83"/>
      <c r="BG85" s="83"/>
      <c r="BH85" s="83"/>
      <c r="BI85" s="83" t="s">
        <v>1630</v>
      </c>
      <c r="BJ85" s="83" t="s">
        <v>45</v>
      </c>
      <c r="BK85" s="83" t="s">
        <v>38</v>
      </c>
      <c r="BL85" s="82">
        <v>0</v>
      </c>
      <c r="BM85" s="82">
        <v>2750000</v>
      </c>
      <c r="BN85" s="82">
        <v>0</v>
      </c>
      <c r="BO85" s="82">
        <v>1</v>
      </c>
      <c r="BP85" s="82">
        <v>350000</v>
      </c>
      <c r="BQ85" s="82">
        <v>329500</v>
      </c>
      <c r="BR85" s="82">
        <v>0</v>
      </c>
      <c r="BS85" s="82">
        <v>0</v>
      </c>
      <c r="BT85" s="82">
        <v>0</v>
      </c>
      <c r="BU85" s="82">
        <v>50000</v>
      </c>
      <c r="BV85" s="82">
        <v>0</v>
      </c>
      <c r="BW85" s="82">
        <v>0</v>
      </c>
      <c r="BX85" s="82">
        <v>3479500</v>
      </c>
    </row>
    <row r="86" spans="1:76" s="85" customFormat="1" ht="25.5" customHeight="1">
      <c r="A86" s="70" t="str">
        <f t="shared" si="17"/>
        <v>GLDU393301644790</v>
      </c>
      <c r="B86" s="71">
        <v>83</v>
      </c>
      <c r="C86" s="72" t="d">
        <v>2022-08-17</v>
      </c>
      <c r="D86" s="73" t="s">
        <v>1275</v>
      </c>
      <c r="E86" s="73" t="s">
        <v>38</v>
      </c>
      <c r="F86" s="73" t="s">
        <v>1250</v>
      </c>
      <c r="G86" s="74">
        <v>1</v>
      </c>
      <c r="H86" s="74"/>
      <c r="I86" s="75" t="s">
        <v>1681</v>
      </c>
      <c r="J86" s="75" t="s">
        <v>1682</v>
      </c>
      <c r="K86" s="89" t="s">
        <v>1279</v>
      </c>
      <c r="L86" s="77"/>
      <c r="M86" s="77">
        <v>350000</v>
      </c>
      <c r="N86" s="77">
        <v>0</v>
      </c>
      <c r="O86" s="77"/>
      <c r="P86" s="77">
        <v>50000</v>
      </c>
      <c r="Q86" s="77">
        <v>2750000</v>
      </c>
      <c r="R86" s="77">
        <f t="shared" si="18"/>
        <v>2500000</v>
      </c>
      <c r="S86" s="77">
        <f t="shared" si="19"/>
        <v>200000</v>
      </c>
      <c r="T86" s="77">
        <f t="shared" si="20"/>
        <v>2700000</v>
      </c>
      <c r="U86" s="77">
        <f t="shared" si="21"/>
        <v>3100000</v>
      </c>
      <c r="V86" s="88"/>
      <c r="W86" s="79">
        <f t="shared" si="22"/>
        <v>2750000</v>
      </c>
      <c r="X86" s="80">
        <f t="shared" si="23"/>
        <v>0</v>
      </c>
      <c r="Y86" s="79">
        <f t="shared" si="24"/>
        <v>350000</v>
      </c>
      <c r="Z86" s="80">
        <f t="shared" si="25"/>
        <v>0</v>
      </c>
      <c r="AA86" s="79">
        <f t="shared" si="26"/>
        <v>329500</v>
      </c>
      <c r="AB86" s="80">
        <f t="shared" si="27"/>
        <v>-329500</v>
      </c>
      <c r="AC86" s="81" t="str">
        <f t="shared" si="28"/>
        <v>GLDU561028644790</v>
      </c>
      <c r="AD86" s="82">
        <v>8</v>
      </c>
      <c r="AE86" s="82">
        <v>2022</v>
      </c>
      <c r="AF86" s="83" t="s">
        <v>1255</v>
      </c>
      <c r="AG86" s="83" t="s">
        <v>1666</v>
      </c>
      <c r="AH86" s="83" t="s">
        <v>1667</v>
      </c>
      <c r="AI86" s="83" t="s">
        <v>1367</v>
      </c>
      <c r="AJ86" s="83"/>
      <c r="AK86" s="83" t="s">
        <v>1368</v>
      </c>
      <c r="AL86" s="83" t="s">
        <v>1662</v>
      </c>
      <c r="AM86" s="83"/>
      <c r="AN86" s="84" t="d">
        <v>2022-08-17</v>
      </c>
      <c r="AO86" s="84" t="d">
        <v>2022-08-18</v>
      </c>
      <c r="AP86" s="83" t="s">
        <v>1261</v>
      </c>
      <c r="AQ86" s="83"/>
      <c r="AR86" s="83"/>
      <c r="AS86" s="82">
        <v>0</v>
      </c>
      <c r="AT86" s="83"/>
      <c r="AU86" s="82">
        <v>0</v>
      </c>
      <c r="AV86" s="83" t="s">
        <v>11</v>
      </c>
      <c r="AW86" s="82">
        <v>20</v>
      </c>
      <c r="AX86" s="83" t="s">
        <v>1679</v>
      </c>
      <c r="AY86" s="83" t="s">
        <v>1680</v>
      </c>
      <c r="AZ86" s="83" t="s">
        <v>1263</v>
      </c>
      <c r="BA86" s="83" t="s">
        <v>1264</v>
      </c>
      <c r="BB86" s="83" t="s">
        <v>1265</v>
      </c>
      <c r="BC86" s="82">
        <v>1</v>
      </c>
      <c r="BD86" s="82">
        <v>0</v>
      </c>
      <c r="BE86" s="83" t="s">
        <v>1266</v>
      </c>
      <c r="BF86" s="83"/>
      <c r="BG86" s="83"/>
      <c r="BH86" s="83"/>
      <c r="BI86" s="83"/>
      <c r="BJ86" s="83" t="s">
        <v>45</v>
      </c>
      <c r="BK86" s="83" t="s">
        <v>38</v>
      </c>
      <c r="BL86" s="82">
        <v>0</v>
      </c>
      <c r="BM86" s="82">
        <v>2750000</v>
      </c>
      <c r="BN86" s="82">
        <v>0</v>
      </c>
      <c r="BO86" s="82">
        <v>1</v>
      </c>
      <c r="BP86" s="82">
        <v>350000</v>
      </c>
      <c r="BQ86" s="82">
        <v>329500</v>
      </c>
      <c r="BR86" s="82">
        <v>0</v>
      </c>
      <c r="BS86" s="82">
        <v>0</v>
      </c>
      <c r="BT86" s="82">
        <v>0</v>
      </c>
      <c r="BU86" s="82">
        <v>50000</v>
      </c>
      <c r="BV86" s="82">
        <v>0</v>
      </c>
      <c r="BW86" s="82">
        <v>0</v>
      </c>
      <c r="BX86" s="82">
        <v>3479500</v>
      </c>
    </row>
    <row r="87" spans="1:76" s="85" customFormat="1" ht="25.5" customHeight="1">
      <c r="A87" s="70" t="str">
        <f t="shared" si="17"/>
        <v>GLDU559591544790</v>
      </c>
      <c r="B87" s="71">
        <v>84</v>
      </c>
      <c r="C87" s="72" t="d">
        <v>2022-08-17</v>
      </c>
      <c r="D87" s="73" t="s">
        <v>1275</v>
      </c>
      <c r="E87" s="73" t="s">
        <v>38</v>
      </c>
      <c r="F87" s="73" t="s">
        <v>1364</v>
      </c>
      <c r="G87" s="74">
        <v>1</v>
      </c>
      <c r="H87" s="74"/>
      <c r="I87" s="75" t="s">
        <v>1668</v>
      </c>
      <c r="J87" s="75" t="s">
        <v>1669</v>
      </c>
      <c r="K87" s="89" t="s">
        <v>1279</v>
      </c>
      <c r="L87" s="77"/>
      <c r="M87" s="77">
        <v>350000</v>
      </c>
      <c r="N87" s="77">
        <v>0</v>
      </c>
      <c r="O87" s="77"/>
      <c r="P87" s="77">
        <v>50000</v>
      </c>
      <c r="Q87" s="77">
        <v>2750000</v>
      </c>
      <c r="R87" s="77">
        <f t="shared" si="18"/>
        <v>2500000</v>
      </c>
      <c r="S87" s="77">
        <f t="shared" si="19"/>
        <v>200000</v>
      </c>
      <c r="T87" s="77">
        <f t="shared" si="20"/>
        <v>2700000</v>
      </c>
      <c r="U87" s="77">
        <f t="shared" si="21"/>
        <v>3100000</v>
      </c>
      <c r="V87" s="88"/>
      <c r="W87" s="79">
        <f t="shared" si="22"/>
        <v>2750000</v>
      </c>
      <c r="X87" s="80">
        <f t="shared" si="23"/>
        <v>0</v>
      </c>
      <c r="Y87" s="79">
        <f t="shared" si="24"/>
        <v>350000</v>
      </c>
      <c r="Z87" s="80">
        <f t="shared" si="25"/>
        <v>0</v>
      </c>
      <c r="AA87" s="79">
        <f t="shared" si="26"/>
        <v>329500</v>
      </c>
      <c r="AB87" s="80">
        <f t="shared" si="27"/>
        <v>-329500</v>
      </c>
      <c r="AC87" s="81" t="str">
        <f t="shared" si="28"/>
        <v>TCLU893064044790</v>
      </c>
      <c r="AD87" s="82">
        <v>8</v>
      </c>
      <c r="AE87" s="82">
        <v>2022</v>
      </c>
      <c r="AF87" s="83" t="s">
        <v>1255</v>
      </c>
      <c r="AG87" s="83" t="s">
        <v>1660</v>
      </c>
      <c r="AH87" s="83" t="s">
        <v>1341</v>
      </c>
      <c r="AI87" s="83" t="s">
        <v>1367</v>
      </c>
      <c r="AJ87" s="83"/>
      <c r="AK87" s="83" t="s">
        <v>1368</v>
      </c>
      <c r="AL87" s="83" t="s">
        <v>1662</v>
      </c>
      <c r="AM87" s="83"/>
      <c r="AN87" s="84" t="d">
        <v>2022-08-17</v>
      </c>
      <c r="AO87" s="84" t="d">
        <v>2022-08-18</v>
      </c>
      <c r="AP87" s="83" t="s">
        <v>1261</v>
      </c>
      <c r="AQ87" s="83"/>
      <c r="AR87" s="83"/>
      <c r="AS87" s="82">
        <v>0</v>
      </c>
      <c r="AT87" s="83"/>
      <c r="AU87" s="82">
        <v>0</v>
      </c>
      <c r="AV87" s="83" t="s">
        <v>12</v>
      </c>
      <c r="AW87" s="82">
        <v>40</v>
      </c>
      <c r="AX87" s="83" t="s">
        <v>1670</v>
      </c>
      <c r="AY87" s="83" t="s">
        <v>1671</v>
      </c>
      <c r="AZ87" s="83" t="s">
        <v>1315</v>
      </c>
      <c r="BA87" s="83" t="s">
        <v>1342</v>
      </c>
      <c r="BB87" s="83" t="s">
        <v>1343</v>
      </c>
      <c r="BC87" s="82">
        <v>0</v>
      </c>
      <c r="BD87" s="82">
        <v>1</v>
      </c>
      <c r="BE87" s="83" t="s">
        <v>1344</v>
      </c>
      <c r="BF87" s="83"/>
      <c r="BG87" s="83"/>
      <c r="BH87" s="83"/>
      <c r="BI87" s="83"/>
      <c r="BJ87" s="83" t="s">
        <v>38</v>
      </c>
      <c r="BK87" s="83" t="s">
        <v>38</v>
      </c>
      <c r="BL87" s="82">
        <v>0</v>
      </c>
      <c r="BM87" s="82">
        <v>3100000</v>
      </c>
      <c r="BN87" s="82">
        <v>1</v>
      </c>
      <c r="BO87" s="82">
        <v>1</v>
      </c>
      <c r="BP87" s="82">
        <v>324500</v>
      </c>
      <c r="BQ87" s="82">
        <v>540000</v>
      </c>
      <c r="BR87" s="82">
        <v>0</v>
      </c>
      <c r="BS87" s="82">
        <v>0</v>
      </c>
      <c r="BT87" s="82">
        <v>0</v>
      </c>
      <c r="BU87" s="82">
        <v>0</v>
      </c>
      <c r="BV87" s="82">
        <v>0</v>
      </c>
      <c r="BW87" s="82">
        <v>0</v>
      </c>
      <c r="BX87" s="82">
        <v>3964500</v>
      </c>
    </row>
    <row r="88" spans="1:76" s="85" customFormat="1" ht="25.5" customHeight="1">
      <c r="A88" s="70" t="str">
        <f t="shared" si="17"/>
        <v>DRYU287410044790</v>
      </c>
      <c r="B88" s="71">
        <v>85</v>
      </c>
      <c r="C88" s="72" t="d">
        <v>2022-08-17</v>
      </c>
      <c r="D88" s="73" t="s">
        <v>1275</v>
      </c>
      <c r="E88" s="73" t="s">
        <v>38</v>
      </c>
      <c r="F88" s="73" t="s">
        <v>1364</v>
      </c>
      <c r="G88" s="74">
        <v>1</v>
      </c>
      <c r="H88" s="74"/>
      <c r="I88" s="75" t="s">
        <v>1672</v>
      </c>
      <c r="J88" s="75" t="s">
        <v>1683</v>
      </c>
      <c r="K88" s="89" t="s">
        <v>1279</v>
      </c>
      <c r="L88" s="77"/>
      <c r="M88" s="77">
        <v>350000</v>
      </c>
      <c r="N88" s="77">
        <v>0</v>
      </c>
      <c r="O88" s="77"/>
      <c r="P88" s="77">
        <v>50000</v>
      </c>
      <c r="Q88" s="77">
        <v>2750000</v>
      </c>
      <c r="R88" s="77">
        <f t="shared" si="18"/>
        <v>2500000</v>
      </c>
      <c r="S88" s="77">
        <f t="shared" si="19"/>
        <v>200000</v>
      </c>
      <c r="T88" s="77">
        <f t="shared" si="20"/>
        <v>2700000</v>
      </c>
      <c r="U88" s="77">
        <f t="shared" si="21"/>
        <v>3100000</v>
      </c>
      <c r="V88" s="88"/>
      <c r="W88" s="79">
        <f t="shared" si="22"/>
        <v>2750000</v>
      </c>
      <c r="X88" s="80">
        <f t="shared" si="23"/>
        <v>0</v>
      </c>
      <c r="Y88" s="79">
        <f t="shared" si="24"/>
        <v>350000</v>
      </c>
      <c r="Z88" s="80">
        <f t="shared" si="25"/>
        <v>0</v>
      </c>
      <c r="AA88" s="79">
        <f t="shared" si="26"/>
        <v>329500</v>
      </c>
      <c r="AB88" s="80">
        <f t="shared" si="27"/>
        <v>-329500</v>
      </c>
      <c r="AC88" s="81" t="str">
        <f t="shared" si="28"/>
        <v>HNSU502466844790</v>
      </c>
      <c r="AD88" s="82">
        <v>8</v>
      </c>
      <c r="AE88" s="82">
        <v>2022</v>
      </c>
      <c r="AF88" s="83" t="s">
        <v>1255</v>
      </c>
      <c r="AG88" s="83" t="s">
        <v>1684</v>
      </c>
      <c r="AH88" s="83" t="s">
        <v>1289</v>
      </c>
      <c r="AI88" s="83" t="s">
        <v>1367</v>
      </c>
      <c r="AJ88" s="83"/>
      <c r="AK88" s="83" t="s">
        <v>1368</v>
      </c>
      <c r="AL88" s="83" t="s">
        <v>1662</v>
      </c>
      <c r="AM88" s="83"/>
      <c r="AN88" s="84" t="d">
        <v>2022-08-17</v>
      </c>
      <c r="AO88" s="84" t="d">
        <v>2022-08-18</v>
      </c>
      <c r="AP88" s="83" t="s">
        <v>1261</v>
      </c>
      <c r="AQ88" s="83"/>
      <c r="AR88" s="83"/>
      <c r="AS88" s="82">
        <v>0</v>
      </c>
      <c r="AT88" s="83"/>
      <c r="AU88" s="82">
        <v>0</v>
      </c>
      <c r="AV88" s="83" t="s">
        <v>12</v>
      </c>
      <c r="AW88" s="82">
        <v>40</v>
      </c>
      <c r="AX88" s="83" t="s">
        <v>1664</v>
      </c>
      <c r="AY88" s="83" t="s">
        <v>1665</v>
      </c>
      <c r="AZ88" s="83" t="s">
        <v>1292</v>
      </c>
      <c r="BA88" s="83" t="s">
        <v>1293</v>
      </c>
      <c r="BB88" s="83" t="s">
        <v>1294</v>
      </c>
      <c r="BC88" s="82">
        <v>0</v>
      </c>
      <c r="BD88" s="82">
        <v>1</v>
      </c>
      <c r="BE88" s="83" t="s">
        <v>1409</v>
      </c>
      <c r="BF88" s="83"/>
      <c r="BG88" s="83"/>
      <c r="BH88" s="83"/>
      <c r="BI88" s="83"/>
      <c r="BJ88" s="83" t="s">
        <v>38</v>
      </c>
      <c r="BK88" s="83" t="s">
        <v>38</v>
      </c>
      <c r="BL88" s="82">
        <v>0</v>
      </c>
      <c r="BM88" s="82">
        <v>3850000</v>
      </c>
      <c r="BN88" s="82">
        <v>1</v>
      </c>
      <c r="BO88" s="82">
        <v>1</v>
      </c>
      <c r="BP88" s="82">
        <v>324500</v>
      </c>
      <c r="BQ88" s="82">
        <v>540000</v>
      </c>
      <c r="BR88" s="82">
        <v>0</v>
      </c>
      <c r="BS88" s="82">
        <v>0</v>
      </c>
      <c r="BT88" s="82">
        <v>0</v>
      </c>
      <c r="BU88" s="82">
        <v>100000</v>
      </c>
      <c r="BV88" s="82">
        <v>0</v>
      </c>
      <c r="BW88" s="82">
        <v>0</v>
      </c>
      <c r="BX88" s="82">
        <v>4814500</v>
      </c>
    </row>
    <row r="89" spans="1:76" s="85" customFormat="1" ht="25.5" customHeight="1">
      <c r="A89" s="70" t="str">
        <f t="shared" si="17"/>
        <v>GESU350838744791</v>
      </c>
      <c r="B89" s="71">
        <v>86</v>
      </c>
      <c r="C89" s="72" t="d">
        <v>2022-08-18</v>
      </c>
      <c r="D89" s="73" t="s">
        <v>1685</v>
      </c>
      <c r="E89" s="73" t="s">
        <v>38</v>
      </c>
      <c r="F89" s="73" t="s">
        <v>1316</v>
      </c>
      <c r="G89" s="74">
        <v>1</v>
      </c>
      <c r="H89" s="74"/>
      <c r="I89" s="75" t="s">
        <v>1686</v>
      </c>
      <c r="J89" s="75" t="s">
        <v>1687</v>
      </c>
      <c r="K89" s="91" t="s">
        <v>1688</v>
      </c>
      <c r="L89" s="77"/>
      <c r="M89" s="77">
        <v>280000</v>
      </c>
      <c r="N89" s="77">
        <v>0</v>
      </c>
      <c r="O89" s="77"/>
      <c r="P89" s="94"/>
      <c r="Q89" s="77">
        <v>4350000</v>
      </c>
      <c r="R89" s="77">
        <f t="shared" si="18"/>
        <v>3954545.4545454541</v>
      </c>
      <c r="S89" s="77">
        <f t="shared" si="19"/>
        <v>316363.63636363635</v>
      </c>
      <c r="T89" s="77">
        <f t="shared" si="20"/>
        <v>4270909.0909090908</v>
      </c>
      <c r="U89" s="77">
        <f t="shared" si="21"/>
        <v>4550909.0909090908</v>
      </c>
      <c r="V89" s="88"/>
      <c r="W89" s="79">
        <f t="shared" si="22"/>
        <v>4350000</v>
      </c>
      <c r="X89" s="80">
        <f t="shared" si="23"/>
        <v>0</v>
      </c>
      <c r="Y89" s="79">
        <f t="shared" si="24"/>
        <v>280000</v>
      </c>
      <c r="Z89" s="80">
        <f t="shared" si="25"/>
        <v>0</v>
      </c>
      <c r="AA89" s="79">
        <f t="shared" si="26"/>
        <v>329500</v>
      </c>
      <c r="AB89" s="80">
        <f t="shared" si="27"/>
        <v>-329500</v>
      </c>
      <c r="AC89" s="81" t="str">
        <f t="shared" si="28"/>
        <v>GAOU211381444791</v>
      </c>
      <c r="AD89" s="82">
        <v>8</v>
      </c>
      <c r="AE89" s="82">
        <v>2022</v>
      </c>
      <c r="AF89" s="83" t="s">
        <v>1255</v>
      </c>
      <c r="AG89" s="83" t="s">
        <v>1689</v>
      </c>
      <c r="AH89" s="83" t="s">
        <v>1462</v>
      </c>
      <c r="AI89" s="83" t="s">
        <v>1413</v>
      </c>
      <c r="AJ89" s="83"/>
      <c r="AK89" s="83" t="s">
        <v>1614</v>
      </c>
      <c r="AL89" s="83" t="s">
        <v>1690</v>
      </c>
      <c r="AM89" s="83"/>
      <c r="AN89" s="84" t="d">
        <v>2022-08-18</v>
      </c>
      <c r="AO89" s="84" t="d">
        <v>2022-08-21</v>
      </c>
      <c r="AP89" s="83" t="s">
        <v>1261</v>
      </c>
      <c r="AQ89" s="83"/>
      <c r="AR89" s="83"/>
      <c r="AS89" s="82">
        <v>0</v>
      </c>
      <c r="AT89" s="83"/>
      <c r="AU89" s="82">
        <v>0</v>
      </c>
      <c r="AV89" s="83" t="s">
        <v>11</v>
      </c>
      <c r="AW89" s="82">
        <v>20</v>
      </c>
      <c r="AX89" s="83" t="s">
        <v>1691</v>
      </c>
      <c r="AY89" s="83" t="s">
        <v>1692</v>
      </c>
      <c r="AZ89" s="83" t="s">
        <v>1465</v>
      </c>
      <c r="BA89" s="83" t="s">
        <v>1439</v>
      </c>
      <c r="BB89" s="83" t="s">
        <v>1466</v>
      </c>
      <c r="BC89" s="82">
        <v>1</v>
      </c>
      <c r="BD89" s="82">
        <v>0</v>
      </c>
      <c r="BE89" s="83" t="s">
        <v>413</v>
      </c>
      <c r="BF89" s="83" t="s">
        <v>1693</v>
      </c>
      <c r="BG89" s="83" t="s">
        <v>1694</v>
      </c>
      <c r="BH89" s="83"/>
      <c r="BI89" s="83" t="s">
        <v>1353</v>
      </c>
      <c r="BJ89" s="83" t="s">
        <v>45</v>
      </c>
      <c r="BK89" s="83" t="s">
        <v>38</v>
      </c>
      <c r="BL89" s="82">
        <v>0</v>
      </c>
      <c r="BM89" s="82">
        <v>3500000</v>
      </c>
      <c r="BN89" s="82">
        <v>0</v>
      </c>
      <c r="BO89" s="82">
        <v>1</v>
      </c>
      <c r="BP89" s="82">
        <v>350000</v>
      </c>
      <c r="BQ89" s="82">
        <v>329500</v>
      </c>
      <c r="BR89" s="82">
        <v>40000</v>
      </c>
      <c r="BS89" s="82">
        <v>40000</v>
      </c>
      <c r="BT89" s="82">
        <v>0</v>
      </c>
      <c r="BU89" s="82">
        <v>0</v>
      </c>
      <c r="BV89" s="82">
        <v>0</v>
      </c>
      <c r="BW89" s="82">
        <v>0</v>
      </c>
      <c r="BX89" s="82">
        <v>4259500</v>
      </c>
    </row>
    <row r="90" spans="1:76" s="85" customFormat="1" ht="25.5" customHeight="1">
      <c r="A90" s="70" t="str">
        <f t="shared" si="17"/>
        <v>GAOU650615244791</v>
      </c>
      <c r="B90" s="71">
        <v>87</v>
      </c>
      <c r="C90" s="72" t="d">
        <v>2022-08-18</v>
      </c>
      <c r="D90" s="73" t="s">
        <v>1652</v>
      </c>
      <c r="E90" s="73" t="s">
        <v>38</v>
      </c>
      <c r="F90" s="73" t="s">
        <v>1695</v>
      </c>
      <c r="G90" s="74"/>
      <c r="H90" s="74">
        <v>1</v>
      </c>
      <c r="I90" s="75" t="s">
        <v>1696</v>
      </c>
      <c r="J90" s="75" t="s">
        <v>1697</v>
      </c>
      <c r="K90" s="99" t="s">
        <v>1656</v>
      </c>
      <c r="L90" s="77" t="s">
        <v>1254</v>
      </c>
      <c r="M90" s="77">
        <v>0</v>
      </c>
      <c r="N90" s="77">
        <v>0</v>
      </c>
      <c r="O90" s="77"/>
      <c r="P90" s="105">
        <f>165000</f>
        <v>165000</v>
      </c>
      <c r="Q90" s="77">
        <v>3900000</v>
      </c>
      <c r="R90" s="77">
        <f t="shared" si="18"/>
        <v>3545454.5454545449</v>
      </c>
      <c r="S90" s="77">
        <f t="shared" si="19"/>
        <v>283636.36363636359</v>
      </c>
      <c r="T90" s="77">
        <f t="shared" si="20"/>
        <v>3829090.9090909087</v>
      </c>
      <c r="U90" s="77">
        <f t="shared" si="21"/>
        <v>3994090.9090909087</v>
      </c>
      <c r="V90" s="88"/>
      <c r="W90" s="79">
        <f t="shared" si="22"/>
        <v>3900000</v>
      </c>
      <c r="X90" s="80">
        <f t="shared" si="23"/>
        <v>0</v>
      </c>
      <c r="Y90" s="79">
        <f t="shared" si="24"/>
        <v>200000</v>
      </c>
      <c r="Z90" s="80">
        <f t="shared" si="25"/>
        <v>-200000</v>
      </c>
      <c r="AA90" s="79">
        <f t="shared" si="26"/>
        <v>540000</v>
      </c>
      <c r="AB90" s="80">
        <f t="shared" si="27"/>
        <v>-540000</v>
      </c>
      <c r="AC90" s="81" t="str">
        <f t="shared" si="28"/>
        <v>GAOU650615244791</v>
      </c>
      <c r="AD90" s="82">
        <v>8</v>
      </c>
      <c r="AE90" s="82">
        <v>2022</v>
      </c>
      <c r="AF90" s="83" t="s">
        <v>1255</v>
      </c>
      <c r="AG90" s="83"/>
      <c r="AH90" s="83" t="s">
        <v>1661</v>
      </c>
      <c r="AI90" s="83" t="s">
        <v>1413</v>
      </c>
      <c r="AJ90" s="83"/>
      <c r="AK90" s="83" t="s">
        <v>1614</v>
      </c>
      <c r="AL90" s="83" t="s">
        <v>1690</v>
      </c>
      <c r="AM90" s="83"/>
      <c r="AN90" s="84" t="d">
        <v>2022-08-18</v>
      </c>
      <c r="AO90" s="84" t="d">
        <v>2022-08-21</v>
      </c>
      <c r="AP90" s="83" t="s">
        <v>1261</v>
      </c>
      <c r="AQ90" s="83"/>
      <c r="AR90" s="83"/>
      <c r="AS90" s="82">
        <v>1</v>
      </c>
      <c r="AT90" s="83" t="s">
        <v>1698</v>
      </c>
      <c r="AU90" s="82">
        <v>0</v>
      </c>
      <c r="AV90" s="83" t="s">
        <v>12</v>
      </c>
      <c r="AW90" s="82">
        <v>40</v>
      </c>
      <c r="AX90" s="83" t="s">
        <v>1696</v>
      </c>
      <c r="AY90" s="83" t="s">
        <v>1697</v>
      </c>
      <c r="AZ90" s="83" t="s">
        <v>131</v>
      </c>
      <c r="BA90" s="83" t="s">
        <v>1439</v>
      </c>
      <c r="BB90" s="83" t="s">
        <v>1663</v>
      </c>
      <c r="BC90" s="82">
        <v>0</v>
      </c>
      <c r="BD90" s="82">
        <v>1</v>
      </c>
      <c r="BE90" s="83" t="s">
        <v>134</v>
      </c>
      <c r="BF90" s="83"/>
      <c r="BG90" s="83"/>
      <c r="BH90" s="83"/>
      <c r="BI90" s="83"/>
      <c r="BJ90" s="83" t="s">
        <v>1314</v>
      </c>
      <c r="BK90" s="83" t="s">
        <v>38</v>
      </c>
      <c r="BL90" s="82">
        <v>0</v>
      </c>
      <c r="BM90" s="82">
        <v>3900000</v>
      </c>
      <c r="BN90" s="82">
        <v>0</v>
      </c>
      <c r="BO90" s="82">
        <v>1</v>
      </c>
      <c r="BP90" s="82">
        <v>200000</v>
      </c>
      <c r="BQ90" s="82">
        <v>540000</v>
      </c>
      <c r="BR90" s="82">
        <v>0</v>
      </c>
      <c r="BS90" s="82">
        <v>0</v>
      </c>
      <c r="BT90" s="82">
        <v>0</v>
      </c>
      <c r="BU90" s="82">
        <v>165000</v>
      </c>
      <c r="BV90" s="82">
        <v>0</v>
      </c>
      <c r="BW90" s="82">
        <v>0</v>
      </c>
      <c r="BX90" s="82">
        <v>4805000</v>
      </c>
    </row>
    <row r="91" spans="1:76" s="85" customFormat="1" ht="25.5" customHeight="1">
      <c r="A91" s="70" t="str">
        <f t="shared" si="17"/>
        <v>CAIU259114144791</v>
      </c>
      <c r="B91" s="71">
        <v>88</v>
      </c>
      <c r="C91" s="72" t="d">
        <v>2022-08-18</v>
      </c>
      <c r="D91" s="73" t="s">
        <v>1275</v>
      </c>
      <c r="E91" s="73" t="s">
        <v>38</v>
      </c>
      <c r="F91" s="73" t="s">
        <v>1642</v>
      </c>
      <c r="G91" s="74">
        <v>1</v>
      </c>
      <c r="H91" s="74"/>
      <c r="I91" s="75" t="s">
        <v>1699</v>
      </c>
      <c r="J91" s="75" t="s">
        <v>1700</v>
      </c>
      <c r="K91" s="89" t="s">
        <v>1279</v>
      </c>
      <c r="L91" s="77"/>
      <c r="M91" s="77">
        <v>280000</v>
      </c>
      <c r="N91" s="77">
        <v>0</v>
      </c>
      <c r="O91" s="77"/>
      <c r="P91" s="77">
        <v>50000</v>
      </c>
      <c r="Q91" s="77">
        <v>2750000</v>
      </c>
      <c r="R91" s="77">
        <f t="shared" si="18"/>
        <v>2500000</v>
      </c>
      <c r="S91" s="77">
        <f t="shared" si="19"/>
        <v>200000</v>
      </c>
      <c r="T91" s="77">
        <f t="shared" si="20"/>
        <v>2700000</v>
      </c>
      <c r="U91" s="77">
        <f t="shared" si="21"/>
        <v>3030000</v>
      </c>
      <c r="V91" s="88"/>
      <c r="W91" s="79">
        <f t="shared" si="22"/>
        <v>2750000</v>
      </c>
      <c r="X91" s="80">
        <f t="shared" si="23"/>
        <v>0</v>
      </c>
      <c r="Y91" s="79">
        <f t="shared" si="24"/>
        <v>280000</v>
      </c>
      <c r="Z91" s="80">
        <f t="shared" si="25"/>
        <v>0</v>
      </c>
      <c r="AA91" s="79">
        <f t="shared" si="26"/>
        <v>329500</v>
      </c>
      <c r="AB91" s="80">
        <f t="shared" si="27"/>
        <v>-329500</v>
      </c>
      <c r="AC91" s="81" t="str">
        <f t="shared" si="28"/>
        <v>GAOU210815044791</v>
      </c>
      <c r="AD91" s="82">
        <v>8</v>
      </c>
      <c r="AE91" s="82">
        <v>2022</v>
      </c>
      <c r="AF91" s="83" t="s">
        <v>1255</v>
      </c>
      <c r="AG91" s="83" t="s">
        <v>1689</v>
      </c>
      <c r="AH91" s="83" t="s">
        <v>1667</v>
      </c>
      <c r="AI91" s="83" t="s">
        <v>1413</v>
      </c>
      <c r="AJ91" s="83"/>
      <c r="AK91" s="83" t="s">
        <v>1614</v>
      </c>
      <c r="AL91" s="83" t="s">
        <v>1690</v>
      </c>
      <c r="AM91" s="83"/>
      <c r="AN91" s="84" t="d">
        <v>2022-08-18</v>
      </c>
      <c r="AO91" s="84" t="d">
        <v>2022-08-21</v>
      </c>
      <c r="AP91" s="83" t="s">
        <v>1261</v>
      </c>
      <c r="AQ91" s="83"/>
      <c r="AR91" s="83"/>
      <c r="AS91" s="82">
        <v>0</v>
      </c>
      <c r="AT91" s="83"/>
      <c r="AU91" s="82">
        <v>0</v>
      </c>
      <c r="AV91" s="83" t="s">
        <v>11</v>
      </c>
      <c r="AW91" s="82">
        <v>20</v>
      </c>
      <c r="AX91" s="83" t="s">
        <v>1701</v>
      </c>
      <c r="AY91" s="83" t="s">
        <v>1702</v>
      </c>
      <c r="AZ91" s="83" t="s">
        <v>1263</v>
      </c>
      <c r="BA91" s="83" t="s">
        <v>1264</v>
      </c>
      <c r="BB91" s="83" t="s">
        <v>1265</v>
      </c>
      <c r="BC91" s="82">
        <v>1</v>
      </c>
      <c r="BD91" s="82">
        <v>0</v>
      </c>
      <c r="BE91" s="83" t="s">
        <v>1266</v>
      </c>
      <c r="BF91" s="83"/>
      <c r="BG91" s="83"/>
      <c r="BH91" s="83"/>
      <c r="BI91" s="83" t="s">
        <v>1482</v>
      </c>
      <c r="BJ91" s="83" t="s">
        <v>45</v>
      </c>
      <c r="BK91" s="83" t="s">
        <v>38</v>
      </c>
      <c r="BL91" s="82">
        <v>0</v>
      </c>
      <c r="BM91" s="82">
        <v>2750000</v>
      </c>
      <c r="BN91" s="82">
        <v>0</v>
      </c>
      <c r="BO91" s="82">
        <v>1</v>
      </c>
      <c r="BP91" s="82">
        <v>350000</v>
      </c>
      <c r="BQ91" s="82">
        <v>329500</v>
      </c>
      <c r="BR91" s="82">
        <v>0</v>
      </c>
      <c r="BS91" s="82">
        <v>0</v>
      </c>
      <c r="BT91" s="82">
        <v>0</v>
      </c>
      <c r="BU91" s="82">
        <v>50000</v>
      </c>
      <c r="BV91" s="82">
        <v>0</v>
      </c>
      <c r="BW91" s="82">
        <v>0</v>
      </c>
      <c r="BX91" s="82">
        <v>3479500</v>
      </c>
    </row>
    <row r="92" spans="1:76" s="85" customFormat="1" ht="25.5" customHeight="1">
      <c r="A92" s="70" t="str">
        <f t="shared" si="17"/>
        <v>DRYU308428744791</v>
      </c>
      <c r="B92" s="71">
        <v>89</v>
      </c>
      <c r="C92" s="72" t="d">
        <v>2022-08-18</v>
      </c>
      <c r="D92" s="73" t="s">
        <v>1275</v>
      </c>
      <c r="E92" s="73" t="s">
        <v>38</v>
      </c>
      <c r="F92" s="73" t="s">
        <v>1642</v>
      </c>
      <c r="G92" s="74">
        <v>1</v>
      </c>
      <c r="H92" s="74"/>
      <c r="I92" s="75" t="s">
        <v>1703</v>
      </c>
      <c r="J92" s="75" t="s">
        <v>1704</v>
      </c>
      <c r="K92" s="89" t="s">
        <v>1279</v>
      </c>
      <c r="L92" s="77"/>
      <c r="M92" s="77">
        <v>280000</v>
      </c>
      <c r="N92" s="77">
        <v>0</v>
      </c>
      <c r="O92" s="77"/>
      <c r="P92" s="77">
        <v>50000</v>
      </c>
      <c r="Q92" s="77">
        <v>2750000</v>
      </c>
      <c r="R92" s="77">
        <f t="shared" si="18"/>
        <v>2500000</v>
      </c>
      <c r="S92" s="77">
        <f t="shared" si="19"/>
        <v>200000</v>
      </c>
      <c r="T92" s="77">
        <f t="shared" si="20"/>
        <v>2700000</v>
      </c>
      <c r="U92" s="77">
        <f t="shared" si="21"/>
        <v>3030000</v>
      </c>
      <c r="V92" s="88"/>
      <c r="W92" s="79">
        <f t="shared" si="22"/>
        <v>2750000</v>
      </c>
      <c r="X92" s="80">
        <f t="shared" si="23"/>
        <v>0</v>
      </c>
      <c r="Y92" s="79">
        <f t="shared" si="24"/>
        <v>280000</v>
      </c>
      <c r="Z92" s="80">
        <f t="shared" si="25"/>
        <v>0</v>
      </c>
      <c r="AA92" s="79">
        <f t="shared" si="26"/>
        <v>329500</v>
      </c>
      <c r="AB92" s="80">
        <f t="shared" si="27"/>
        <v>-329500</v>
      </c>
      <c r="AC92" s="81" t="str">
        <f t="shared" si="28"/>
        <v>CAIU686971344791</v>
      </c>
      <c r="AD92" s="82">
        <v>8</v>
      </c>
      <c r="AE92" s="82">
        <v>2022</v>
      </c>
      <c r="AF92" s="83" t="s">
        <v>1255</v>
      </c>
      <c r="AG92" s="83" t="s">
        <v>1689</v>
      </c>
      <c r="AH92" s="83" t="s">
        <v>1667</v>
      </c>
      <c r="AI92" s="83" t="s">
        <v>1413</v>
      </c>
      <c r="AJ92" s="83"/>
      <c r="AK92" s="83" t="s">
        <v>1614</v>
      </c>
      <c r="AL92" s="83" t="s">
        <v>1690</v>
      </c>
      <c r="AM92" s="83"/>
      <c r="AN92" s="84" t="d">
        <v>2022-08-18</v>
      </c>
      <c r="AO92" s="84" t="d">
        <v>2022-08-21</v>
      </c>
      <c r="AP92" s="83" t="s">
        <v>1261</v>
      </c>
      <c r="AQ92" s="83"/>
      <c r="AR92" s="83"/>
      <c r="AS92" s="82">
        <v>0</v>
      </c>
      <c r="AT92" s="83"/>
      <c r="AU92" s="82">
        <v>0</v>
      </c>
      <c r="AV92" s="83" t="s">
        <v>11</v>
      </c>
      <c r="AW92" s="82">
        <v>20</v>
      </c>
      <c r="AX92" s="83" t="s">
        <v>1705</v>
      </c>
      <c r="AY92" s="83" t="s">
        <v>1706</v>
      </c>
      <c r="AZ92" s="83" t="s">
        <v>1263</v>
      </c>
      <c r="BA92" s="83" t="s">
        <v>1264</v>
      </c>
      <c r="BB92" s="83" t="s">
        <v>1265</v>
      </c>
      <c r="BC92" s="82">
        <v>1</v>
      </c>
      <c r="BD92" s="82">
        <v>0</v>
      </c>
      <c r="BE92" s="83" t="s">
        <v>1266</v>
      </c>
      <c r="BF92" s="83"/>
      <c r="BG92" s="83"/>
      <c r="BH92" s="83"/>
      <c r="BI92" s="83"/>
      <c r="BJ92" s="83" t="s">
        <v>45</v>
      </c>
      <c r="BK92" s="83" t="s">
        <v>38</v>
      </c>
      <c r="BL92" s="82">
        <v>0</v>
      </c>
      <c r="BM92" s="82">
        <v>2750000</v>
      </c>
      <c r="BN92" s="82">
        <v>0</v>
      </c>
      <c r="BO92" s="82">
        <v>1</v>
      </c>
      <c r="BP92" s="82">
        <v>350000</v>
      </c>
      <c r="BQ92" s="82">
        <v>329500</v>
      </c>
      <c r="BR92" s="82">
        <v>0</v>
      </c>
      <c r="BS92" s="82">
        <v>0</v>
      </c>
      <c r="BT92" s="82">
        <v>0</v>
      </c>
      <c r="BU92" s="82">
        <v>50000</v>
      </c>
      <c r="BV92" s="82">
        <v>0</v>
      </c>
      <c r="BW92" s="82">
        <v>0</v>
      </c>
      <c r="BX92" s="82">
        <v>3479500</v>
      </c>
    </row>
    <row r="93" spans="1:76" s="85" customFormat="1" ht="25.5" customHeight="1">
      <c r="A93" s="70" t="str">
        <f t="shared" si="17"/>
        <v>GAOU211381444791</v>
      </c>
      <c r="B93" s="71">
        <v>90</v>
      </c>
      <c r="C93" s="72" t="d">
        <v>2022-08-18</v>
      </c>
      <c r="D93" s="73" t="s">
        <v>1465</v>
      </c>
      <c r="E93" s="73" t="s">
        <v>38</v>
      </c>
      <c r="F93" s="73" t="s">
        <v>1364</v>
      </c>
      <c r="G93" s="74">
        <v>1</v>
      </c>
      <c r="H93" s="74"/>
      <c r="I93" s="75" t="s">
        <v>1691</v>
      </c>
      <c r="J93" s="75" t="s">
        <v>1707</v>
      </c>
      <c r="K93" s="99" t="s">
        <v>413</v>
      </c>
      <c r="L93" s="77"/>
      <c r="M93" s="77">
        <v>350000</v>
      </c>
      <c r="N93" s="77">
        <v>0</v>
      </c>
      <c r="O93" s="106"/>
      <c r="P93" s="94"/>
      <c r="Q93" s="100">
        <v>3500000</v>
      </c>
      <c r="R93" s="77">
        <f t="shared" si="18"/>
        <v>3181818.1818181816</v>
      </c>
      <c r="S93" s="77">
        <f t="shared" si="19"/>
        <v>254545.45454545453</v>
      </c>
      <c r="T93" s="77">
        <f t="shared" si="20"/>
        <v>3436363.6363636362</v>
      </c>
      <c r="U93" s="77">
        <f t="shared" si="21"/>
        <v>3786363.6363636362</v>
      </c>
      <c r="V93" s="88" t="s">
        <v>1513</v>
      </c>
      <c r="W93" s="79">
        <f t="shared" si="22"/>
        <v>3500000</v>
      </c>
      <c r="X93" s="80">
        <f t="shared" si="23"/>
        <v>0</v>
      </c>
      <c r="Y93" s="79">
        <f t="shared" si="24"/>
        <v>350000</v>
      </c>
      <c r="Z93" s="80">
        <f t="shared" si="25"/>
        <v>0</v>
      </c>
      <c r="AA93" s="79">
        <f t="shared" si="26"/>
        <v>329500</v>
      </c>
      <c r="AB93" s="80">
        <f t="shared" si="27"/>
        <v>-329500</v>
      </c>
      <c r="AC93" s="81" t="str">
        <f t="shared" si="28"/>
        <v>GAOU210751344791</v>
      </c>
      <c r="AD93" s="82">
        <v>8</v>
      </c>
      <c r="AE93" s="82">
        <v>2022</v>
      </c>
      <c r="AF93" s="83" t="s">
        <v>1255</v>
      </c>
      <c r="AG93" s="83" t="s">
        <v>1689</v>
      </c>
      <c r="AH93" s="83" t="s">
        <v>1667</v>
      </c>
      <c r="AI93" s="83" t="s">
        <v>1413</v>
      </c>
      <c r="AJ93" s="83"/>
      <c r="AK93" s="83" t="s">
        <v>1614</v>
      </c>
      <c r="AL93" s="83" t="s">
        <v>1690</v>
      </c>
      <c r="AM93" s="83"/>
      <c r="AN93" s="84" t="d">
        <v>2022-08-18</v>
      </c>
      <c r="AO93" s="84" t="d">
        <v>2022-08-21</v>
      </c>
      <c r="AP93" s="83" t="s">
        <v>1261</v>
      </c>
      <c r="AQ93" s="83"/>
      <c r="AR93" s="83"/>
      <c r="AS93" s="82">
        <v>0</v>
      </c>
      <c r="AT93" s="83"/>
      <c r="AU93" s="82">
        <v>0</v>
      </c>
      <c r="AV93" s="83" t="s">
        <v>11</v>
      </c>
      <c r="AW93" s="82">
        <v>20</v>
      </c>
      <c r="AX93" s="83" t="s">
        <v>1708</v>
      </c>
      <c r="AY93" s="83" t="s">
        <v>1709</v>
      </c>
      <c r="AZ93" s="83" t="s">
        <v>1263</v>
      </c>
      <c r="BA93" s="83" t="s">
        <v>1264</v>
      </c>
      <c r="BB93" s="83" t="s">
        <v>1265</v>
      </c>
      <c r="BC93" s="82">
        <v>1</v>
      </c>
      <c r="BD93" s="82">
        <v>0</v>
      </c>
      <c r="BE93" s="83" t="s">
        <v>1266</v>
      </c>
      <c r="BF93" s="83"/>
      <c r="BG93" s="83"/>
      <c r="BH93" s="83"/>
      <c r="BI93" s="83" t="s">
        <v>1536</v>
      </c>
      <c r="BJ93" s="83" t="s">
        <v>45</v>
      </c>
      <c r="BK93" s="83" t="s">
        <v>38</v>
      </c>
      <c r="BL93" s="82">
        <v>0</v>
      </c>
      <c r="BM93" s="82">
        <v>2750000</v>
      </c>
      <c r="BN93" s="82">
        <v>0</v>
      </c>
      <c r="BO93" s="82">
        <v>1</v>
      </c>
      <c r="BP93" s="82">
        <v>350000</v>
      </c>
      <c r="BQ93" s="82">
        <v>329500</v>
      </c>
      <c r="BR93" s="82">
        <v>0</v>
      </c>
      <c r="BS93" s="82">
        <v>0</v>
      </c>
      <c r="BT93" s="82">
        <v>0</v>
      </c>
      <c r="BU93" s="82">
        <v>50000</v>
      </c>
      <c r="BV93" s="82">
        <v>0</v>
      </c>
      <c r="BW93" s="82">
        <v>0</v>
      </c>
      <c r="BX93" s="82">
        <v>3479500</v>
      </c>
    </row>
    <row r="94" spans="1:76" s="85" customFormat="1" ht="25.5" customHeight="1">
      <c r="A94" s="70" t="str">
        <f t="shared" si="17"/>
        <v>GESU344211944791</v>
      </c>
      <c r="B94" s="71">
        <v>91</v>
      </c>
      <c r="C94" s="72" t="d">
        <v>2022-08-18</v>
      </c>
      <c r="D94" s="73" t="s">
        <v>1710</v>
      </c>
      <c r="E94" s="73" t="s">
        <v>38</v>
      </c>
      <c r="F94" s="73" t="s">
        <v>1432</v>
      </c>
      <c r="G94" s="74">
        <v>1</v>
      </c>
      <c r="H94" s="74"/>
      <c r="I94" s="75" t="s">
        <v>1711</v>
      </c>
      <c r="J94" s="73" t="s">
        <v>1712</v>
      </c>
      <c r="K94" s="107" t="s">
        <v>267</v>
      </c>
      <c r="L94" s="77"/>
      <c r="M94" s="77">
        <v>280000</v>
      </c>
      <c r="N94" s="77">
        <v>0</v>
      </c>
      <c r="O94" s="77"/>
      <c r="P94" s="77">
        <v>50000</v>
      </c>
      <c r="Q94" s="77">
        <v>4100000</v>
      </c>
      <c r="R94" s="77">
        <f t="shared" si="18"/>
        <v>3727272.7272727271</v>
      </c>
      <c r="S94" s="77">
        <f t="shared" si="19"/>
        <v>298181.81818181818</v>
      </c>
      <c r="T94" s="77">
        <f t="shared" si="20"/>
        <v>4025454.5454545454</v>
      </c>
      <c r="U94" s="77">
        <f t="shared" si="21"/>
        <v>4355454.5454545449</v>
      </c>
      <c r="V94" s="88"/>
      <c r="W94" s="79">
        <f t="shared" si="22"/>
        <v>4100000</v>
      </c>
      <c r="X94" s="80">
        <f t="shared" si="23"/>
        <v>0</v>
      </c>
      <c r="Y94" s="79">
        <f t="shared" si="24"/>
        <v>280000</v>
      </c>
      <c r="Z94" s="80">
        <f t="shared" si="25"/>
        <v>0</v>
      </c>
      <c r="AA94" s="79">
        <f t="shared" si="26"/>
        <v>329500</v>
      </c>
      <c r="AB94" s="80">
        <f t="shared" si="27"/>
        <v>-329500</v>
      </c>
      <c r="AC94" s="81" t="str">
        <f t="shared" si="28"/>
        <v>GAOU211403044791</v>
      </c>
      <c r="AD94" s="82">
        <v>8</v>
      </c>
      <c r="AE94" s="82">
        <v>2022</v>
      </c>
      <c r="AF94" s="83" t="s">
        <v>1255</v>
      </c>
      <c r="AG94" s="83" t="s">
        <v>1689</v>
      </c>
      <c r="AH94" s="83" t="s">
        <v>1667</v>
      </c>
      <c r="AI94" s="83" t="s">
        <v>1413</v>
      </c>
      <c r="AJ94" s="83"/>
      <c r="AK94" s="83" t="s">
        <v>1614</v>
      </c>
      <c r="AL94" s="83" t="s">
        <v>1690</v>
      </c>
      <c r="AM94" s="83"/>
      <c r="AN94" s="84" t="d">
        <v>2022-08-18</v>
      </c>
      <c r="AO94" s="84" t="d">
        <v>2022-08-21</v>
      </c>
      <c r="AP94" s="83" t="s">
        <v>1261</v>
      </c>
      <c r="AQ94" s="83"/>
      <c r="AR94" s="83"/>
      <c r="AS94" s="82">
        <v>0</v>
      </c>
      <c r="AT94" s="83"/>
      <c r="AU94" s="82">
        <v>0</v>
      </c>
      <c r="AV94" s="83" t="s">
        <v>11</v>
      </c>
      <c r="AW94" s="82">
        <v>20</v>
      </c>
      <c r="AX94" s="83" t="s">
        <v>1713</v>
      </c>
      <c r="AY94" s="83" t="s">
        <v>1714</v>
      </c>
      <c r="AZ94" s="83" t="s">
        <v>1263</v>
      </c>
      <c r="BA94" s="83" t="s">
        <v>1264</v>
      </c>
      <c r="BB94" s="83" t="s">
        <v>1265</v>
      </c>
      <c r="BC94" s="82">
        <v>1</v>
      </c>
      <c r="BD94" s="82">
        <v>0</v>
      </c>
      <c r="BE94" s="83" t="s">
        <v>1266</v>
      </c>
      <c r="BF94" s="83"/>
      <c r="BG94" s="83"/>
      <c r="BH94" s="83"/>
      <c r="BI94" s="83"/>
      <c r="BJ94" s="83" t="s">
        <v>45</v>
      </c>
      <c r="BK94" s="83" t="s">
        <v>38</v>
      </c>
      <c r="BL94" s="82">
        <v>0</v>
      </c>
      <c r="BM94" s="82">
        <v>2750000</v>
      </c>
      <c r="BN94" s="82">
        <v>0</v>
      </c>
      <c r="BO94" s="82">
        <v>1</v>
      </c>
      <c r="BP94" s="82">
        <v>350000</v>
      </c>
      <c r="BQ94" s="82">
        <v>329500</v>
      </c>
      <c r="BR94" s="82">
        <v>0</v>
      </c>
      <c r="BS94" s="82">
        <v>0</v>
      </c>
      <c r="BT94" s="82">
        <v>0</v>
      </c>
      <c r="BU94" s="82">
        <v>50000</v>
      </c>
      <c r="BV94" s="82">
        <v>0</v>
      </c>
      <c r="BW94" s="82">
        <v>0</v>
      </c>
      <c r="BX94" s="82">
        <v>3479500</v>
      </c>
    </row>
    <row r="95" spans="1:76" s="85" customFormat="1" ht="25.5" customHeight="1">
      <c r="A95" s="70" t="str">
        <f t="shared" si="17"/>
        <v>GAOU210751344791</v>
      </c>
      <c r="B95" s="71">
        <v>92</v>
      </c>
      <c r="C95" s="72" t="d">
        <v>2022-08-18</v>
      </c>
      <c r="D95" s="73" t="s">
        <v>1275</v>
      </c>
      <c r="E95" s="73" t="s">
        <v>38</v>
      </c>
      <c r="F95" s="73" t="s">
        <v>1488</v>
      </c>
      <c r="G95" s="74">
        <v>1</v>
      </c>
      <c r="H95" s="74"/>
      <c r="I95" s="75" t="s">
        <v>1708</v>
      </c>
      <c r="J95" s="73" t="s">
        <v>1709</v>
      </c>
      <c r="K95" s="89" t="s">
        <v>1279</v>
      </c>
      <c r="L95" s="77"/>
      <c r="M95" s="77">
        <v>350000</v>
      </c>
      <c r="N95" s="77">
        <v>0</v>
      </c>
      <c r="O95" s="77"/>
      <c r="P95" s="77">
        <v>50000</v>
      </c>
      <c r="Q95" s="77">
        <v>2750000</v>
      </c>
      <c r="R95" s="77">
        <f t="shared" si="18"/>
        <v>2500000</v>
      </c>
      <c r="S95" s="77">
        <f t="shared" si="19"/>
        <v>200000</v>
      </c>
      <c r="T95" s="77">
        <f t="shared" si="20"/>
        <v>2700000</v>
      </c>
      <c r="U95" s="77">
        <f t="shared" si="21"/>
        <v>3100000</v>
      </c>
      <c r="V95" s="88"/>
      <c r="W95" s="79">
        <f t="shared" si="22"/>
        <v>2750000</v>
      </c>
      <c r="X95" s="80">
        <f t="shared" si="23"/>
        <v>0</v>
      </c>
      <c r="Y95" s="79">
        <f t="shared" si="24"/>
        <v>350000</v>
      </c>
      <c r="Z95" s="80">
        <f t="shared" si="25"/>
        <v>0</v>
      </c>
      <c r="AA95" s="79">
        <f t="shared" si="26"/>
        <v>329500</v>
      </c>
      <c r="AB95" s="80">
        <f t="shared" si="27"/>
        <v>-329500</v>
      </c>
      <c r="AC95" s="81" t="str">
        <f t="shared" si="28"/>
        <v>CAIU466915144791</v>
      </c>
      <c r="AD95" s="82">
        <v>8</v>
      </c>
      <c r="AE95" s="82">
        <v>2022</v>
      </c>
      <c r="AF95" s="83" t="s">
        <v>1255</v>
      </c>
      <c r="AG95" s="83"/>
      <c r="AH95" s="83" t="s">
        <v>1447</v>
      </c>
      <c r="AI95" s="83" t="s">
        <v>1413</v>
      </c>
      <c r="AJ95" s="83"/>
      <c r="AK95" s="83" t="s">
        <v>1614</v>
      </c>
      <c r="AL95" s="83" t="s">
        <v>1690</v>
      </c>
      <c r="AM95" s="83" t="s">
        <v>716</v>
      </c>
      <c r="AN95" s="84" t="d">
        <v>2022-08-18</v>
      </c>
      <c r="AO95" s="84" t="d">
        <v>2022-08-21</v>
      </c>
      <c r="AP95" s="83" t="s">
        <v>1261</v>
      </c>
      <c r="AQ95" s="83"/>
      <c r="AR95" s="83"/>
      <c r="AS95" s="82">
        <v>1</v>
      </c>
      <c r="AT95" s="83" t="s">
        <v>1715</v>
      </c>
      <c r="AU95" s="82">
        <v>0</v>
      </c>
      <c r="AV95" s="83" t="s">
        <v>1392</v>
      </c>
      <c r="AW95" s="82">
        <v>40</v>
      </c>
      <c r="AX95" s="83" t="s">
        <v>1716</v>
      </c>
      <c r="AY95" s="83" t="s">
        <v>1717</v>
      </c>
      <c r="AZ95" s="83" t="s">
        <v>1451</v>
      </c>
      <c r="BA95" s="83" t="s">
        <v>1299</v>
      </c>
      <c r="BB95" s="83" t="s">
        <v>1452</v>
      </c>
      <c r="BC95" s="82">
        <v>0</v>
      </c>
      <c r="BD95" s="82">
        <v>1</v>
      </c>
      <c r="BE95" s="83" t="s">
        <v>1115</v>
      </c>
      <c r="BF95" s="83" t="s">
        <v>52</v>
      </c>
      <c r="BG95" s="83"/>
      <c r="BH95" s="83"/>
      <c r="BI95" s="83"/>
      <c r="BJ95" s="83" t="s">
        <v>1314</v>
      </c>
      <c r="BK95" s="83" t="s">
        <v>38</v>
      </c>
      <c r="BL95" s="82">
        <v>0</v>
      </c>
      <c r="BM95" s="82">
        <v>2400000</v>
      </c>
      <c r="BN95" s="82">
        <v>0</v>
      </c>
      <c r="BO95" s="82">
        <v>1</v>
      </c>
      <c r="BP95" s="82">
        <v>200000</v>
      </c>
      <c r="BQ95" s="82">
        <v>540000</v>
      </c>
      <c r="BR95" s="82">
        <v>0</v>
      </c>
      <c r="BS95" s="82">
        <v>0</v>
      </c>
      <c r="BT95" s="82">
        <v>0</v>
      </c>
      <c r="BU95" s="82">
        <v>0</v>
      </c>
      <c r="BV95" s="82">
        <v>0</v>
      </c>
      <c r="BW95" s="82">
        <v>0</v>
      </c>
      <c r="BX95" s="82">
        <v>3140000</v>
      </c>
    </row>
    <row r="96" spans="1:76" s="85" customFormat="1" ht="25.5" customHeight="1">
      <c r="A96" s="70" t="str">
        <f t="shared" si="17"/>
        <v>GAOU211403044791</v>
      </c>
      <c r="B96" s="71">
        <v>93</v>
      </c>
      <c r="C96" s="72" t="d">
        <v>2022-08-18</v>
      </c>
      <c r="D96" s="73" t="s">
        <v>1275</v>
      </c>
      <c r="E96" s="73" t="s">
        <v>38</v>
      </c>
      <c r="F96" s="73" t="s">
        <v>1488</v>
      </c>
      <c r="G96" s="74">
        <v>1</v>
      </c>
      <c r="H96" s="74"/>
      <c r="I96" s="75" t="s">
        <v>1713</v>
      </c>
      <c r="J96" s="73" t="s">
        <v>1714</v>
      </c>
      <c r="K96" s="89" t="s">
        <v>1279</v>
      </c>
      <c r="L96" s="77"/>
      <c r="M96" s="77">
        <v>350000</v>
      </c>
      <c r="N96" s="77">
        <v>0</v>
      </c>
      <c r="O96" s="77"/>
      <c r="P96" s="77">
        <v>50000</v>
      </c>
      <c r="Q96" s="77">
        <v>2750000</v>
      </c>
      <c r="R96" s="77">
        <f t="shared" si="18"/>
        <v>2500000</v>
      </c>
      <c r="S96" s="77">
        <f t="shared" si="19"/>
        <v>200000</v>
      </c>
      <c r="T96" s="77">
        <f t="shared" si="20"/>
        <v>2700000</v>
      </c>
      <c r="U96" s="77">
        <f t="shared" si="21"/>
        <v>3100000</v>
      </c>
      <c r="V96" s="88" t="s">
        <v>1636</v>
      </c>
      <c r="W96" s="79">
        <f t="shared" si="22"/>
        <v>2750000</v>
      </c>
      <c r="X96" s="80">
        <f t="shared" si="23"/>
        <v>0</v>
      </c>
      <c r="Y96" s="79">
        <f t="shared" si="24"/>
        <v>350000</v>
      </c>
      <c r="Z96" s="80">
        <f t="shared" si="25"/>
        <v>0</v>
      </c>
      <c r="AA96" s="79">
        <f t="shared" si="26"/>
        <v>329500</v>
      </c>
      <c r="AB96" s="80">
        <f t="shared" si="27"/>
        <v>-329500</v>
      </c>
      <c r="AC96" s="81" t="str">
        <f t="shared" si="28"/>
        <v>DRYU308428744791</v>
      </c>
      <c r="AD96" s="82">
        <v>8</v>
      </c>
      <c r="AE96" s="82">
        <v>2022</v>
      </c>
      <c r="AF96" s="83" t="s">
        <v>1255</v>
      </c>
      <c r="AG96" s="83" t="s">
        <v>1718</v>
      </c>
      <c r="AH96" s="83" t="s">
        <v>1667</v>
      </c>
      <c r="AI96" s="83" t="s">
        <v>1281</v>
      </c>
      <c r="AJ96" s="83"/>
      <c r="AK96" s="83" t="s">
        <v>1282</v>
      </c>
      <c r="AL96" s="83" t="s">
        <v>1719</v>
      </c>
      <c r="AM96" s="83"/>
      <c r="AN96" s="84" t="d">
        <v>2022-08-18</v>
      </c>
      <c r="AO96" s="84" t="d">
        <v>2022-08-21</v>
      </c>
      <c r="AP96" s="83" t="s">
        <v>1261</v>
      </c>
      <c r="AQ96" s="83"/>
      <c r="AR96" s="83"/>
      <c r="AS96" s="82">
        <v>0</v>
      </c>
      <c r="AT96" s="83"/>
      <c r="AU96" s="82">
        <v>0</v>
      </c>
      <c r="AV96" s="83" t="s">
        <v>11</v>
      </c>
      <c r="AW96" s="82">
        <v>20</v>
      </c>
      <c r="AX96" s="83" t="s">
        <v>1703</v>
      </c>
      <c r="AY96" s="83" t="s">
        <v>1704</v>
      </c>
      <c r="AZ96" s="83" t="s">
        <v>1263</v>
      </c>
      <c r="BA96" s="83" t="s">
        <v>1264</v>
      </c>
      <c r="BB96" s="83" t="s">
        <v>1265</v>
      </c>
      <c r="BC96" s="82">
        <v>1</v>
      </c>
      <c r="BD96" s="82">
        <v>0</v>
      </c>
      <c r="BE96" s="83" t="s">
        <v>1266</v>
      </c>
      <c r="BF96" s="83"/>
      <c r="BG96" s="83"/>
      <c r="BH96" s="83"/>
      <c r="BI96" s="83" t="s">
        <v>1720</v>
      </c>
      <c r="BJ96" s="83" t="s">
        <v>139</v>
      </c>
      <c r="BK96" s="83" t="s">
        <v>38</v>
      </c>
      <c r="BL96" s="82">
        <v>0</v>
      </c>
      <c r="BM96" s="82">
        <v>2750000</v>
      </c>
      <c r="BN96" s="82">
        <v>0</v>
      </c>
      <c r="BO96" s="82">
        <v>1</v>
      </c>
      <c r="BP96" s="82">
        <v>280000</v>
      </c>
      <c r="BQ96" s="82">
        <v>329500</v>
      </c>
      <c r="BR96" s="82">
        <v>0</v>
      </c>
      <c r="BS96" s="82">
        <v>0</v>
      </c>
      <c r="BT96" s="82">
        <v>0</v>
      </c>
      <c r="BU96" s="82">
        <v>50000</v>
      </c>
      <c r="BV96" s="82">
        <v>0</v>
      </c>
      <c r="BW96" s="82">
        <v>0</v>
      </c>
      <c r="BX96" s="82">
        <v>3409500</v>
      </c>
    </row>
    <row r="97" spans="1:76" s="85" customFormat="1" ht="25.5" customHeight="1">
      <c r="A97" s="70" t="str">
        <f t="shared" si="17"/>
        <v>IPXU210204344791</v>
      </c>
      <c r="B97" s="71">
        <v>94</v>
      </c>
      <c r="C97" s="72" t="d">
        <v>2022-08-18</v>
      </c>
      <c r="D97" s="73" t="s">
        <v>1721</v>
      </c>
      <c r="E97" s="73" t="s">
        <v>38</v>
      </c>
      <c r="F97" s="73" t="s">
        <v>1722</v>
      </c>
      <c r="G97" s="74">
        <v>1</v>
      </c>
      <c r="H97" s="74"/>
      <c r="I97" s="75" t="s">
        <v>1723</v>
      </c>
      <c r="J97" s="73" t="s">
        <v>1724</v>
      </c>
      <c r="K97" s="108" t="s">
        <v>1725</v>
      </c>
      <c r="L97" s="77"/>
      <c r="M97" s="77">
        <v>280000</v>
      </c>
      <c r="N97" s="77">
        <v>0</v>
      </c>
      <c r="O97" s="77"/>
      <c r="P97" s="77"/>
      <c r="Q97" s="77">
        <v>3100000</v>
      </c>
      <c r="R97" s="77">
        <f t="shared" si="18"/>
        <v>2818181.8181818179</v>
      </c>
      <c r="S97" s="77">
        <f t="shared" si="19"/>
        <v>225454.54545454544</v>
      </c>
      <c r="T97" s="77">
        <f t="shared" si="20"/>
        <v>3043636.3636363633</v>
      </c>
      <c r="U97" s="77">
        <f t="shared" si="21"/>
        <v>3323636.3636363633</v>
      </c>
      <c r="V97" s="88"/>
      <c r="W97" s="79">
        <f t="shared" si="22"/>
        <v>3100000</v>
      </c>
      <c r="X97" s="80">
        <f t="shared" si="23"/>
        <v>0</v>
      </c>
      <c r="Y97" s="79">
        <f t="shared" si="24"/>
        <v>280000</v>
      </c>
      <c r="Z97" s="80">
        <f t="shared" si="25"/>
        <v>0</v>
      </c>
      <c r="AA97" s="79">
        <f t="shared" si="26"/>
        <v>329500</v>
      </c>
      <c r="AB97" s="80">
        <f t="shared" si="27"/>
        <v>-329500</v>
      </c>
      <c r="AC97" s="81" t="str">
        <f t="shared" si="28"/>
        <v>CAIU259114144791</v>
      </c>
      <c r="AD97" s="82">
        <v>8</v>
      </c>
      <c r="AE97" s="82">
        <v>2022</v>
      </c>
      <c r="AF97" s="83" t="s">
        <v>1255</v>
      </c>
      <c r="AG97" s="83" t="s">
        <v>1718</v>
      </c>
      <c r="AH97" s="83" t="s">
        <v>1667</v>
      </c>
      <c r="AI97" s="83" t="s">
        <v>1281</v>
      </c>
      <c r="AJ97" s="83"/>
      <c r="AK97" s="83" t="s">
        <v>1282</v>
      </c>
      <c r="AL97" s="83" t="s">
        <v>1719</v>
      </c>
      <c r="AM97" s="83"/>
      <c r="AN97" s="84" t="d">
        <v>2022-08-18</v>
      </c>
      <c r="AO97" s="84" t="d">
        <v>2022-08-21</v>
      </c>
      <c r="AP97" s="83" t="s">
        <v>1261</v>
      </c>
      <c r="AQ97" s="83"/>
      <c r="AR97" s="83"/>
      <c r="AS97" s="82">
        <v>0</v>
      </c>
      <c r="AT97" s="83"/>
      <c r="AU97" s="82">
        <v>0</v>
      </c>
      <c r="AV97" s="83" t="s">
        <v>11</v>
      </c>
      <c r="AW97" s="82">
        <v>20</v>
      </c>
      <c r="AX97" s="83" t="s">
        <v>1699</v>
      </c>
      <c r="AY97" s="83" t="s">
        <v>1700</v>
      </c>
      <c r="AZ97" s="83" t="s">
        <v>1263</v>
      </c>
      <c r="BA97" s="83" t="s">
        <v>1264</v>
      </c>
      <c r="BB97" s="83" t="s">
        <v>1265</v>
      </c>
      <c r="BC97" s="82">
        <v>1</v>
      </c>
      <c r="BD97" s="82">
        <v>0</v>
      </c>
      <c r="BE97" s="83" t="s">
        <v>1266</v>
      </c>
      <c r="BF97" s="83"/>
      <c r="BG97" s="83"/>
      <c r="BH97" s="83"/>
      <c r="BI97" s="83"/>
      <c r="BJ97" s="83" t="s">
        <v>139</v>
      </c>
      <c r="BK97" s="83" t="s">
        <v>38</v>
      </c>
      <c r="BL97" s="82">
        <v>0</v>
      </c>
      <c r="BM97" s="82">
        <v>2750000</v>
      </c>
      <c r="BN97" s="82">
        <v>0</v>
      </c>
      <c r="BO97" s="82">
        <v>1</v>
      </c>
      <c r="BP97" s="82">
        <v>280000</v>
      </c>
      <c r="BQ97" s="82">
        <v>329500</v>
      </c>
      <c r="BR97" s="82">
        <v>0</v>
      </c>
      <c r="BS97" s="82">
        <v>0</v>
      </c>
      <c r="BT97" s="82">
        <v>0</v>
      </c>
      <c r="BU97" s="82">
        <v>50000</v>
      </c>
      <c r="BV97" s="82">
        <v>0</v>
      </c>
      <c r="BW97" s="82">
        <v>0</v>
      </c>
      <c r="BX97" s="82">
        <v>3409500</v>
      </c>
    </row>
    <row r="98" spans="1:76" s="85" customFormat="1" ht="25.5" customHeight="1">
      <c r="A98" s="70" t="str">
        <f t="shared" si="17"/>
        <v>GAOU210815044791</v>
      </c>
      <c r="B98" s="71">
        <v>95</v>
      </c>
      <c r="C98" s="72" t="d">
        <v>2022-08-18</v>
      </c>
      <c r="D98" s="73" t="s">
        <v>1275</v>
      </c>
      <c r="E98" s="73" t="s">
        <v>38</v>
      </c>
      <c r="F98" s="73" t="s">
        <v>1454</v>
      </c>
      <c r="G98" s="74">
        <v>1</v>
      </c>
      <c r="H98" s="74"/>
      <c r="I98" s="75" t="s">
        <v>1701</v>
      </c>
      <c r="J98" s="75" t="s">
        <v>1702</v>
      </c>
      <c r="K98" s="89" t="s">
        <v>1279</v>
      </c>
      <c r="L98" s="77"/>
      <c r="M98" s="77">
        <v>350000</v>
      </c>
      <c r="N98" s="77">
        <v>0</v>
      </c>
      <c r="O98" s="77"/>
      <c r="P98" s="77">
        <v>50000</v>
      </c>
      <c r="Q98" s="77">
        <v>2750000</v>
      </c>
      <c r="R98" s="77">
        <f t="shared" si="18"/>
        <v>2500000</v>
      </c>
      <c r="S98" s="77">
        <f t="shared" si="19"/>
        <v>200000</v>
      </c>
      <c r="T98" s="77">
        <f t="shared" si="20"/>
        <v>2700000</v>
      </c>
      <c r="U98" s="77">
        <f t="shared" si="21"/>
        <v>3100000</v>
      </c>
      <c r="V98" s="88"/>
      <c r="W98" s="79">
        <f t="shared" si="22"/>
        <v>2750000</v>
      </c>
      <c r="X98" s="80">
        <f t="shared" si="23"/>
        <v>0</v>
      </c>
      <c r="Y98" s="79">
        <f t="shared" si="24"/>
        <v>350000</v>
      </c>
      <c r="Z98" s="80">
        <f t="shared" si="25"/>
        <v>0</v>
      </c>
      <c r="AA98" s="79">
        <f t="shared" si="26"/>
        <v>329500</v>
      </c>
      <c r="AB98" s="80">
        <f t="shared" si="27"/>
        <v>-329500</v>
      </c>
      <c r="AC98" s="81" t="str">
        <f t="shared" si="28"/>
        <v>GESU350838744791</v>
      </c>
      <c r="AD98" s="82">
        <v>8</v>
      </c>
      <c r="AE98" s="82">
        <v>2022</v>
      </c>
      <c r="AF98" s="83" t="s">
        <v>1255</v>
      </c>
      <c r="AG98" s="83" t="s">
        <v>1726</v>
      </c>
      <c r="AH98" s="83" t="s">
        <v>1727</v>
      </c>
      <c r="AI98" s="83" t="s">
        <v>1281</v>
      </c>
      <c r="AJ98" s="83"/>
      <c r="AK98" s="83" t="s">
        <v>1282</v>
      </c>
      <c r="AL98" s="83" t="s">
        <v>1719</v>
      </c>
      <c r="AM98" s="83"/>
      <c r="AN98" s="84" t="d">
        <v>2022-08-18</v>
      </c>
      <c r="AO98" s="84" t="d">
        <v>2022-08-21</v>
      </c>
      <c r="AP98" s="83" t="s">
        <v>1261</v>
      </c>
      <c r="AQ98" s="83"/>
      <c r="AR98" s="83"/>
      <c r="AS98" s="82">
        <v>0</v>
      </c>
      <c r="AT98" s="83"/>
      <c r="AU98" s="82">
        <v>0</v>
      </c>
      <c r="AV98" s="83" t="s">
        <v>11</v>
      </c>
      <c r="AW98" s="82">
        <v>20</v>
      </c>
      <c r="AX98" s="83" t="s">
        <v>1686</v>
      </c>
      <c r="AY98" s="83" t="s">
        <v>1687</v>
      </c>
      <c r="AZ98" s="83" t="s">
        <v>1685</v>
      </c>
      <c r="BA98" s="83" t="s">
        <v>1728</v>
      </c>
      <c r="BB98" s="83" t="s">
        <v>1729</v>
      </c>
      <c r="BC98" s="82">
        <v>1</v>
      </c>
      <c r="BD98" s="82">
        <v>0</v>
      </c>
      <c r="BE98" s="83" t="s">
        <v>1730</v>
      </c>
      <c r="BF98" s="83" t="s">
        <v>1731</v>
      </c>
      <c r="BG98" s="83"/>
      <c r="BH98" s="83"/>
      <c r="BI98" s="83"/>
      <c r="BJ98" s="83" t="s">
        <v>139</v>
      </c>
      <c r="BK98" s="83" t="s">
        <v>38</v>
      </c>
      <c r="BL98" s="82">
        <v>0</v>
      </c>
      <c r="BM98" s="82">
        <v>4350000</v>
      </c>
      <c r="BN98" s="82">
        <v>0</v>
      </c>
      <c r="BO98" s="82">
        <v>1</v>
      </c>
      <c r="BP98" s="82">
        <v>280000</v>
      </c>
      <c r="BQ98" s="82">
        <v>329500</v>
      </c>
      <c r="BR98" s="82">
        <v>0</v>
      </c>
      <c r="BS98" s="82">
        <v>0</v>
      </c>
      <c r="BT98" s="82">
        <v>0</v>
      </c>
      <c r="BU98" s="82">
        <v>0</v>
      </c>
      <c r="BV98" s="82">
        <v>0</v>
      </c>
      <c r="BW98" s="82">
        <v>0</v>
      </c>
      <c r="BX98" s="82">
        <v>4959500</v>
      </c>
    </row>
    <row r="99" spans="1:76" s="85" customFormat="1" ht="25.5" customHeight="1">
      <c r="A99" s="70" t="str">
        <f t="shared" si="17"/>
        <v>CAIU686971344791</v>
      </c>
      <c r="B99" s="71">
        <v>96</v>
      </c>
      <c r="C99" s="72" t="d">
        <v>2022-08-18</v>
      </c>
      <c r="D99" s="73" t="s">
        <v>1275</v>
      </c>
      <c r="E99" s="73" t="s">
        <v>38</v>
      </c>
      <c r="F99" s="73" t="s">
        <v>1454</v>
      </c>
      <c r="G99" s="74">
        <v>1</v>
      </c>
      <c r="H99" s="74"/>
      <c r="I99" s="75" t="s">
        <v>1705</v>
      </c>
      <c r="J99" s="75" t="s">
        <v>1706</v>
      </c>
      <c r="K99" s="89" t="s">
        <v>1279</v>
      </c>
      <c r="L99" s="77"/>
      <c r="M99" s="77">
        <v>350000</v>
      </c>
      <c r="N99" s="77">
        <v>0</v>
      </c>
      <c r="O99" s="77"/>
      <c r="P99" s="77">
        <v>50000</v>
      </c>
      <c r="Q99" s="77">
        <v>2750000</v>
      </c>
      <c r="R99" s="77">
        <f t="shared" si="18"/>
        <v>2500000</v>
      </c>
      <c r="S99" s="77">
        <f t="shared" si="19"/>
        <v>200000</v>
      </c>
      <c r="T99" s="77">
        <f t="shared" si="20"/>
        <v>2700000</v>
      </c>
      <c r="U99" s="77">
        <f t="shared" si="21"/>
        <v>3100000</v>
      </c>
      <c r="V99" s="88"/>
      <c r="W99" s="79">
        <f t="shared" si="22"/>
        <v>2750000</v>
      </c>
      <c r="X99" s="80">
        <f t="shared" si="23"/>
        <v>0</v>
      </c>
      <c r="Y99" s="79">
        <f t="shared" si="24"/>
        <v>350000</v>
      </c>
      <c r="Z99" s="80">
        <f t="shared" si="25"/>
        <v>0</v>
      </c>
      <c r="AA99" s="79">
        <f t="shared" si="26"/>
        <v>329500</v>
      </c>
      <c r="AB99" s="80">
        <f t="shared" si="27"/>
        <v>-329500</v>
      </c>
      <c r="AC99" s="81" t="str">
        <f t="shared" si="28"/>
        <v>IPXU210204344791</v>
      </c>
      <c r="AD99" s="82">
        <v>8</v>
      </c>
      <c r="AE99" s="82">
        <v>2022</v>
      </c>
      <c r="AF99" s="83" t="s">
        <v>1255</v>
      </c>
      <c r="AG99" s="83" t="s">
        <v>1726</v>
      </c>
      <c r="AH99" s="83" t="s">
        <v>1732</v>
      </c>
      <c r="AI99" s="83" t="s">
        <v>1281</v>
      </c>
      <c r="AJ99" s="83"/>
      <c r="AK99" s="83" t="s">
        <v>1282</v>
      </c>
      <c r="AL99" s="83" t="s">
        <v>1719</v>
      </c>
      <c r="AM99" s="83"/>
      <c r="AN99" s="84" t="d">
        <v>2022-08-18</v>
      </c>
      <c r="AO99" s="84" t="d">
        <v>2022-08-21</v>
      </c>
      <c r="AP99" s="83" t="s">
        <v>1261</v>
      </c>
      <c r="AQ99" s="83"/>
      <c r="AR99" s="83"/>
      <c r="AS99" s="82">
        <v>0</v>
      </c>
      <c r="AT99" s="83"/>
      <c r="AU99" s="82">
        <v>0</v>
      </c>
      <c r="AV99" s="83" t="s">
        <v>11</v>
      </c>
      <c r="AW99" s="82">
        <v>20</v>
      </c>
      <c r="AX99" s="83" t="s">
        <v>1723</v>
      </c>
      <c r="AY99" s="83" t="s">
        <v>1724</v>
      </c>
      <c r="AZ99" s="83" t="s">
        <v>1733</v>
      </c>
      <c r="BA99" s="83" t="s">
        <v>1734</v>
      </c>
      <c r="BB99" s="83" t="s">
        <v>1729</v>
      </c>
      <c r="BC99" s="82">
        <v>1</v>
      </c>
      <c r="BD99" s="82">
        <v>0</v>
      </c>
      <c r="BE99" s="83" t="s">
        <v>1735</v>
      </c>
      <c r="BF99" s="83"/>
      <c r="BG99" s="83"/>
      <c r="BH99" s="83"/>
      <c r="BI99" s="83"/>
      <c r="BJ99" s="83" t="s">
        <v>139</v>
      </c>
      <c r="BK99" s="83" t="s">
        <v>38</v>
      </c>
      <c r="BL99" s="82">
        <v>0</v>
      </c>
      <c r="BM99" s="82">
        <v>3100000</v>
      </c>
      <c r="BN99" s="82">
        <v>0</v>
      </c>
      <c r="BO99" s="82">
        <v>1</v>
      </c>
      <c r="BP99" s="82">
        <v>280000</v>
      </c>
      <c r="BQ99" s="82">
        <v>329500</v>
      </c>
      <c r="BR99" s="82">
        <v>0</v>
      </c>
      <c r="BS99" s="82">
        <v>0</v>
      </c>
      <c r="BT99" s="82">
        <v>0</v>
      </c>
      <c r="BU99" s="82">
        <v>0</v>
      </c>
      <c r="BV99" s="82">
        <v>0</v>
      </c>
      <c r="BW99" s="82">
        <v>0</v>
      </c>
      <c r="BX99" s="82">
        <v>3709500</v>
      </c>
    </row>
    <row r="100" spans="1:76" s="85" customFormat="1" ht="25.5" customHeight="1">
      <c r="A100" s="70" t="str">
        <f t="shared" si="17"/>
        <v>CAIU466915144791</v>
      </c>
      <c r="B100" s="71">
        <v>97</v>
      </c>
      <c r="C100" s="72" t="d">
        <v>2022-08-18</v>
      </c>
      <c r="D100" s="73" t="s">
        <v>1453</v>
      </c>
      <c r="E100" s="73" t="s">
        <v>38</v>
      </c>
      <c r="F100" s="73" t="s">
        <v>1603</v>
      </c>
      <c r="G100" s="74"/>
      <c r="H100" s="74">
        <v>1</v>
      </c>
      <c r="I100" s="75" t="s">
        <v>1716</v>
      </c>
      <c r="J100" s="75" t="s">
        <v>1717</v>
      </c>
      <c r="K100" s="98" t="s">
        <v>1115</v>
      </c>
      <c r="L100" s="77" t="s">
        <v>1254</v>
      </c>
      <c r="M100" s="77">
        <v>0</v>
      </c>
      <c r="N100" s="77">
        <v>0</v>
      </c>
      <c r="O100" s="77"/>
      <c r="P100" s="94"/>
      <c r="Q100" s="104">
        <v>2400000</v>
      </c>
      <c r="R100" s="77">
        <f t="shared" ref="R100:R131" si="29">Q100/1.1</f>
        <v>2181818.1818181816</v>
      </c>
      <c r="S100" s="77">
        <f t="shared" ref="S100:S131" si="30">R100*8%</f>
        <v>174545.45454545453</v>
      </c>
      <c r="T100" s="77">
        <f t="shared" ref="T100:T131" si="31">SUBTOTAL(9,R100:S100)</f>
        <v>2356363.6363636362</v>
      </c>
      <c r="U100" s="77">
        <f t="shared" ref="U100:U131" si="32">M100+N100+O100+P100+T100</f>
        <v>2356363.6363636362</v>
      </c>
      <c r="V100" s="109"/>
      <c r="W100" s="79">
        <f t="shared" si="22"/>
        <v>2400000</v>
      </c>
      <c r="X100" s="80">
        <f t="shared" si="23"/>
        <v>0</v>
      </c>
      <c r="Y100" s="79">
        <f t="shared" si="24"/>
        <v>200000</v>
      </c>
      <c r="Z100" s="80">
        <f t="shared" si="25"/>
        <v>-200000</v>
      </c>
      <c r="AA100" s="79">
        <f t="shared" si="26"/>
        <v>540000</v>
      </c>
      <c r="AB100" s="80">
        <f t="shared" si="27"/>
        <v>-540000</v>
      </c>
      <c r="AC100" s="81" t="str">
        <f t="shared" si="28"/>
        <v>GESU344211944791</v>
      </c>
      <c r="AD100" s="82">
        <v>8</v>
      </c>
      <c r="AE100" s="82">
        <v>2022</v>
      </c>
      <c r="AF100" s="83" t="s">
        <v>1255</v>
      </c>
      <c r="AG100" s="83" t="s">
        <v>1726</v>
      </c>
      <c r="AH100" s="83" t="s">
        <v>1548</v>
      </c>
      <c r="AI100" s="83" t="s">
        <v>1281</v>
      </c>
      <c r="AJ100" s="83"/>
      <c r="AK100" s="83" t="s">
        <v>1282</v>
      </c>
      <c r="AL100" s="83" t="s">
        <v>1719</v>
      </c>
      <c r="AM100" s="83"/>
      <c r="AN100" s="84" t="d">
        <v>2022-08-18</v>
      </c>
      <c r="AO100" s="84" t="d">
        <v>2022-08-21</v>
      </c>
      <c r="AP100" s="83" t="s">
        <v>1261</v>
      </c>
      <c r="AQ100" s="83"/>
      <c r="AR100" s="83"/>
      <c r="AS100" s="82">
        <v>0</v>
      </c>
      <c r="AT100" s="83"/>
      <c r="AU100" s="82">
        <v>0</v>
      </c>
      <c r="AV100" s="83" t="s">
        <v>11</v>
      </c>
      <c r="AW100" s="82">
        <v>20</v>
      </c>
      <c r="AX100" s="83" t="s">
        <v>1711</v>
      </c>
      <c r="AY100" s="83" t="s">
        <v>1712</v>
      </c>
      <c r="AZ100" s="83" t="s">
        <v>1551</v>
      </c>
      <c r="BA100" s="83" t="s">
        <v>1552</v>
      </c>
      <c r="BB100" s="83" t="s">
        <v>1553</v>
      </c>
      <c r="BC100" s="82">
        <v>1</v>
      </c>
      <c r="BD100" s="82">
        <v>0</v>
      </c>
      <c r="BE100" s="83" t="s">
        <v>267</v>
      </c>
      <c r="BF100" s="83" t="s">
        <v>1736</v>
      </c>
      <c r="BG100" s="83"/>
      <c r="BH100" s="83"/>
      <c r="BI100" s="83"/>
      <c r="BJ100" s="83" t="s">
        <v>139</v>
      </c>
      <c r="BK100" s="83" t="s">
        <v>38</v>
      </c>
      <c r="BL100" s="82">
        <v>0</v>
      </c>
      <c r="BM100" s="82">
        <v>4100000</v>
      </c>
      <c r="BN100" s="82">
        <v>0</v>
      </c>
      <c r="BO100" s="82">
        <v>1</v>
      </c>
      <c r="BP100" s="82">
        <v>280000</v>
      </c>
      <c r="BQ100" s="82">
        <v>329500</v>
      </c>
      <c r="BR100" s="82">
        <v>0</v>
      </c>
      <c r="BS100" s="82">
        <v>0</v>
      </c>
      <c r="BT100" s="82">
        <v>0</v>
      </c>
      <c r="BU100" s="82">
        <v>50000</v>
      </c>
      <c r="BV100" s="82">
        <v>0</v>
      </c>
      <c r="BW100" s="82">
        <v>0</v>
      </c>
      <c r="BX100" s="82">
        <v>4759500</v>
      </c>
    </row>
    <row r="101" spans="1:76" s="85" customFormat="1" ht="25.5" customHeight="1">
      <c r="A101" s="70" t="str">
        <f t="shared" si="17"/>
        <v>GAOU650706144792</v>
      </c>
      <c r="B101" s="71">
        <v>98</v>
      </c>
      <c r="C101" s="72" t="d">
        <v>2022-08-19</v>
      </c>
      <c r="D101" s="73" t="s">
        <v>1303</v>
      </c>
      <c r="E101" s="73" t="s">
        <v>38</v>
      </c>
      <c r="F101" s="73" t="s">
        <v>1695</v>
      </c>
      <c r="G101" s="74"/>
      <c r="H101" s="74">
        <v>1</v>
      </c>
      <c r="I101" s="75" t="s">
        <v>1737</v>
      </c>
      <c r="J101" s="75" t="s">
        <v>1673</v>
      </c>
      <c r="K101" s="96" t="s">
        <v>1398</v>
      </c>
      <c r="L101" s="77"/>
      <c r="M101" s="77">
        <v>520000</v>
      </c>
      <c r="N101" s="77">
        <v>0</v>
      </c>
      <c r="O101" s="77"/>
      <c r="P101" s="94">
        <v>100000</v>
      </c>
      <c r="Q101" s="103">
        <v>3850000</v>
      </c>
      <c r="R101" s="77">
        <f t="shared" si="29"/>
        <v>3499999.9999999995</v>
      </c>
      <c r="S101" s="77">
        <f t="shared" si="30"/>
        <v>279999.99999999994</v>
      </c>
      <c r="T101" s="77">
        <f t="shared" si="31"/>
        <v>3779999.9999999995</v>
      </c>
      <c r="U101" s="77">
        <f t="shared" si="32"/>
        <v>4400000</v>
      </c>
      <c r="V101" s="88"/>
      <c r="W101" s="79">
        <f t="shared" si="22"/>
        <v>3850000</v>
      </c>
      <c r="X101" s="80">
        <f t="shared" si="23"/>
        <v>0</v>
      </c>
      <c r="Y101" s="79">
        <f t="shared" si="24"/>
        <v>520000</v>
      </c>
      <c r="Z101" s="80">
        <f t="shared" si="25"/>
        <v>0</v>
      </c>
      <c r="AA101" s="79">
        <f t="shared" si="26"/>
        <v>540000</v>
      </c>
      <c r="AB101" s="80">
        <f t="shared" si="27"/>
        <v>-540000</v>
      </c>
      <c r="AC101" s="81" t="str">
        <f t="shared" si="28"/>
        <v>GAOU650706144792</v>
      </c>
      <c r="AD101" s="82">
        <v>8</v>
      </c>
      <c r="AE101" s="82">
        <v>2022</v>
      </c>
      <c r="AF101" s="83" t="s">
        <v>1255</v>
      </c>
      <c r="AG101" s="83" t="s">
        <v>1738</v>
      </c>
      <c r="AH101" s="83" t="s">
        <v>1289</v>
      </c>
      <c r="AI101" s="83" t="s">
        <v>1413</v>
      </c>
      <c r="AJ101" s="83"/>
      <c r="AK101" s="83" t="s">
        <v>1614</v>
      </c>
      <c r="AL101" s="83" t="s">
        <v>1690</v>
      </c>
      <c r="AM101" s="83"/>
      <c r="AN101" s="84" t="d">
        <v>2022-08-19</v>
      </c>
      <c r="AO101" s="84" t="d">
        <v>2022-08-21</v>
      </c>
      <c r="AP101" s="83" t="s">
        <v>1261</v>
      </c>
      <c r="AQ101" s="83"/>
      <c r="AR101" s="83"/>
      <c r="AS101" s="82">
        <v>0</v>
      </c>
      <c r="AT101" s="83"/>
      <c r="AU101" s="82">
        <v>0</v>
      </c>
      <c r="AV101" s="83" t="s">
        <v>12</v>
      </c>
      <c r="AW101" s="82">
        <v>40</v>
      </c>
      <c r="AX101" s="83" t="s">
        <v>1737</v>
      </c>
      <c r="AY101" s="83" t="s">
        <v>1673</v>
      </c>
      <c r="AZ101" s="83" t="s">
        <v>1292</v>
      </c>
      <c r="BA101" s="83" t="s">
        <v>1293</v>
      </c>
      <c r="BB101" s="83" t="s">
        <v>1294</v>
      </c>
      <c r="BC101" s="82">
        <v>0</v>
      </c>
      <c r="BD101" s="82">
        <v>1</v>
      </c>
      <c r="BE101" s="83" t="s">
        <v>1409</v>
      </c>
      <c r="BF101" s="83"/>
      <c r="BG101" s="83"/>
      <c r="BH101" s="83"/>
      <c r="BI101" s="83"/>
      <c r="BJ101" s="83" t="s">
        <v>45</v>
      </c>
      <c r="BK101" s="83" t="s">
        <v>38</v>
      </c>
      <c r="BL101" s="82">
        <v>0</v>
      </c>
      <c r="BM101" s="82">
        <v>3850000</v>
      </c>
      <c r="BN101" s="82">
        <v>0</v>
      </c>
      <c r="BO101" s="82">
        <v>1</v>
      </c>
      <c r="BP101" s="82">
        <v>520000</v>
      </c>
      <c r="BQ101" s="82">
        <v>540000</v>
      </c>
      <c r="BR101" s="82">
        <v>0</v>
      </c>
      <c r="BS101" s="82">
        <v>0</v>
      </c>
      <c r="BT101" s="82">
        <v>0</v>
      </c>
      <c r="BU101" s="82">
        <v>100000</v>
      </c>
      <c r="BV101" s="82">
        <v>0</v>
      </c>
      <c r="BW101" s="82">
        <v>0</v>
      </c>
      <c r="BX101" s="82">
        <v>5010000</v>
      </c>
    </row>
    <row r="102" spans="1:76" s="85" customFormat="1" ht="25.5" customHeight="1">
      <c r="A102" s="70" t="str">
        <f t="shared" si="17"/>
        <v>TCKU352923644792</v>
      </c>
      <c r="B102" s="71">
        <v>99</v>
      </c>
      <c r="C102" s="72" t="d">
        <v>2022-08-19</v>
      </c>
      <c r="D102" s="73" t="s">
        <v>1275</v>
      </c>
      <c r="E102" s="73" t="s">
        <v>51</v>
      </c>
      <c r="F102" s="73" t="s">
        <v>1250</v>
      </c>
      <c r="G102" s="74">
        <v>1</v>
      </c>
      <c r="H102" s="74"/>
      <c r="I102" s="75" t="s">
        <v>1739</v>
      </c>
      <c r="J102" s="75" t="s">
        <v>1740</v>
      </c>
      <c r="K102" s="89" t="s">
        <v>1279</v>
      </c>
      <c r="L102" s="77"/>
      <c r="M102" s="77">
        <v>0</v>
      </c>
      <c r="N102" s="77">
        <v>0</v>
      </c>
      <c r="O102" s="77"/>
      <c r="P102" s="77">
        <v>50000</v>
      </c>
      <c r="Q102" s="77">
        <v>2750000</v>
      </c>
      <c r="R102" s="77">
        <f t="shared" si="29"/>
        <v>2500000</v>
      </c>
      <c r="S102" s="77">
        <f t="shared" si="30"/>
        <v>200000</v>
      </c>
      <c r="T102" s="77">
        <f t="shared" si="31"/>
        <v>2700000</v>
      </c>
      <c r="U102" s="77">
        <f t="shared" si="32"/>
        <v>2750000</v>
      </c>
      <c r="V102" s="88"/>
      <c r="W102" s="79">
        <f t="shared" si="22"/>
        <v>2750000</v>
      </c>
      <c r="X102" s="80">
        <f t="shared" si="23"/>
        <v>0</v>
      </c>
      <c r="Y102" s="79">
        <f t="shared" si="24"/>
        <v>240000</v>
      </c>
      <c r="Z102" s="80">
        <f t="shared" si="25"/>
        <v>-240000</v>
      </c>
      <c r="AA102" s="79">
        <f t="shared" si="26"/>
        <v>365000</v>
      </c>
      <c r="AB102" s="80">
        <f t="shared" si="27"/>
        <v>-365000</v>
      </c>
      <c r="AC102" s="81" t="str">
        <f t="shared" si="28"/>
        <v>IPXU395548344792</v>
      </c>
      <c r="AD102" s="82">
        <v>8</v>
      </c>
      <c r="AE102" s="82">
        <v>2022</v>
      </c>
      <c r="AF102" s="83" t="s">
        <v>1255</v>
      </c>
      <c r="AG102" s="83" t="s">
        <v>1726</v>
      </c>
      <c r="AH102" s="83" t="s">
        <v>1667</v>
      </c>
      <c r="AI102" s="83" t="s">
        <v>1281</v>
      </c>
      <c r="AJ102" s="83"/>
      <c r="AK102" s="83" t="s">
        <v>1282</v>
      </c>
      <c r="AL102" s="83" t="s">
        <v>1719</v>
      </c>
      <c r="AM102" s="83"/>
      <c r="AN102" s="84" t="d">
        <v>2022-08-19</v>
      </c>
      <c r="AO102" s="84" t="d">
        <v>2022-08-21</v>
      </c>
      <c r="AP102" s="83" t="s">
        <v>1261</v>
      </c>
      <c r="AQ102" s="83"/>
      <c r="AR102" s="83"/>
      <c r="AS102" s="82">
        <v>0</v>
      </c>
      <c r="AT102" s="83"/>
      <c r="AU102" s="82">
        <v>0</v>
      </c>
      <c r="AV102" s="83" t="s">
        <v>11</v>
      </c>
      <c r="AW102" s="82">
        <v>20</v>
      </c>
      <c r="AX102" s="83" t="s">
        <v>1741</v>
      </c>
      <c r="AY102" s="83" t="s">
        <v>1742</v>
      </c>
      <c r="AZ102" s="83" t="s">
        <v>1263</v>
      </c>
      <c r="BA102" s="83" t="s">
        <v>1264</v>
      </c>
      <c r="BB102" s="83" t="s">
        <v>1265</v>
      </c>
      <c r="BC102" s="82">
        <v>1</v>
      </c>
      <c r="BD102" s="82">
        <v>0</v>
      </c>
      <c r="BE102" s="83" t="s">
        <v>1266</v>
      </c>
      <c r="BF102" s="83"/>
      <c r="BG102" s="83"/>
      <c r="BH102" s="83"/>
      <c r="BI102" s="83" t="s">
        <v>1441</v>
      </c>
      <c r="BJ102" s="83" t="s">
        <v>139</v>
      </c>
      <c r="BK102" s="83" t="s">
        <v>38</v>
      </c>
      <c r="BL102" s="82">
        <v>0</v>
      </c>
      <c r="BM102" s="82">
        <v>2750000</v>
      </c>
      <c r="BN102" s="82">
        <v>0</v>
      </c>
      <c r="BO102" s="82">
        <v>1</v>
      </c>
      <c r="BP102" s="82">
        <v>280000</v>
      </c>
      <c r="BQ102" s="82">
        <v>329500</v>
      </c>
      <c r="BR102" s="82">
        <v>0</v>
      </c>
      <c r="BS102" s="82">
        <v>0</v>
      </c>
      <c r="BT102" s="82">
        <v>0</v>
      </c>
      <c r="BU102" s="82">
        <v>50000</v>
      </c>
      <c r="BV102" s="82">
        <v>0</v>
      </c>
      <c r="BW102" s="82">
        <v>0</v>
      </c>
      <c r="BX102" s="82">
        <v>3409500</v>
      </c>
    </row>
    <row r="103" spans="1:76" s="85" customFormat="1" ht="25.5" customHeight="1">
      <c r="A103" s="70" t="str">
        <f t="shared" si="17"/>
        <v>TCKU227077344792</v>
      </c>
      <c r="B103" s="71">
        <v>100</v>
      </c>
      <c r="C103" s="72" t="d">
        <v>2022-08-19</v>
      </c>
      <c r="D103" s="73" t="s">
        <v>1275</v>
      </c>
      <c r="E103" s="73" t="s">
        <v>51</v>
      </c>
      <c r="F103" s="73" t="s">
        <v>1250</v>
      </c>
      <c r="G103" s="74">
        <v>1</v>
      </c>
      <c r="H103" s="74"/>
      <c r="I103" s="75" t="s">
        <v>1743</v>
      </c>
      <c r="J103" s="75" t="s">
        <v>1744</v>
      </c>
      <c r="K103" s="89" t="s">
        <v>1279</v>
      </c>
      <c r="L103" s="77"/>
      <c r="M103" s="77">
        <v>0</v>
      </c>
      <c r="N103" s="77">
        <v>0</v>
      </c>
      <c r="O103" s="77"/>
      <c r="P103" s="77">
        <v>50000</v>
      </c>
      <c r="Q103" s="77">
        <v>2750000</v>
      </c>
      <c r="R103" s="77">
        <f t="shared" si="29"/>
        <v>2500000</v>
      </c>
      <c r="S103" s="77">
        <f t="shared" si="30"/>
        <v>200000</v>
      </c>
      <c r="T103" s="77">
        <f t="shared" si="31"/>
        <v>2700000</v>
      </c>
      <c r="U103" s="77">
        <f t="shared" si="32"/>
        <v>2750000</v>
      </c>
      <c r="V103" s="88"/>
      <c r="W103" s="79">
        <f t="shared" si="22"/>
        <v>2750000</v>
      </c>
      <c r="X103" s="80">
        <f t="shared" si="23"/>
        <v>0</v>
      </c>
      <c r="Y103" s="79">
        <f t="shared" si="24"/>
        <v>240000</v>
      </c>
      <c r="Z103" s="80">
        <f t="shared" si="25"/>
        <v>-240000</v>
      </c>
      <c r="AA103" s="79">
        <f t="shared" si="26"/>
        <v>365000</v>
      </c>
      <c r="AB103" s="80">
        <f t="shared" si="27"/>
        <v>-365000</v>
      </c>
      <c r="AC103" s="81" t="str">
        <f t="shared" si="28"/>
        <v>WFHU135183744792</v>
      </c>
      <c r="AD103" s="82">
        <v>8</v>
      </c>
      <c r="AE103" s="82">
        <v>2022</v>
      </c>
      <c r="AF103" s="83" t="s">
        <v>1255</v>
      </c>
      <c r="AG103" s="83" t="s">
        <v>1745</v>
      </c>
      <c r="AH103" s="83" t="s">
        <v>1667</v>
      </c>
      <c r="AI103" s="83" t="s">
        <v>1281</v>
      </c>
      <c r="AJ103" s="83"/>
      <c r="AK103" s="83" t="s">
        <v>1282</v>
      </c>
      <c r="AL103" s="83" t="s">
        <v>1719</v>
      </c>
      <c r="AM103" s="83"/>
      <c r="AN103" s="84" t="d">
        <v>2022-08-19</v>
      </c>
      <c r="AO103" s="84" t="d">
        <v>2022-08-21</v>
      </c>
      <c r="AP103" s="83" t="s">
        <v>1261</v>
      </c>
      <c r="AQ103" s="83"/>
      <c r="AR103" s="83"/>
      <c r="AS103" s="82">
        <v>0</v>
      </c>
      <c r="AT103" s="83"/>
      <c r="AU103" s="82">
        <v>0</v>
      </c>
      <c r="AV103" s="83" t="s">
        <v>11</v>
      </c>
      <c r="AW103" s="82">
        <v>20</v>
      </c>
      <c r="AX103" s="83" t="s">
        <v>1746</v>
      </c>
      <c r="AY103" s="83" t="s">
        <v>1747</v>
      </c>
      <c r="AZ103" s="83" t="s">
        <v>1263</v>
      </c>
      <c r="BA103" s="83" t="s">
        <v>1264</v>
      </c>
      <c r="BB103" s="83" t="s">
        <v>1265</v>
      </c>
      <c r="BC103" s="82">
        <v>1</v>
      </c>
      <c r="BD103" s="82">
        <v>0</v>
      </c>
      <c r="BE103" s="83" t="s">
        <v>1266</v>
      </c>
      <c r="BF103" s="83"/>
      <c r="BG103" s="83"/>
      <c r="BH103" s="83"/>
      <c r="BI103" s="83"/>
      <c r="BJ103" s="83" t="s">
        <v>139</v>
      </c>
      <c r="BK103" s="83" t="s">
        <v>38</v>
      </c>
      <c r="BL103" s="82">
        <v>0</v>
      </c>
      <c r="BM103" s="82">
        <v>2750000</v>
      </c>
      <c r="BN103" s="82">
        <v>0</v>
      </c>
      <c r="BO103" s="82">
        <v>1</v>
      </c>
      <c r="BP103" s="82">
        <v>280000</v>
      </c>
      <c r="BQ103" s="82">
        <v>329500</v>
      </c>
      <c r="BR103" s="82">
        <v>0</v>
      </c>
      <c r="BS103" s="82">
        <v>0</v>
      </c>
      <c r="BT103" s="82">
        <v>0</v>
      </c>
      <c r="BU103" s="82">
        <v>50000</v>
      </c>
      <c r="BV103" s="82">
        <v>0</v>
      </c>
      <c r="BW103" s="82">
        <v>0</v>
      </c>
      <c r="BX103" s="82">
        <v>3409500</v>
      </c>
    </row>
    <row r="104" spans="1:76" s="85" customFormat="1" ht="25.5" customHeight="1">
      <c r="A104" s="70" t="str">
        <f t="shared" si="17"/>
        <v>WFHU135183744792</v>
      </c>
      <c r="B104" s="71">
        <v>101</v>
      </c>
      <c r="C104" s="72" t="d">
        <v>2022-08-19</v>
      </c>
      <c r="D104" s="73" t="s">
        <v>1275</v>
      </c>
      <c r="E104" s="73" t="s">
        <v>38</v>
      </c>
      <c r="F104" s="73" t="s">
        <v>1443</v>
      </c>
      <c r="G104" s="74">
        <v>1</v>
      </c>
      <c r="H104" s="74"/>
      <c r="I104" s="75" t="s">
        <v>1746</v>
      </c>
      <c r="J104" s="75" t="s">
        <v>1747</v>
      </c>
      <c r="K104" s="89" t="s">
        <v>1279</v>
      </c>
      <c r="L104" s="77"/>
      <c r="M104" s="77">
        <v>280000</v>
      </c>
      <c r="N104" s="77">
        <v>0</v>
      </c>
      <c r="O104" s="77"/>
      <c r="P104" s="77">
        <v>50000</v>
      </c>
      <c r="Q104" s="77">
        <v>2750000</v>
      </c>
      <c r="R104" s="77">
        <f t="shared" si="29"/>
        <v>2500000</v>
      </c>
      <c r="S104" s="77">
        <f t="shared" si="30"/>
        <v>200000</v>
      </c>
      <c r="T104" s="77">
        <f t="shared" si="31"/>
        <v>2700000</v>
      </c>
      <c r="U104" s="77">
        <f t="shared" si="32"/>
        <v>3030000</v>
      </c>
      <c r="V104" s="88"/>
      <c r="W104" s="79">
        <f t="shared" si="22"/>
        <v>2750000</v>
      </c>
      <c r="X104" s="80">
        <f t="shared" si="23"/>
        <v>0</v>
      </c>
      <c r="Y104" s="79">
        <f t="shared" si="24"/>
        <v>280000</v>
      </c>
      <c r="Z104" s="80">
        <f t="shared" si="25"/>
        <v>0</v>
      </c>
      <c r="AA104" s="79">
        <f t="shared" si="26"/>
        <v>329500</v>
      </c>
      <c r="AB104" s="80">
        <f t="shared" si="27"/>
        <v>-329500</v>
      </c>
      <c r="AC104" s="81" t="str">
        <f t="shared" si="28"/>
        <v>TCKU352923644792</v>
      </c>
      <c r="AD104" s="82">
        <v>8</v>
      </c>
      <c r="AE104" s="82">
        <v>2022</v>
      </c>
      <c r="AF104" s="83" t="s">
        <v>1255</v>
      </c>
      <c r="AG104" s="83" t="s">
        <v>1748</v>
      </c>
      <c r="AH104" s="83" t="s">
        <v>1667</v>
      </c>
      <c r="AI104" s="83" t="s">
        <v>1258</v>
      </c>
      <c r="AJ104" s="83"/>
      <c r="AK104" s="83" t="s">
        <v>1490</v>
      </c>
      <c r="AL104" s="83" t="s">
        <v>1749</v>
      </c>
      <c r="AM104" s="83"/>
      <c r="AN104" s="84" t="d">
        <v>2022-08-19</v>
      </c>
      <c r="AO104" s="84" t="d">
        <v>2022-08-24</v>
      </c>
      <c r="AP104" s="83" t="s">
        <v>1261</v>
      </c>
      <c r="AQ104" s="83"/>
      <c r="AR104" s="83"/>
      <c r="AS104" s="82">
        <v>0</v>
      </c>
      <c r="AT104" s="83"/>
      <c r="AU104" s="82">
        <v>0</v>
      </c>
      <c r="AV104" s="83" t="s">
        <v>11</v>
      </c>
      <c r="AW104" s="82">
        <v>20</v>
      </c>
      <c r="AX104" s="83" t="s">
        <v>1739</v>
      </c>
      <c r="AY104" s="83" t="s">
        <v>1740</v>
      </c>
      <c r="AZ104" s="83" t="s">
        <v>1263</v>
      </c>
      <c r="BA104" s="83" t="s">
        <v>1264</v>
      </c>
      <c r="BB104" s="83" t="s">
        <v>1265</v>
      </c>
      <c r="BC104" s="82">
        <v>1</v>
      </c>
      <c r="BD104" s="82">
        <v>0</v>
      </c>
      <c r="BE104" s="83" t="s">
        <v>1266</v>
      </c>
      <c r="BF104" s="83"/>
      <c r="BG104" s="83"/>
      <c r="BH104" s="83"/>
      <c r="BI104" s="83" t="s">
        <v>1678</v>
      </c>
      <c r="BJ104" s="83" t="s">
        <v>51</v>
      </c>
      <c r="BK104" s="83" t="s">
        <v>51</v>
      </c>
      <c r="BL104" s="82">
        <v>0</v>
      </c>
      <c r="BM104" s="82">
        <v>2750000</v>
      </c>
      <c r="BN104" s="82">
        <v>1</v>
      </c>
      <c r="BO104" s="82">
        <v>1</v>
      </c>
      <c r="BP104" s="82">
        <v>240000</v>
      </c>
      <c r="BQ104" s="82">
        <v>365000</v>
      </c>
      <c r="BR104" s="82">
        <v>0</v>
      </c>
      <c r="BS104" s="82">
        <v>0</v>
      </c>
      <c r="BT104" s="82">
        <v>0</v>
      </c>
      <c r="BU104" s="82">
        <v>50000</v>
      </c>
      <c r="BV104" s="82">
        <v>0</v>
      </c>
      <c r="BW104" s="82">
        <v>0</v>
      </c>
      <c r="BX104" s="82">
        <v>3405000</v>
      </c>
    </row>
    <row r="105" spans="1:76" s="85" customFormat="1" ht="25.5" customHeight="1">
      <c r="A105" s="70" t="str">
        <f t="shared" si="17"/>
        <v>IPXU395548344792</v>
      </c>
      <c r="B105" s="71">
        <v>102</v>
      </c>
      <c r="C105" s="72" t="d">
        <v>2022-08-19</v>
      </c>
      <c r="D105" s="73" t="s">
        <v>1275</v>
      </c>
      <c r="E105" s="73" t="s">
        <v>38</v>
      </c>
      <c r="F105" s="73" t="s">
        <v>1443</v>
      </c>
      <c r="G105" s="74">
        <v>1</v>
      </c>
      <c r="H105" s="74"/>
      <c r="I105" s="75" t="s">
        <v>1741</v>
      </c>
      <c r="J105" s="75" t="s">
        <v>1742</v>
      </c>
      <c r="K105" s="89" t="s">
        <v>1279</v>
      </c>
      <c r="L105" s="77"/>
      <c r="M105" s="77">
        <v>280000</v>
      </c>
      <c r="N105" s="77">
        <v>0</v>
      </c>
      <c r="O105" s="77"/>
      <c r="P105" s="77">
        <v>50000</v>
      </c>
      <c r="Q105" s="77">
        <v>2750000</v>
      </c>
      <c r="R105" s="77">
        <f t="shared" si="29"/>
        <v>2500000</v>
      </c>
      <c r="S105" s="77">
        <f t="shared" si="30"/>
        <v>200000</v>
      </c>
      <c r="T105" s="77">
        <f t="shared" si="31"/>
        <v>2700000</v>
      </c>
      <c r="U105" s="77">
        <f t="shared" si="32"/>
        <v>3030000</v>
      </c>
      <c r="V105" s="88"/>
      <c r="W105" s="79">
        <f t="shared" si="22"/>
        <v>2750000</v>
      </c>
      <c r="X105" s="80">
        <f t="shared" si="23"/>
        <v>0</v>
      </c>
      <c r="Y105" s="79">
        <f t="shared" si="24"/>
        <v>280000</v>
      </c>
      <c r="Z105" s="80">
        <f t="shared" si="25"/>
        <v>0</v>
      </c>
      <c r="AA105" s="79">
        <f t="shared" si="26"/>
        <v>329500</v>
      </c>
      <c r="AB105" s="80">
        <f t="shared" si="27"/>
        <v>-329500</v>
      </c>
      <c r="AC105" s="81" t="str">
        <f t="shared" si="28"/>
        <v>TCKU227077344792</v>
      </c>
      <c r="AD105" s="82">
        <v>8</v>
      </c>
      <c r="AE105" s="82">
        <v>2022</v>
      </c>
      <c r="AF105" s="83" t="s">
        <v>1255</v>
      </c>
      <c r="AG105" s="83" t="s">
        <v>1748</v>
      </c>
      <c r="AH105" s="83" t="s">
        <v>1667</v>
      </c>
      <c r="AI105" s="83" t="s">
        <v>1258</v>
      </c>
      <c r="AJ105" s="83"/>
      <c r="AK105" s="83" t="s">
        <v>1490</v>
      </c>
      <c r="AL105" s="83" t="s">
        <v>1749</v>
      </c>
      <c r="AM105" s="83"/>
      <c r="AN105" s="84" t="d">
        <v>2022-08-19</v>
      </c>
      <c r="AO105" s="84" t="d">
        <v>2022-08-24</v>
      </c>
      <c r="AP105" s="83" t="s">
        <v>1261</v>
      </c>
      <c r="AQ105" s="83"/>
      <c r="AR105" s="83"/>
      <c r="AS105" s="82">
        <v>0</v>
      </c>
      <c r="AT105" s="83"/>
      <c r="AU105" s="82">
        <v>0</v>
      </c>
      <c r="AV105" s="83" t="s">
        <v>11</v>
      </c>
      <c r="AW105" s="82">
        <v>20</v>
      </c>
      <c r="AX105" s="83" t="s">
        <v>1743</v>
      </c>
      <c r="AY105" s="83" t="s">
        <v>1744</v>
      </c>
      <c r="AZ105" s="83" t="s">
        <v>1263</v>
      </c>
      <c r="BA105" s="83" t="s">
        <v>1264</v>
      </c>
      <c r="BB105" s="83" t="s">
        <v>1265</v>
      </c>
      <c r="BC105" s="82">
        <v>1</v>
      </c>
      <c r="BD105" s="82">
        <v>0</v>
      </c>
      <c r="BE105" s="83" t="s">
        <v>1266</v>
      </c>
      <c r="BF105" s="83"/>
      <c r="BG105" s="83"/>
      <c r="BH105" s="83"/>
      <c r="BI105" s="83"/>
      <c r="BJ105" s="83" t="s">
        <v>51</v>
      </c>
      <c r="BK105" s="83" t="s">
        <v>51</v>
      </c>
      <c r="BL105" s="82">
        <v>0</v>
      </c>
      <c r="BM105" s="82">
        <v>2750000</v>
      </c>
      <c r="BN105" s="82">
        <v>1</v>
      </c>
      <c r="BO105" s="82">
        <v>1</v>
      </c>
      <c r="BP105" s="82">
        <v>240000</v>
      </c>
      <c r="BQ105" s="82">
        <v>365000</v>
      </c>
      <c r="BR105" s="82">
        <v>0</v>
      </c>
      <c r="BS105" s="82">
        <v>0</v>
      </c>
      <c r="BT105" s="82">
        <v>0</v>
      </c>
      <c r="BU105" s="82">
        <v>50000</v>
      </c>
      <c r="BV105" s="82">
        <v>0</v>
      </c>
      <c r="BW105" s="82">
        <v>0</v>
      </c>
      <c r="BX105" s="82">
        <v>3405000</v>
      </c>
    </row>
    <row r="106" spans="1:76" s="85" customFormat="1" ht="25.5" customHeight="1">
      <c r="A106" s="70" t="str">
        <f t="shared" si="17"/>
        <v>TCKU371584244792</v>
      </c>
      <c r="B106" s="71">
        <v>103</v>
      </c>
      <c r="C106" s="72" t="d">
        <v>2022-08-19</v>
      </c>
      <c r="D106" s="73" t="s">
        <v>1275</v>
      </c>
      <c r="E106" s="73" t="s">
        <v>38</v>
      </c>
      <c r="F106" s="73" t="s">
        <v>1750</v>
      </c>
      <c r="G106" s="74">
        <v>1</v>
      </c>
      <c r="H106" s="74"/>
      <c r="I106" s="75" t="s">
        <v>1751</v>
      </c>
      <c r="J106" s="75" t="s">
        <v>1752</v>
      </c>
      <c r="K106" s="89" t="s">
        <v>1279</v>
      </c>
      <c r="L106" s="77"/>
      <c r="M106" s="77">
        <v>0</v>
      </c>
      <c r="N106" s="77">
        <v>0</v>
      </c>
      <c r="O106" s="77"/>
      <c r="P106" s="77">
        <v>50000</v>
      </c>
      <c r="Q106" s="77">
        <v>2750000</v>
      </c>
      <c r="R106" s="77">
        <f t="shared" si="29"/>
        <v>2500000</v>
      </c>
      <c r="S106" s="77">
        <f t="shared" si="30"/>
        <v>200000</v>
      </c>
      <c r="T106" s="77">
        <f t="shared" si="31"/>
        <v>2700000</v>
      </c>
      <c r="U106" s="77">
        <f t="shared" si="32"/>
        <v>2750000</v>
      </c>
      <c r="V106" s="88"/>
      <c r="W106" s="79">
        <f t="shared" si="22"/>
        <v>2750000</v>
      </c>
      <c r="X106" s="80">
        <f t="shared" si="23"/>
        <v>0</v>
      </c>
      <c r="Y106" s="79">
        <f t="shared" si="24"/>
        <v>240000</v>
      </c>
      <c r="Z106" s="80">
        <f t="shared" si="25"/>
        <v>-240000</v>
      </c>
      <c r="AA106" s="79">
        <f t="shared" si="26"/>
        <v>365000</v>
      </c>
      <c r="AB106" s="80">
        <f t="shared" si="27"/>
        <v>-365000</v>
      </c>
      <c r="AC106" s="81" t="str">
        <f t="shared" si="28"/>
        <v>TCKU371584244792</v>
      </c>
      <c r="AD106" s="82">
        <v>8</v>
      </c>
      <c r="AE106" s="82">
        <v>2022</v>
      </c>
      <c r="AF106" s="83" t="s">
        <v>1255</v>
      </c>
      <c r="AG106" s="83" t="s">
        <v>1748</v>
      </c>
      <c r="AH106" s="83" t="s">
        <v>1667</v>
      </c>
      <c r="AI106" s="83" t="s">
        <v>1258</v>
      </c>
      <c r="AJ106" s="83"/>
      <c r="AK106" s="83" t="s">
        <v>1490</v>
      </c>
      <c r="AL106" s="83" t="s">
        <v>1749</v>
      </c>
      <c r="AM106" s="83"/>
      <c r="AN106" s="84" t="d">
        <v>2022-08-19</v>
      </c>
      <c r="AO106" s="84" t="d">
        <v>2022-08-24</v>
      </c>
      <c r="AP106" s="83" t="s">
        <v>1261</v>
      </c>
      <c r="AQ106" s="83"/>
      <c r="AR106" s="83"/>
      <c r="AS106" s="82">
        <v>0</v>
      </c>
      <c r="AT106" s="83"/>
      <c r="AU106" s="82">
        <v>0</v>
      </c>
      <c r="AV106" s="83" t="s">
        <v>11</v>
      </c>
      <c r="AW106" s="82">
        <v>20</v>
      </c>
      <c r="AX106" s="83" t="s">
        <v>1751</v>
      </c>
      <c r="AY106" s="83" t="s">
        <v>1752</v>
      </c>
      <c r="AZ106" s="83" t="s">
        <v>1263</v>
      </c>
      <c r="BA106" s="83" t="s">
        <v>1264</v>
      </c>
      <c r="BB106" s="83" t="s">
        <v>1265</v>
      </c>
      <c r="BC106" s="82">
        <v>1</v>
      </c>
      <c r="BD106" s="82">
        <v>0</v>
      </c>
      <c r="BE106" s="83" t="s">
        <v>1266</v>
      </c>
      <c r="BF106" s="83"/>
      <c r="BG106" s="83"/>
      <c r="BH106" s="83"/>
      <c r="BI106" s="83" t="s">
        <v>1753</v>
      </c>
      <c r="BJ106" s="83" t="s">
        <v>51</v>
      </c>
      <c r="BK106" s="83" t="s">
        <v>51</v>
      </c>
      <c r="BL106" s="82">
        <v>0</v>
      </c>
      <c r="BM106" s="82">
        <v>2750000</v>
      </c>
      <c r="BN106" s="82">
        <v>1</v>
      </c>
      <c r="BO106" s="82">
        <v>1</v>
      </c>
      <c r="BP106" s="82">
        <v>240000</v>
      </c>
      <c r="BQ106" s="82">
        <v>365000</v>
      </c>
      <c r="BR106" s="82">
        <v>0</v>
      </c>
      <c r="BS106" s="82">
        <v>0</v>
      </c>
      <c r="BT106" s="82">
        <v>0</v>
      </c>
      <c r="BU106" s="82">
        <v>50000</v>
      </c>
      <c r="BV106" s="82">
        <v>0</v>
      </c>
      <c r="BW106" s="82">
        <v>0</v>
      </c>
      <c r="BX106" s="82">
        <v>3355000</v>
      </c>
    </row>
    <row r="107" spans="1:76" s="85" customFormat="1" ht="25.5" customHeight="1">
      <c r="A107" s="70" t="str">
        <f t="shared" si="17"/>
        <v>TCLU398771944792</v>
      </c>
      <c r="B107" s="71">
        <v>104</v>
      </c>
      <c r="C107" s="72" t="d">
        <v>2022-08-19</v>
      </c>
      <c r="D107" s="73" t="s">
        <v>1275</v>
      </c>
      <c r="E107" s="73" t="s">
        <v>38</v>
      </c>
      <c r="F107" s="73" t="s">
        <v>1750</v>
      </c>
      <c r="G107" s="74">
        <v>1</v>
      </c>
      <c r="H107" s="74"/>
      <c r="I107" s="75" t="s">
        <v>1754</v>
      </c>
      <c r="J107" s="75" t="s">
        <v>1755</v>
      </c>
      <c r="K107" s="89" t="s">
        <v>1279</v>
      </c>
      <c r="L107" s="77"/>
      <c r="M107" s="77">
        <v>0</v>
      </c>
      <c r="N107" s="77">
        <v>0</v>
      </c>
      <c r="O107" s="77"/>
      <c r="P107" s="77">
        <v>50000</v>
      </c>
      <c r="Q107" s="77">
        <v>2750000</v>
      </c>
      <c r="R107" s="77">
        <f t="shared" si="29"/>
        <v>2500000</v>
      </c>
      <c r="S107" s="77">
        <f t="shared" si="30"/>
        <v>200000</v>
      </c>
      <c r="T107" s="77">
        <f t="shared" si="31"/>
        <v>2700000</v>
      </c>
      <c r="U107" s="77">
        <f t="shared" si="32"/>
        <v>2750000</v>
      </c>
      <c r="V107" s="88"/>
      <c r="W107" s="79">
        <f t="shared" si="22"/>
        <v>2750000</v>
      </c>
      <c r="X107" s="80">
        <f t="shared" si="23"/>
        <v>0</v>
      </c>
      <c r="Y107" s="79">
        <f t="shared" si="24"/>
        <v>240000</v>
      </c>
      <c r="Z107" s="80">
        <f t="shared" si="25"/>
        <v>-240000</v>
      </c>
      <c r="AA107" s="79">
        <f t="shared" si="26"/>
        <v>365000</v>
      </c>
      <c r="AB107" s="80">
        <f t="shared" si="27"/>
        <v>-365000</v>
      </c>
      <c r="AC107" s="81" t="str">
        <f t="shared" si="28"/>
        <v>TCLU398771944792</v>
      </c>
      <c r="AD107" s="82">
        <v>8</v>
      </c>
      <c r="AE107" s="82">
        <v>2022</v>
      </c>
      <c r="AF107" s="83" t="s">
        <v>1255</v>
      </c>
      <c r="AG107" s="83" t="s">
        <v>1748</v>
      </c>
      <c r="AH107" s="83" t="s">
        <v>1667</v>
      </c>
      <c r="AI107" s="83" t="s">
        <v>1258</v>
      </c>
      <c r="AJ107" s="83"/>
      <c r="AK107" s="83" t="s">
        <v>1490</v>
      </c>
      <c r="AL107" s="83" t="s">
        <v>1749</v>
      </c>
      <c r="AM107" s="83"/>
      <c r="AN107" s="84" t="d">
        <v>2022-08-19</v>
      </c>
      <c r="AO107" s="84" t="d">
        <v>2022-08-24</v>
      </c>
      <c r="AP107" s="83" t="s">
        <v>1261</v>
      </c>
      <c r="AQ107" s="83"/>
      <c r="AR107" s="83"/>
      <c r="AS107" s="82">
        <v>0</v>
      </c>
      <c r="AT107" s="83"/>
      <c r="AU107" s="82">
        <v>0</v>
      </c>
      <c r="AV107" s="83" t="s">
        <v>11</v>
      </c>
      <c r="AW107" s="82">
        <v>20</v>
      </c>
      <c r="AX107" s="83" t="s">
        <v>1754</v>
      </c>
      <c r="AY107" s="83" t="s">
        <v>1755</v>
      </c>
      <c r="AZ107" s="83" t="s">
        <v>1263</v>
      </c>
      <c r="BA107" s="83" t="s">
        <v>1264</v>
      </c>
      <c r="BB107" s="83" t="s">
        <v>1265</v>
      </c>
      <c r="BC107" s="82">
        <v>1</v>
      </c>
      <c r="BD107" s="82">
        <v>0</v>
      </c>
      <c r="BE107" s="83" t="s">
        <v>1266</v>
      </c>
      <c r="BF107" s="83"/>
      <c r="BG107" s="83"/>
      <c r="BH107" s="83"/>
      <c r="BI107" s="83"/>
      <c r="BJ107" s="83" t="s">
        <v>51</v>
      </c>
      <c r="BK107" s="83" t="s">
        <v>51</v>
      </c>
      <c r="BL107" s="82">
        <v>0</v>
      </c>
      <c r="BM107" s="82">
        <v>2750000</v>
      </c>
      <c r="BN107" s="82">
        <v>1</v>
      </c>
      <c r="BO107" s="82">
        <v>1</v>
      </c>
      <c r="BP107" s="82">
        <v>240000</v>
      </c>
      <c r="BQ107" s="82">
        <v>365000</v>
      </c>
      <c r="BR107" s="82">
        <v>0</v>
      </c>
      <c r="BS107" s="82">
        <v>0</v>
      </c>
      <c r="BT107" s="82">
        <v>0</v>
      </c>
      <c r="BU107" s="82">
        <v>50000</v>
      </c>
      <c r="BV107" s="82">
        <v>0</v>
      </c>
      <c r="BW107" s="82">
        <v>0</v>
      </c>
      <c r="BX107" s="82">
        <v>3405000</v>
      </c>
    </row>
    <row r="108" spans="1:76" s="85" customFormat="1" ht="25.5" customHeight="1">
      <c r="A108" s="70" t="str">
        <f t="shared" si="17"/>
        <v>IPXU388930844793</v>
      </c>
      <c r="B108" s="71">
        <v>105</v>
      </c>
      <c r="C108" s="72" t="d">
        <v>2022-08-20</v>
      </c>
      <c r="D108" s="73" t="s">
        <v>1465</v>
      </c>
      <c r="E108" s="73" t="s">
        <v>38</v>
      </c>
      <c r="F108" s="73" t="s">
        <v>1316</v>
      </c>
      <c r="G108" s="74">
        <v>1</v>
      </c>
      <c r="H108" s="74"/>
      <c r="I108" s="73" t="s">
        <v>1756</v>
      </c>
      <c r="J108" s="73" t="s">
        <v>1757</v>
      </c>
      <c r="K108" s="99" t="s">
        <v>413</v>
      </c>
      <c r="L108" s="77" t="s">
        <v>1254</v>
      </c>
      <c r="M108" s="77">
        <v>0</v>
      </c>
      <c r="N108" s="77">
        <v>0</v>
      </c>
      <c r="O108" s="77"/>
      <c r="P108" s="94"/>
      <c r="Q108" s="100">
        <v>3500000</v>
      </c>
      <c r="R108" s="77">
        <f t="shared" si="29"/>
        <v>3181818.1818181816</v>
      </c>
      <c r="S108" s="77">
        <f t="shared" si="30"/>
        <v>254545.45454545453</v>
      </c>
      <c r="T108" s="77">
        <f t="shared" si="31"/>
        <v>3436363.6363636362</v>
      </c>
      <c r="U108" s="77">
        <f t="shared" si="32"/>
        <v>3436363.6363636362</v>
      </c>
      <c r="V108" s="88"/>
      <c r="W108" s="79">
        <f t="shared" si="22"/>
        <v>3500000</v>
      </c>
      <c r="X108" s="80">
        <f t="shared" si="23"/>
        <v>0</v>
      </c>
      <c r="Y108" s="79">
        <f t="shared" si="24"/>
        <v>0</v>
      </c>
      <c r="Z108" s="80">
        <f t="shared" si="25"/>
        <v>0</v>
      </c>
      <c r="AA108" s="79">
        <f t="shared" si="26"/>
        <v>329500</v>
      </c>
      <c r="AB108" s="80">
        <f t="shared" si="27"/>
        <v>-329500</v>
      </c>
      <c r="AC108" s="81" t="str">
        <f t="shared" si="28"/>
        <v>IPXU388930844793</v>
      </c>
      <c r="AD108" s="82">
        <v>8</v>
      </c>
      <c r="AE108" s="82">
        <v>2022</v>
      </c>
      <c r="AF108" s="83" t="s">
        <v>1255</v>
      </c>
      <c r="AG108" s="83"/>
      <c r="AH108" s="83" t="s">
        <v>1462</v>
      </c>
      <c r="AI108" s="83" t="s">
        <v>1281</v>
      </c>
      <c r="AJ108" s="83"/>
      <c r="AK108" s="83" t="s">
        <v>1282</v>
      </c>
      <c r="AL108" s="83" t="s">
        <v>1719</v>
      </c>
      <c r="AM108" s="83"/>
      <c r="AN108" s="84" t="d">
        <v>2022-08-20</v>
      </c>
      <c r="AO108" s="84" t="d">
        <v>2022-08-21</v>
      </c>
      <c r="AP108" s="83" t="s">
        <v>1261</v>
      </c>
      <c r="AQ108" s="83"/>
      <c r="AR108" s="83"/>
      <c r="AS108" s="82">
        <v>1</v>
      </c>
      <c r="AT108" s="83" t="s">
        <v>1758</v>
      </c>
      <c r="AU108" s="82">
        <v>0</v>
      </c>
      <c r="AV108" s="83" t="s">
        <v>11</v>
      </c>
      <c r="AW108" s="82">
        <v>20</v>
      </c>
      <c r="AX108" s="83" t="s">
        <v>1756</v>
      </c>
      <c r="AY108" s="83" t="s">
        <v>1757</v>
      </c>
      <c r="AZ108" s="83" t="s">
        <v>1465</v>
      </c>
      <c r="BA108" s="83" t="s">
        <v>1439</v>
      </c>
      <c r="BB108" s="83" t="s">
        <v>1466</v>
      </c>
      <c r="BC108" s="82">
        <v>1</v>
      </c>
      <c r="BD108" s="82">
        <v>0</v>
      </c>
      <c r="BE108" s="83" t="s">
        <v>413</v>
      </c>
      <c r="BF108" s="83" t="s">
        <v>1759</v>
      </c>
      <c r="BG108" s="83" t="s">
        <v>1760</v>
      </c>
      <c r="BH108" s="83"/>
      <c r="BI108" s="83" t="s">
        <v>1761</v>
      </c>
      <c r="BJ108" s="83" t="s">
        <v>1377</v>
      </c>
      <c r="BK108" s="83" t="s">
        <v>38</v>
      </c>
      <c r="BL108" s="82">
        <v>0</v>
      </c>
      <c r="BM108" s="82">
        <v>3500000</v>
      </c>
      <c r="BN108" s="82">
        <v>0</v>
      </c>
      <c r="BO108" s="82">
        <v>1</v>
      </c>
      <c r="BP108" s="82">
        <v>0</v>
      </c>
      <c r="BQ108" s="82">
        <v>329500</v>
      </c>
      <c r="BR108" s="82">
        <v>0</v>
      </c>
      <c r="BS108" s="82">
        <v>0</v>
      </c>
      <c r="BT108" s="82">
        <v>0</v>
      </c>
      <c r="BU108" s="82">
        <v>0</v>
      </c>
      <c r="BV108" s="82">
        <v>0</v>
      </c>
      <c r="BW108" s="82">
        <v>0</v>
      </c>
      <c r="BX108" s="82">
        <v>3829500</v>
      </c>
    </row>
    <row r="109" spans="1:76" s="85" customFormat="1" ht="25.5" customHeight="1">
      <c r="A109" s="70" t="str">
        <f t="shared" si="17"/>
        <v>DRYU300998244793</v>
      </c>
      <c r="B109" s="71">
        <v>106</v>
      </c>
      <c r="C109" s="72" t="d">
        <v>2022-08-20</v>
      </c>
      <c r="D109" s="73" t="s">
        <v>1465</v>
      </c>
      <c r="E109" s="73" t="s">
        <v>38</v>
      </c>
      <c r="F109" s="73" t="s">
        <v>1424</v>
      </c>
      <c r="G109" s="74">
        <v>1</v>
      </c>
      <c r="H109" s="74"/>
      <c r="I109" s="75" t="s">
        <v>1762</v>
      </c>
      <c r="J109" s="75" t="s">
        <v>1763</v>
      </c>
      <c r="K109" s="99" t="s">
        <v>413</v>
      </c>
      <c r="L109" s="77" t="s">
        <v>1254</v>
      </c>
      <c r="M109" s="77">
        <v>0</v>
      </c>
      <c r="N109" s="77">
        <v>0</v>
      </c>
      <c r="O109" s="77"/>
      <c r="P109" s="94"/>
      <c r="Q109" s="100">
        <v>2625000</v>
      </c>
      <c r="R109" s="77">
        <f t="shared" si="29"/>
        <v>2386363.6363636362</v>
      </c>
      <c r="S109" s="77">
        <f t="shared" si="30"/>
        <v>190909.09090909091</v>
      </c>
      <c r="T109" s="77">
        <f t="shared" si="31"/>
        <v>2577272.7272727271</v>
      </c>
      <c r="U109" s="77">
        <f t="shared" si="32"/>
        <v>2577272.7272727271</v>
      </c>
      <c r="V109" s="88"/>
      <c r="W109" s="79">
        <f t="shared" si="22"/>
        <v>2625000</v>
      </c>
      <c r="X109" s="80">
        <f t="shared" si="23"/>
        <v>0</v>
      </c>
      <c r="Y109" s="79">
        <f t="shared" si="24"/>
        <v>0</v>
      </c>
      <c r="Z109" s="80">
        <f t="shared" si="25"/>
        <v>0</v>
      </c>
      <c r="AA109" s="79">
        <f t="shared" si="26"/>
        <v>329500</v>
      </c>
      <c r="AB109" s="80">
        <f t="shared" si="27"/>
        <v>-329500</v>
      </c>
      <c r="AC109" s="81" t="str">
        <f t="shared" si="28"/>
        <v>DRYU300998244793</v>
      </c>
      <c r="AD109" s="82">
        <v>8</v>
      </c>
      <c r="AE109" s="82">
        <v>2022</v>
      </c>
      <c r="AF109" s="83" t="s">
        <v>1255</v>
      </c>
      <c r="AG109" s="83"/>
      <c r="AH109" s="83" t="s">
        <v>1462</v>
      </c>
      <c r="AI109" s="83" t="s">
        <v>1281</v>
      </c>
      <c r="AJ109" s="83"/>
      <c r="AK109" s="83" t="s">
        <v>1282</v>
      </c>
      <c r="AL109" s="83" t="s">
        <v>1719</v>
      </c>
      <c r="AM109" s="83"/>
      <c r="AN109" s="84" t="d">
        <v>2022-08-20</v>
      </c>
      <c r="AO109" s="84" t="d">
        <v>2022-08-21</v>
      </c>
      <c r="AP109" s="83" t="s">
        <v>1261</v>
      </c>
      <c r="AQ109" s="83"/>
      <c r="AR109" s="83"/>
      <c r="AS109" s="82">
        <v>1</v>
      </c>
      <c r="AT109" s="83" t="s">
        <v>1764</v>
      </c>
      <c r="AU109" s="82">
        <v>0</v>
      </c>
      <c r="AV109" s="83" t="s">
        <v>11</v>
      </c>
      <c r="AW109" s="82">
        <v>20</v>
      </c>
      <c r="AX109" s="83" t="s">
        <v>1762</v>
      </c>
      <c r="AY109" s="83" t="s">
        <v>1763</v>
      </c>
      <c r="AZ109" s="83" t="s">
        <v>1465</v>
      </c>
      <c r="BA109" s="83" t="s">
        <v>1439</v>
      </c>
      <c r="BB109" s="83" t="s">
        <v>1466</v>
      </c>
      <c r="BC109" s="82">
        <v>1</v>
      </c>
      <c r="BD109" s="82">
        <v>0</v>
      </c>
      <c r="BE109" s="83" t="s">
        <v>413</v>
      </c>
      <c r="BF109" s="83" t="s">
        <v>1765</v>
      </c>
      <c r="BG109" s="83" t="s">
        <v>1760</v>
      </c>
      <c r="BH109" s="83"/>
      <c r="BI109" s="83" t="s">
        <v>1423</v>
      </c>
      <c r="BJ109" s="83" t="s">
        <v>1377</v>
      </c>
      <c r="BK109" s="83" t="s">
        <v>38</v>
      </c>
      <c r="BL109" s="82">
        <v>0</v>
      </c>
      <c r="BM109" s="82">
        <v>2625000</v>
      </c>
      <c r="BN109" s="82">
        <v>0</v>
      </c>
      <c r="BO109" s="82">
        <v>1</v>
      </c>
      <c r="BP109" s="82">
        <v>0</v>
      </c>
      <c r="BQ109" s="82">
        <v>329500</v>
      </c>
      <c r="BR109" s="82">
        <v>0</v>
      </c>
      <c r="BS109" s="82">
        <v>0</v>
      </c>
      <c r="BT109" s="82">
        <v>0</v>
      </c>
      <c r="BU109" s="82">
        <v>0</v>
      </c>
      <c r="BV109" s="82">
        <v>0</v>
      </c>
      <c r="BW109" s="82">
        <v>0</v>
      </c>
      <c r="BX109" s="82">
        <v>2954500</v>
      </c>
    </row>
    <row r="110" spans="1:76" s="85" customFormat="1" ht="25.5" customHeight="1">
      <c r="A110" s="70" t="str">
        <f t="shared" si="17"/>
        <v>HACU221413544795</v>
      </c>
      <c r="B110" s="71">
        <v>107</v>
      </c>
      <c r="C110" s="72" t="d">
        <v>2022-08-22</v>
      </c>
      <c r="D110" s="73" t="s">
        <v>1766</v>
      </c>
      <c r="E110" s="73" t="s">
        <v>51</v>
      </c>
      <c r="F110" s="73" t="s">
        <v>1316</v>
      </c>
      <c r="G110" s="74">
        <v>1</v>
      </c>
      <c r="H110" s="74"/>
      <c r="I110" s="75" t="s">
        <v>1767</v>
      </c>
      <c r="J110" s="75" t="s">
        <v>1768</v>
      </c>
      <c r="K110" s="91" t="s">
        <v>1769</v>
      </c>
      <c r="L110" s="77"/>
      <c r="M110" s="77">
        <v>0</v>
      </c>
      <c r="N110" s="77">
        <v>0</v>
      </c>
      <c r="O110" s="77"/>
      <c r="P110" s="94">
        <v>100000</v>
      </c>
      <c r="Q110" s="101">
        <v>2950000</v>
      </c>
      <c r="R110" s="77">
        <f t="shared" si="29"/>
        <v>2681818.1818181816</v>
      </c>
      <c r="S110" s="77">
        <f t="shared" si="30"/>
        <v>214545.45454545453</v>
      </c>
      <c r="T110" s="77">
        <f t="shared" si="31"/>
        <v>2896363.6363636362</v>
      </c>
      <c r="U110" s="77">
        <f t="shared" si="32"/>
        <v>2996363.6363636362</v>
      </c>
      <c r="V110" s="88"/>
      <c r="W110" s="79">
        <f t="shared" si="22"/>
        <v>2950000</v>
      </c>
      <c r="X110" s="80">
        <f t="shared" si="23"/>
        <v>0</v>
      </c>
      <c r="Y110" s="79">
        <f t="shared" si="24"/>
        <v>240000</v>
      </c>
      <c r="Z110" s="80">
        <f t="shared" si="25"/>
        <v>-240000</v>
      </c>
      <c r="AA110" s="79">
        <f t="shared" si="26"/>
        <v>365000</v>
      </c>
      <c r="AB110" s="80">
        <f t="shared" si="27"/>
        <v>-365000</v>
      </c>
      <c r="AC110" s="81" t="str">
        <f t="shared" si="28"/>
        <v>TCLU253037444795</v>
      </c>
      <c r="AD110" s="82">
        <v>8</v>
      </c>
      <c r="AE110" s="82">
        <v>2022</v>
      </c>
      <c r="AF110" s="83" t="s">
        <v>1255</v>
      </c>
      <c r="AG110" s="83" t="s">
        <v>1748</v>
      </c>
      <c r="AH110" s="83" t="s">
        <v>1257</v>
      </c>
      <c r="AI110" s="83" t="s">
        <v>1258</v>
      </c>
      <c r="AJ110" s="83"/>
      <c r="AK110" s="83" t="s">
        <v>1490</v>
      </c>
      <c r="AL110" s="83" t="s">
        <v>1749</v>
      </c>
      <c r="AM110" s="83"/>
      <c r="AN110" s="84" t="d">
        <v>2022-08-22</v>
      </c>
      <c r="AO110" s="84" t="d">
        <v>2022-08-24</v>
      </c>
      <c r="AP110" s="83" t="s">
        <v>1261</v>
      </c>
      <c r="AQ110" s="83"/>
      <c r="AR110" s="83"/>
      <c r="AS110" s="82">
        <v>0</v>
      </c>
      <c r="AT110" s="83"/>
      <c r="AU110" s="82">
        <v>0</v>
      </c>
      <c r="AV110" s="83" t="s">
        <v>11</v>
      </c>
      <c r="AW110" s="82">
        <v>20</v>
      </c>
      <c r="AX110" s="83" t="s">
        <v>1770</v>
      </c>
      <c r="AY110" s="83" t="s">
        <v>1771</v>
      </c>
      <c r="AZ110" s="83" t="s">
        <v>1263</v>
      </c>
      <c r="BA110" s="83" t="s">
        <v>1264</v>
      </c>
      <c r="BB110" s="83" t="s">
        <v>1265</v>
      </c>
      <c r="BC110" s="82">
        <v>1</v>
      </c>
      <c r="BD110" s="82">
        <v>0</v>
      </c>
      <c r="BE110" s="83" t="s">
        <v>1266</v>
      </c>
      <c r="BF110" s="83"/>
      <c r="BG110" s="83"/>
      <c r="BH110" s="83"/>
      <c r="BI110" s="83" t="s">
        <v>1582</v>
      </c>
      <c r="BJ110" s="83" t="s">
        <v>51</v>
      </c>
      <c r="BK110" s="83" t="s">
        <v>51</v>
      </c>
      <c r="BL110" s="82">
        <v>0</v>
      </c>
      <c r="BM110" s="82">
        <v>2750000</v>
      </c>
      <c r="BN110" s="82">
        <v>1</v>
      </c>
      <c r="BO110" s="82">
        <v>1</v>
      </c>
      <c r="BP110" s="82">
        <v>240000</v>
      </c>
      <c r="BQ110" s="82">
        <v>365000</v>
      </c>
      <c r="BR110" s="82">
        <v>0</v>
      </c>
      <c r="BS110" s="82">
        <v>0</v>
      </c>
      <c r="BT110" s="82">
        <v>0</v>
      </c>
      <c r="BU110" s="82">
        <v>50000</v>
      </c>
      <c r="BV110" s="82">
        <v>0</v>
      </c>
      <c r="BW110" s="82">
        <v>0</v>
      </c>
      <c r="BX110" s="82">
        <v>3405000</v>
      </c>
    </row>
    <row r="111" spans="1:76" s="85" customFormat="1" ht="25.5" customHeight="1">
      <c r="A111" s="70" t="str">
        <f t="shared" si="17"/>
        <v>TCLU253037444795</v>
      </c>
      <c r="B111" s="71">
        <v>108</v>
      </c>
      <c r="C111" s="72" t="d">
        <v>2022-08-22</v>
      </c>
      <c r="D111" s="73" t="s">
        <v>1275</v>
      </c>
      <c r="E111" s="73" t="s">
        <v>51</v>
      </c>
      <c r="F111" s="73" t="s">
        <v>1379</v>
      </c>
      <c r="G111" s="74">
        <v>1</v>
      </c>
      <c r="H111" s="74"/>
      <c r="I111" s="75" t="s">
        <v>1770</v>
      </c>
      <c r="J111" s="75" t="s">
        <v>1771</v>
      </c>
      <c r="K111" s="89" t="s">
        <v>1279</v>
      </c>
      <c r="L111" s="77"/>
      <c r="M111" s="77">
        <v>0</v>
      </c>
      <c r="N111" s="77">
        <v>0</v>
      </c>
      <c r="O111" s="77"/>
      <c r="P111" s="77">
        <v>50000</v>
      </c>
      <c r="Q111" s="77">
        <v>2750000</v>
      </c>
      <c r="R111" s="77">
        <f t="shared" si="29"/>
        <v>2500000</v>
      </c>
      <c r="S111" s="77">
        <f t="shared" si="30"/>
        <v>200000</v>
      </c>
      <c r="T111" s="77">
        <f t="shared" si="31"/>
        <v>2700000</v>
      </c>
      <c r="U111" s="77">
        <f t="shared" si="32"/>
        <v>2750000</v>
      </c>
      <c r="V111" s="88" t="s">
        <v>1513</v>
      </c>
      <c r="W111" s="79">
        <f t="shared" si="22"/>
        <v>2750000</v>
      </c>
      <c r="X111" s="80">
        <f t="shared" si="23"/>
        <v>0</v>
      </c>
      <c r="Y111" s="79">
        <f t="shared" si="24"/>
        <v>240000</v>
      </c>
      <c r="Z111" s="80">
        <f t="shared" si="25"/>
        <v>-240000</v>
      </c>
      <c r="AA111" s="79">
        <f t="shared" si="26"/>
        <v>365000</v>
      </c>
      <c r="AB111" s="80">
        <f t="shared" si="27"/>
        <v>-365000</v>
      </c>
      <c r="AC111" s="81" t="str">
        <f t="shared" si="28"/>
        <v>FCIU441380444795</v>
      </c>
      <c r="AD111" s="82">
        <v>8</v>
      </c>
      <c r="AE111" s="82">
        <v>2022</v>
      </c>
      <c r="AF111" s="83" t="s">
        <v>1255</v>
      </c>
      <c r="AG111" s="83" t="s">
        <v>1748</v>
      </c>
      <c r="AH111" s="83" t="s">
        <v>1257</v>
      </c>
      <c r="AI111" s="83" t="s">
        <v>1258</v>
      </c>
      <c r="AJ111" s="83"/>
      <c r="AK111" s="83" t="s">
        <v>1490</v>
      </c>
      <c r="AL111" s="83" t="s">
        <v>1749</v>
      </c>
      <c r="AM111" s="83"/>
      <c r="AN111" s="84" t="d">
        <v>2022-08-22</v>
      </c>
      <c r="AO111" s="84" t="d">
        <v>2022-08-24</v>
      </c>
      <c r="AP111" s="83" t="s">
        <v>1261</v>
      </c>
      <c r="AQ111" s="83"/>
      <c r="AR111" s="83"/>
      <c r="AS111" s="82">
        <v>0</v>
      </c>
      <c r="AT111" s="83"/>
      <c r="AU111" s="82">
        <v>0</v>
      </c>
      <c r="AV111" s="83" t="s">
        <v>11</v>
      </c>
      <c r="AW111" s="82">
        <v>20</v>
      </c>
      <c r="AX111" s="83" t="s">
        <v>1772</v>
      </c>
      <c r="AY111" s="83" t="s">
        <v>1773</v>
      </c>
      <c r="AZ111" s="83" t="s">
        <v>1263</v>
      </c>
      <c r="BA111" s="83" t="s">
        <v>1264</v>
      </c>
      <c r="BB111" s="83" t="s">
        <v>1265</v>
      </c>
      <c r="BC111" s="82">
        <v>1</v>
      </c>
      <c r="BD111" s="82">
        <v>0</v>
      </c>
      <c r="BE111" s="83" t="s">
        <v>1266</v>
      </c>
      <c r="BF111" s="83"/>
      <c r="BG111" s="83"/>
      <c r="BH111" s="83"/>
      <c r="BI111" s="83"/>
      <c r="BJ111" s="83" t="s">
        <v>51</v>
      </c>
      <c r="BK111" s="83" t="s">
        <v>51</v>
      </c>
      <c r="BL111" s="82">
        <v>0</v>
      </c>
      <c r="BM111" s="82">
        <v>2750000</v>
      </c>
      <c r="BN111" s="82">
        <v>1</v>
      </c>
      <c r="BO111" s="82">
        <v>1</v>
      </c>
      <c r="BP111" s="82">
        <v>240000</v>
      </c>
      <c r="BQ111" s="82">
        <v>365000</v>
      </c>
      <c r="BR111" s="82">
        <v>0</v>
      </c>
      <c r="BS111" s="82">
        <v>0</v>
      </c>
      <c r="BT111" s="82">
        <v>0</v>
      </c>
      <c r="BU111" s="82">
        <v>50000</v>
      </c>
      <c r="BV111" s="82">
        <v>0</v>
      </c>
      <c r="BW111" s="82">
        <v>0</v>
      </c>
      <c r="BX111" s="82">
        <v>3405000</v>
      </c>
    </row>
    <row r="112" spans="1:76" s="85" customFormat="1" ht="25.5" customHeight="1">
      <c r="A112" s="70" t="str">
        <f t="shared" si="17"/>
        <v>FCIU441380444795</v>
      </c>
      <c r="B112" s="71">
        <v>109</v>
      </c>
      <c r="C112" s="72" t="d">
        <v>2022-08-22</v>
      </c>
      <c r="D112" s="73" t="s">
        <v>1275</v>
      </c>
      <c r="E112" s="73" t="s">
        <v>51</v>
      </c>
      <c r="F112" s="73" t="s">
        <v>1379</v>
      </c>
      <c r="G112" s="74">
        <v>1</v>
      </c>
      <c r="H112" s="74"/>
      <c r="I112" s="75" t="s">
        <v>1772</v>
      </c>
      <c r="J112" s="75" t="s">
        <v>1773</v>
      </c>
      <c r="K112" s="89" t="s">
        <v>1279</v>
      </c>
      <c r="L112" s="77"/>
      <c r="M112" s="77">
        <v>0</v>
      </c>
      <c r="N112" s="77">
        <v>0</v>
      </c>
      <c r="O112" s="77"/>
      <c r="P112" s="77">
        <v>50000</v>
      </c>
      <c r="Q112" s="77">
        <v>2750000</v>
      </c>
      <c r="R112" s="77">
        <f t="shared" si="29"/>
        <v>2500000</v>
      </c>
      <c r="S112" s="77">
        <f t="shared" si="30"/>
        <v>200000</v>
      </c>
      <c r="T112" s="77">
        <f t="shared" si="31"/>
        <v>2700000</v>
      </c>
      <c r="U112" s="77">
        <f t="shared" si="32"/>
        <v>2750000</v>
      </c>
      <c r="V112" s="88"/>
      <c r="W112" s="79">
        <f t="shared" si="22"/>
        <v>2750000</v>
      </c>
      <c r="X112" s="80">
        <f t="shared" si="23"/>
        <v>0</v>
      </c>
      <c r="Y112" s="79">
        <f t="shared" si="24"/>
        <v>240000</v>
      </c>
      <c r="Z112" s="80">
        <f t="shared" si="25"/>
        <v>-240000</v>
      </c>
      <c r="AA112" s="79">
        <f t="shared" si="26"/>
        <v>365000</v>
      </c>
      <c r="AB112" s="80">
        <f t="shared" si="27"/>
        <v>-365000</v>
      </c>
      <c r="AC112" s="81" t="str">
        <f t="shared" si="28"/>
        <v>GLDU567812044795</v>
      </c>
      <c r="AD112" s="82">
        <v>8</v>
      </c>
      <c r="AE112" s="82">
        <v>2022</v>
      </c>
      <c r="AF112" s="83" t="s">
        <v>1255</v>
      </c>
      <c r="AG112" s="83" t="s">
        <v>1748</v>
      </c>
      <c r="AH112" s="83" t="s">
        <v>1257</v>
      </c>
      <c r="AI112" s="83" t="s">
        <v>1258</v>
      </c>
      <c r="AJ112" s="83"/>
      <c r="AK112" s="83" t="s">
        <v>1490</v>
      </c>
      <c r="AL112" s="83" t="s">
        <v>1749</v>
      </c>
      <c r="AM112" s="83"/>
      <c r="AN112" s="84" t="d">
        <v>2022-08-22</v>
      </c>
      <c r="AO112" s="84" t="d">
        <v>2022-08-24</v>
      </c>
      <c r="AP112" s="83" t="s">
        <v>1261</v>
      </c>
      <c r="AQ112" s="83"/>
      <c r="AR112" s="83"/>
      <c r="AS112" s="82">
        <v>0</v>
      </c>
      <c r="AT112" s="83"/>
      <c r="AU112" s="82">
        <v>0</v>
      </c>
      <c r="AV112" s="83" t="s">
        <v>11</v>
      </c>
      <c r="AW112" s="82">
        <v>20</v>
      </c>
      <c r="AX112" s="83" t="s">
        <v>1774</v>
      </c>
      <c r="AY112" s="83" t="s">
        <v>1775</v>
      </c>
      <c r="AZ112" s="83" t="s">
        <v>1263</v>
      </c>
      <c r="BA112" s="83" t="s">
        <v>1264</v>
      </c>
      <c r="BB112" s="83" t="s">
        <v>1265</v>
      </c>
      <c r="BC112" s="82">
        <v>1</v>
      </c>
      <c r="BD112" s="82">
        <v>0</v>
      </c>
      <c r="BE112" s="83" t="s">
        <v>1266</v>
      </c>
      <c r="BF112" s="83"/>
      <c r="BG112" s="83"/>
      <c r="BH112" s="83"/>
      <c r="BI112" s="83" t="s">
        <v>1753</v>
      </c>
      <c r="BJ112" s="83" t="s">
        <v>51</v>
      </c>
      <c r="BK112" s="83" t="s">
        <v>51</v>
      </c>
      <c r="BL112" s="82">
        <v>0</v>
      </c>
      <c r="BM112" s="82">
        <v>2750000</v>
      </c>
      <c r="BN112" s="82">
        <v>1</v>
      </c>
      <c r="BO112" s="82">
        <v>1</v>
      </c>
      <c r="BP112" s="82">
        <v>240000</v>
      </c>
      <c r="BQ112" s="82">
        <v>365000</v>
      </c>
      <c r="BR112" s="82">
        <v>0</v>
      </c>
      <c r="BS112" s="82">
        <v>0</v>
      </c>
      <c r="BT112" s="82">
        <v>0</v>
      </c>
      <c r="BU112" s="82">
        <v>50000</v>
      </c>
      <c r="BV112" s="82">
        <v>0</v>
      </c>
      <c r="BW112" s="82">
        <v>0</v>
      </c>
      <c r="BX112" s="82">
        <v>3355000</v>
      </c>
    </row>
    <row r="113" spans="1:76" s="85" customFormat="1" ht="25.5" customHeight="1">
      <c r="A113" s="70" t="str">
        <f t="shared" si="17"/>
        <v>HACU418067244795</v>
      </c>
      <c r="B113" s="71">
        <v>110</v>
      </c>
      <c r="C113" s="72" t="d">
        <v>2022-08-22</v>
      </c>
      <c r="D113" s="73" t="s">
        <v>1519</v>
      </c>
      <c r="E113" s="73" t="s">
        <v>51</v>
      </c>
      <c r="F113" s="73" t="s">
        <v>1364</v>
      </c>
      <c r="G113" s="74"/>
      <c r="H113" s="74">
        <v>1</v>
      </c>
      <c r="I113" s="75" t="s">
        <v>1776</v>
      </c>
      <c r="J113" s="75" t="s">
        <v>1777</v>
      </c>
      <c r="K113" s="97" t="s">
        <v>1522</v>
      </c>
      <c r="L113" s="77"/>
      <c r="M113" s="77">
        <v>0</v>
      </c>
      <c r="N113" s="77">
        <v>0</v>
      </c>
      <c r="O113" s="77"/>
      <c r="P113" s="77"/>
      <c r="Q113" s="100">
        <v>4250000</v>
      </c>
      <c r="R113" s="77">
        <f t="shared" si="29"/>
        <v>3863636.3636363633</v>
      </c>
      <c r="S113" s="77">
        <f t="shared" si="30"/>
        <v>309090.90909090906</v>
      </c>
      <c r="T113" s="77">
        <f t="shared" si="31"/>
        <v>4172727.2727272725</v>
      </c>
      <c r="U113" s="77">
        <f t="shared" si="32"/>
        <v>4172727.2727272725</v>
      </c>
      <c r="V113" s="88"/>
      <c r="W113" s="79">
        <f t="shared" si="22"/>
        <v>4100000</v>
      </c>
      <c r="X113" s="80">
        <f t="shared" si="23"/>
        <v>150000</v>
      </c>
      <c r="Y113" s="79">
        <f t="shared" si="24"/>
        <v>390000</v>
      </c>
      <c r="Z113" s="80">
        <f t="shared" si="25"/>
        <v>-390000</v>
      </c>
      <c r="AA113" s="79">
        <f t="shared" si="26"/>
        <v>603818</v>
      </c>
      <c r="AB113" s="80">
        <f t="shared" si="27"/>
        <v>-603818</v>
      </c>
      <c r="AC113" s="81" t="str">
        <f t="shared" si="28"/>
        <v>TCKU327351944795</v>
      </c>
      <c r="AD113" s="82">
        <v>8</v>
      </c>
      <c r="AE113" s="82">
        <v>2022</v>
      </c>
      <c r="AF113" s="83" t="s">
        <v>1255</v>
      </c>
      <c r="AG113" s="83" t="s">
        <v>1748</v>
      </c>
      <c r="AH113" s="83" t="s">
        <v>1257</v>
      </c>
      <c r="AI113" s="83" t="s">
        <v>1258</v>
      </c>
      <c r="AJ113" s="83"/>
      <c r="AK113" s="83" t="s">
        <v>1490</v>
      </c>
      <c r="AL113" s="83" t="s">
        <v>1749</v>
      </c>
      <c r="AM113" s="83"/>
      <c r="AN113" s="84" t="d">
        <v>2022-08-22</v>
      </c>
      <c r="AO113" s="84" t="d">
        <v>2022-08-24</v>
      </c>
      <c r="AP113" s="83" t="s">
        <v>1261</v>
      </c>
      <c r="AQ113" s="83"/>
      <c r="AR113" s="83"/>
      <c r="AS113" s="82">
        <v>0</v>
      </c>
      <c r="AT113" s="83"/>
      <c r="AU113" s="82">
        <v>0</v>
      </c>
      <c r="AV113" s="83" t="s">
        <v>11</v>
      </c>
      <c r="AW113" s="82">
        <v>20</v>
      </c>
      <c r="AX113" s="83" t="s">
        <v>1778</v>
      </c>
      <c r="AY113" s="83" t="s">
        <v>1779</v>
      </c>
      <c r="AZ113" s="83" t="s">
        <v>1263</v>
      </c>
      <c r="BA113" s="83" t="s">
        <v>1264</v>
      </c>
      <c r="BB113" s="83" t="s">
        <v>1265</v>
      </c>
      <c r="BC113" s="82">
        <v>1</v>
      </c>
      <c r="BD113" s="82">
        <v>0</v>
      </c>
      <c r="BE113" s="83" t="s">
        <v>1266</v>
      </c>
      <c r="BF113" s="83"/>
      <c r="BG113" s="83"/>
      <c r="BH113" s="83"/>
      <c r="BI113" s="83"/>
      <c r="BJ113" s="83" t="s">
        <v>51</v>
      </c>
      <c r="BK113" s="83" t="s">
        <v>51</v>
      </c>
      <c r="BL113" s="82">
        <v>0</v>
      </c>
      <c r="BM113" s="82">
        <v>2750000</v>
      </c>
      <c r="BN113" s="82">
        <v>1</v>
      </c>
      <c r="BO113" s="82">
        <v>1</v>
      </c>
      <c r="BP113" s="82">
        <v>240000</v>
      </c>
      <c r="BQ113" s="82">
        <v>365000</v>
      </c>
      <c r="BR113" s="82">
        <v>0</v>
      </c>
      <c r="BS113" s="82">
        <v>0</v>
      </c>
      <c r="BT113" s="82">
        <v>0</v>
      </c>
      <c r="BU113" s="82">
        <v>50000</v>
      </c>
      <c r="BV113" s="82">
        <v>0</v>
      </c>
      <c r="BW113" s="82">
        <v>0</v>
      </c>
      <c r="BX113" s="82">
        <v>3405000</v>
      </c>
    </row>
    <row r="114" spans="1:76" s="85" customFormat="1" ht="25.5" customHeight="1">
      <c r="A114" s="70" t="str">
        <f t="shared" si="17"/>
        <v>GLDU567812044795</v>
      </c>
      <c r="B114" s="71">
        <v>111</v>
      </c>
      <c r="C114" s="72" t="d">
        <v>2022-08-22</v>
      </c>
      <c r="D114" s="73" t="s">
        <v>1275</v>
      </c>
      <c r="E114" s="73" t="s">
        <v>51</v>
      </c>
      <c r="F114" s="73" t="s">
        <v>1750</v>
      </c>
      <c r="G114" s="74">
        <v>1</v>
      </c>
      <c r="H114" s="74"/>
      <c r="I114" s="75" t="s">
        <v>1774</v>
      </c>
      <c r="J114" s="75" t="s">
        <v>1775</v>
      </c>
      <c r="K114" s="89" t="s">
        <v>1279</v>
      </c>
      <c r="L114" s="77"/>
      <c r="M114" s="77">
        <v>0</v>
      </c>
      <c r="N114" s="77">
        <v>0</v>
      </c>
      <c r="O114" s="77"/>
      <c r="P114" s="77">
        <v>50000</v>
      </c>
      <c r="Q114" s="77">
        <v>2750000</v>
      </c>
      <c r="R114" s="77">
        <f t="shared" si="29"/>
        <v>2500000</v>
      </c>
      <c r="S114" s="77">
        <f t="shared" si="30"/>
        <v>200000</v>
      </c>
      <c r="T114" s="77">
        <f t="shared" si="31"/>
        <v>2700000</v>
      </c>
      <c r="U114" s="77">
        <f t="shared" si="32"/>
        <v>2750000</v>
      </c>
      <c r="V114" s="88"/>
      <c r="W114" s="79">
        <f t="shared" si="22"/>
        <v>2750000</v>
      </c>
      <c r="X114" s="80">
        <f t="shared" si="23"/>
        <v>0</v>
      </c>
      <c r="Y114" s="79">
        <f t="shared" si="24"/>
        <v>240000</v>
      </c>
      <c r="Z114" s="80">
        <f t="shared" si="25"/>
        <v>-240000</v>
      </c>
      <c r="AA114" s="79">
        <f t="shared" si="26"/>
        <v>365000</v>
      </c>
      <c r="AB114" s="80">
        <f t="shared" si="27"/>
        <v>-365000</v>
      </c>
      <c r="AC114" s="81" t="str">
        <f t="shared" si="28"/>
        <v>HACU221413544795</v>
      </c>
      <c r="AD114" s="82">
        <v>8</v>
      </c>
      <c r="AE114" s="82">
        <v>2022</v>
      </c>
      <c r="AF114" s="83" t="s">
        <v>1255</v>
      </c>
      <c r="AG114" s="83" t="s">
        <v>1748</v>
      </c>
      <c r="AH114" s="83" t="s">
        <v>1780</v>
      </c>
      <c r="AI114" s="83" t="s">
        <v>1258</v>
      </c>
      <c r="AJ114" s="83"/>
      <c r="AK114" s="83" t="s">
        <v>1490</v>
      </c>
      <c r="AL114" s="83" t="s">
        <v>1749</v>
      </c>
      <c r="AM114" s="83"/>
      <c r="AN114" s="84" t="d">
        <v>2022-08-22</v>
      </c>
      <c r="AO114" s="84" t="d">
        <v>2022-08-24</v>
      </c>
      <c r="AP114" s="83" t="s">
        <v>1261</v>
      </c>
      <c r="AQ114" s="83"/>
      <c r="AR114" s="83"/>
      <c r="AS114" s="82">
        <v>0</v>
      </c>
      <c r="AT114" s="83"/>
      <c r="AU114" s="82">
        <v>0</v>
      </c>
      <c r="AV114" s="83" t="s">
        <v>11</v>
      </c>
      <c r="AW114" s="82">
        <v>20</v>
      </c>
      <c r="AX114" s="83" t="s">
        <v>1767</v>
      </c>
      <c r="AY114" s="83" t="s">
        <v>1768</v>
      </c>
      <c r="AZ114" s="83" t="s">
        <v>1781</v>
      </c>
      <c r="BA114" s="83" t="s">
        <v>1782</v>
      </c>
      <c r="BB114" s="83" t="s">
        <v>1783</v>
      </c>
      <c r="BC114" s="82">
        <v>1</v>
      </c>
      <c r="BD114" s="82">
        <v>0</v>
      </c>
      <c r="BE114" s="83" t="s">
        <v>1784</v>
      </c>
      <c r="BF114" s="83"/>
      <c r="BG114" s="83"/>
      <c r="BH114" s="83"/>
      <c r="BI114" s="83"/>
      <c r="BJ114" s="83" t="s">
        <v>51</v>
      </c>
      <c r="BK114" s="83" t="s">
        <v>51</v>
      </c>
      <c r="BL114" s="82">
        <v>0</v>
      </c>
      <c r="BM114" s="82">
        <v>2950000</v>
      </c>
      <c r="BN114" s="82">
        <v>1</v>
      </c>
      <c r="BO114" s="82">
        <v>1</v>
      </c>
      <c r="BP114" s="82">
        <v>240000</v>
      </c>
      <c r="BQ114" s="82">
        <v>365000</v>
      </c>
      <c r="BR114" s="82">
        <v>0</v>
      </c>
      <c r="BS114" s="82">
        <v>0</v>
      </c>
      <c r="BT114" s="82">
        <v>0</v>
      </c>
      <c r="BU114" s="82">
        <v>100000</v>
      </c>
      <c r="BV114" s="82">
        <v>0</v>
      </c>
      <c r="BW114" s="82">
        <v>0</v>
      </c>
      <c r="BX114" s="82">
        <v>3655000</v>
      </c>
    </row>
    <row r="115" spans="1:76" s="85" customFormat="1" ht="24.75" customHeight="1">
      <c r="A115" s="70" t="str">
        <f t="shared" si="17"/>
        <v>TCKU327351944795</v>
      </c>
      <c r="B115" s="71">
        <v>112</v>
      </c>
      <c r="C115" s="72" t="d">
        <v>2022-08-22</v>
      </c>
      <c r="D115" s="73" t="s">
        <v>1275</v>
      </c>
      <c r="E115" s="73" t="s">
        <v>51</v>
      </c>
      <c r="F115" s="73" t="s">
        <v>1750</v>
      </c>
      <c r="G115" s="74">
        <v>1</v>
      </c>
      <c r="H115" s="74"/>
      <c r="I115" s="75" t="s">
        <v>1778</v>
      </c>
      <c r="J115" s="75" t="s">
        <v>1779</v>
      </c>
      <c r="K115" s="89" t="s">
        <v>1279</v>
      </c>
      <c r="L115" s="77"/>
      <c r="M115" s="77">
        <v>0</v>
      </c>
      <c r="N115" s="77">
        <v>0</v>
      </c>
      <c r="O115" s="77"/>
      <c r="P115" s="77">
        <v>50000</v>
      </c>
      <c r="Q115" s="77">
        <v>2750000</v>
      </c>
      <c r="R115" s="77">
        <f t="shared" si="29"/>
        <v>2500000</v>
      </c>
      <c r="S115" s="77">
        <f t="shared" si="30"/>
        <v>200000</v>
      </c>
      <c r="T115" s="77">
        <f t="shared" si="31"/>
        <v>2700000</v>
      </c>
      <c r="U115" s="77">
        <f t="shared" si="32"/>
        <v>2750000</v>
      </c>
      <c r="V115" s="88"/>
      <c r="W115" s="79">
        <f t="shared" si="22"/>
        <v>2750000</v>
      </c>
      <c r="X115" s="80">
        <f t="shared" si="23"/>
        <v>0</v>
      </c>
      <c r="Y115" s="79">
        <f t="shared" si="24"/>
        <v>240000</v>
      </c>
      <c r="Z115" s="80">
        <f t="shared" si="25"/>
        <v>-240000</v>
      </c>
      <c r="AA115" s="79">
        <f t="shared" si="26"/>
        <v>365000</v>
      </c>
      <c r="AB115" s="80">
        <f t="shared" si="27"/>
        <v>-365000</v>
      </c>
      <c r="AC115" s="81" t="str">
        <f t="shared" si="28"/>
        <v>HACU418067244795</v>
      </c>
      <c r="AD115" s="82">
        <v>8</v>
      </c>
      <c r="AE115" s="82">
        <v>2022</v>
      </c>
      <c r="AF115" s="83" t="s">
        <v>1255</v>
      </c>
      <c r="AG115" s="83" t="s">
        <v>1748</v>
      </c>
      <c r="AH115" s="83" t="s">
        <v>1524</v>
      </c>
      <c r="AI115" s="83" t="s">
        <v>1258</v>
      </c>
      <c r="AJ115" s="83"/>
      <c r="AK115" s="83" t="s">
        <v>1490</v>
      </c>
      <c r="AL115" s="83" t="s">
        <v>1749</v>
      </c>
      <c r="AM115" s="83"/>
      <c r="AN115" s="84" t="d">
        <v>2022-08-22</v>
      </c>
      <c r="AO115" s="84" t="d">
        <v>2022-08-24</v>
      </c>
      <c r="AP115" s="83" t="s">
        <v>1261</v>
      </c>
      <c r="AQ115" s="83"/>
      <c r="AR115" s="83"/>
      <c r="AS115" s="82">
        <v>0</v>
      </c>
      <c r="AT115" s="83"/>
      <c r="AU115" s="82">
        <v>0</v>
      </c>
      <c r="AV115" s="83" t="s">
        <v>1392</v>
      </c>
      <c r="AW115" s="82">
        <v>40</v>
      </c>
      <c r="AX115" s="83" t="s">
        <v>1776</v>
      </c>
      <c r="AY115" s="83" t="s">
        <v>1777</v>
      </c>
      <c r="AZ115" s="83" t="s">
        <v>1525</v>
      </c>
      <c r="BA115" s="83" t="s">
        <v>1439</v>
      </c>
      <c r="BB115" s="83" t="s">
        <v>1526</v>
      </c>
      <c r="BC115" s="82">
        <v>0</v>
      </c>
      <c r="BD115" s="82">
        <v>1</v>
      </c>
      <c r="BE115" s="83" t="s">
        <v>1527</v>
      </c>
      <c r="BF115" s="83"/>
      <c r="BG115" s="83" t="s">
        <v>1468</v>
      </c>
      <c r="BH115" s="83"/>
      <c r="BI115" s="83"/>
      <c r="BJ115" s="83" t="s">
        <v>51</v>
      </c>
      <c r="BK115" s="83" t="s">
        <v>51</v>
      </c>
      <c r="BL115" s="82">
        <v>0</v>
      </c>
      <c r="BM115" s="82">
        <v>4100000</v>
      </c>
      <c r="BN115" s="82">
        <v>1</v>
      </c>
      <c r="BO115" s="82">
        <v>1</v>
      </c>
      <c r="BP115" s="82">
        <v>390000</v>
      </c>
      <c r="BQ115" s="82">
        <v>603818</v>
      </c>
      <c r="BR115" s="82">
        <v>150000</v>
      </c>
      <c r="BS115" s="82">
        <v>100000</v>
      </c>
      <c r="BT115" s="82">
        <v>0</v>
      </c>
      <c r="BU115" s="82">
        <v>0</v>
      </c>
      <c r="BV115" s="82">
        <v>0</v>
      </c>
      <c r="BW115" s="82">
        <v>0</v>
      </c>
      <c r="BX115" s="82">
        <v>5343818</v>
      </c>
    </row>
    <row r="116" spans="1:76" s="85" customFormat="1" ht="24.75" customHeight="1">
      <c r="A116" s="70" t="str">
        <f t="shared" si="17"/>
        <v>GLDU565517244796</v>
      </c>
      <c r="B116" s="71">
        <v>113</v>
      </c>
      <c r="C116" s="72" t="d">
        <v>2022-08-23</v>
      </c>
      <c r="D116" s="73" t="s">
        <v>1275</v>
      </c>
      <c r="E116" s="73" t="s">
        <v>51</v>
      </c>
      <c r="F116" s="73" t="s">
        <v>1569</v>
      </c>
      <c r="G116" s="74">
        <v>1</v>
      </c>
      <c r="H116" s="74"/>
      <c r="I116" s="73" t="s">
        <v>1785</v>
      </c>
      <c r="J116" s="73" t="s">
        <v>1786</v>
      </c>
      <c r="K116" s="89" t="s">
        <v>1279</v>
      </c>
      <c r="L116" s="77"/>
      <c r="M116" s="77">
        <v>0</v>
      </c>
      <c r="N116" s="77">
        <v>0</v>
      </c>
      <c r="O116" s="77"/>
      <c r="P116" s="77">
        <v>50000</v>
      </c>
      <c r="Q116" s="77">
        <v>2750000</v>
      </c>
      <c r="R116" s="77">
        <f t="shared" si="29"/>
        <v>2500000</v>
      </c>
      <c r="S116" s="77">
        <f t="shared" si="30"/>
        <v>200000</v>
      </c>
      <c r="T116" s="77">
        <f t="shared" si="31"/>
        <v>2700000</v>
      </c>
      <c r="U116" s="77">
        <f t="shared" si="32"/>
        <v>2750000</v>
      </c>
      <c r="V116" s="88"/>
      <c r="W116" s="79">
        <f t="shared" si="22"/>
        <v>2750000</v>
      </c>
      <c r="X116" s="80">
        <f t="shared" si="23"/>
        <v>0</v>
      </c>
      <c r="Y116" s="79">
        <f t="shared" si="24"/>
        <v>240000</v>
      </c>
      <c r="Z116" s="80">
        <f t="shared" si="25"/>
        <v>-240000</v>
      </c>
      <c r="AA116" s="79">
        <f t="shared" si="26"/>
        <v>365000</v>
      </c>
      <c r="AB116" s="80">
        <f t="shared" si="27"/>
        <v>-365000</v>
      </c>
      <c r="AC116" s="81" t="str">
        <f t="shared" si="28"/>
        <v>HACU418149444796</v>
      </c>
      <c r="AD116" s="82">
        <v>8</v>
      </c>
      <c r="AE116" s="82">
        <v>2022</v>
      </c>
      <c r="AF116" s="83" t="s">
        <v>1255</v>
      </c>
      <c r="AG116" s="83" t="s">
        <v>1748</v>
      </c>
      <c r="AH116" s="83" t="s">
        <v>1289</v>
      </c>
      <c r="AI116" s="83" t="s">
        <v>1258</v>
      </c>
      <c r="AJ116" s="83"/>
      <c r="AK116" s="83" t="s">
        <v>1490</v>
      </c>
      <c r="AL116" s="83" t="s">
        <v>1749</v>
      </c>
      <c r="AM116" s="83"/>
      <c r="AN116" s="84" t="d">
        <v>2022-08-23</v>
      </c>
      <c r="AO116" s="84" t="d">
        <v>2022-08-24</v>
      </c>
      <c r="AP116" s="83" t="s">
        <v>1261</v>
      </c>
      <c r="AQ116" s="83"/>
      <c r="AR116" s="83"/>
      <c r="AS116" s="82">
        <v>0</v>
      </c>
      <c r="AT116" s="83"/>
      <c r="AU116" s="82">
        <v>0</v>
      </c>
      <c r="AV116" s="83" t="s">
        <v>12</v>
      </c>
      <c r="AW116" s="82">
        <v>40</v>
      </c>
      <c r="AX116" s="83" t="s">
        <v>1787</v>
      </c>
      <c r="AY116" s="83" t="s">
        <v>1788</v>
      </c>
      <c r="AZ116" s="83" t="s">
        <v>1292</v>
      </c>
      <c r="BA116" s="83" t="s">
        <v>1293</v>
      </c>
      <c r="BB116" s="83" t="s">
        <v>1294</v>
      </c>
      <c r="BC116" s="82">
        <v>0</v>
      </c>
      <c r="BD116" s="82">
        <v>1</v>
      </c>
      <c r="BE116" s="83" t="s">
        <v>1541</v>
      </c>
      <c r="BF116" s="83"/>
      <c r="BG116" s="83"/>
      <c r="BH116" s="83"/>
      <c r="BI116" s="83"/>
      <c r="BJ116" s="83" t="s">
        <v>51</v>
      </c>
      <c r="BK116" s="83" t="s">
        <v>51</v>
      </c>
      <c r="BL116" s="82">
        <v>0</v>
      </c>
      <c r="BM116" s="82">
        <v>4150000</v>
      </c>
      <c r="BN116" s="82">
        <v>1</v>
      </c>
      <c r="BO116" s="82">
        <v>1</v>
      </c>
      <c r="BP116" s="82">
        <v>390000</v>
      </c>
      <c r="BQ116" s="82">
        <v>603818</v>
      </c>
      <c r="BR116" s="82">
        <v>0</v>
      </c>
      <c r="BS116" s="82">
        <v>0</v>
      </c>
      <c r="BT116" s="82">
        <v>0</v>
      </c>
      <c r="BU116" s="82">
        <v>50000</v>
      </c>
      <c r="BV116" s="82">
        <v>0</v>
      </c>
      <c r="BW116" s="82">
        <v>0</v>
      </c>
      <c r="BX116" s="82">
        <v>5193818</v>
      </c>
    </row>
    <row r="117" spans="1:76" s="85" customFormat="1" ht="24.75" customHeight="1">
      <c r="A117" s="70" t="str">
        <f t="shared" si="17"/>
        <v>TCKU176384144796</v>
      </c>
      <c r="B117" s="71">
        <v>114</v>
      </c>
      <c r="C117" s="72" t="d">
        <v>2022-08-23</v>
      </c>
      <c r="D117" s="73" t="s">
        <v>1275</v>
      </c>
      <c r="E117" s="73" t="s">
        <v>51</v>
      </c>
      <c r="F117" s="73" t="s">
        <v>1569</v>
      </c>
      <c r="G117" s="74">
        <v>1</v>
      </c>
      <c r="H117" s="74"/>
      <c r="I117" s="73" t="s">
        <v>1789</v>
      </c>
      <c r="J117" s="73" t="s">
        <v>1790</v>
      </c>
      <c r="K117" s="89" t="s">
        <v>1279</v>
      </c>
      <c r="L117" s="77"/>
      <c r="M117" s="77">
        <v>0</v>
      </c>
      <c r="N117" s="77">
        <v>0</v>
      </c>
      <c r="O117" s="77"/>
      <c r="P117" s="77">
        <v>50000</v>
      </c>
      <c r="Q117" s="77">
        <v>2750000</v>
      </c>
      <c r="R117" s="77">
        <f t="shared" si="29"/>
        <v>2500000</v>
      </c>
      <c r="S117" s="77">
        <f t="shared" si="30"/>
        <v>200000</v>
      </c>
      <c r="T117" s="77">
        <f t="shared" si="31"/>
        <v>2700000</v>
      </c>
      <c r="U117" s="77">
        <f t="shared" si="32"/>
        <v>2750000</v>
      </c>
      <c r="V117" s="110"/>
      <c r="W117" s="79">
        <f t="shared" si="22"/>
        <v>2750000</v>
      </c>
      <c r="X117" s="80">
        <f t="shared" si="23"/>
        <v>0</v>
      </c>
      <c r="Y117" s="79">
        <f t="shared" si="24"/>
        <v>240000</v>
      </c>
      <c r="Z117" s="80">
        <f t="shared" si="25"/>
        <v>-240000</v>
      </c>
      <c r="AA117" s="79">
        <f t="shared" si="26"/>
        <v>365000</v>
      </c>
      <c r="AB117" s="80">
        <f t="shared" si="27"/>
        <v>-365000</v>
      </c>
      <c r="AC117" s="81" t="str">
        <f t="shared" si="28"/>
        <v>GLDU565517244796</v>
      </c>
      <c r="AD117" s="82">
        <v>8</v>
      </c>
      <c r="AE117" s="82">
        <v>2022</v>
      </c>
      <c r="AF117" s="83" t="s">
        <v>1255</v>
      </c>
      <c r="AG117" s="83" t="s">
        <v>1748</v>
      </c>
      <c r="AH117" s="83" t="s">
        <v>1257</v>
      </c>
      <c r="AI117" s="83" t="s">
        <v>1258</v>
      </c>
      <c r="AJ117" s="83"/>
      <c r="AK117" s="83" t="s">
        <v>1490</v>
      </c>
      <c r="AL117" s="83" t="s">
        <v>1749</v>
      </c>
      <c r="AM117" s="83"/>
      <c r="AN117" s="84" t="d">
        <v>2022-08-23</v>
      </c>
      <c r="AO117" s="84" t="d">
        <v>2022-08-24</v>
      </c>
      <c r="AP117" s="83" t="s">
        <v>1261</v>
      </c>
      <c r="AQ117" s="83"/>
      <c r="AR117" s="83"/>
      <c r="AS117" s="82">
        <v>0</v>
      </c>
      <c r="AT117" s="83"/>
      <c r="AU117" s="82">
        <v>0</v>
      </c>
      <c r="AV117" s="83" t="s">
        <v>11</v>
      </c>
      <c r="AW117" s="82">
        <v>20</v>
      </c>
      <c r="AX117" s="83" t="s">
        <v>1785</v>
      </c>
      <c r="AY117" s="83" t="s">
        <v>1786</v>
      </c>
      <c r="AZ117" s="83" t="s">
        <v>1263</v>
      </c>
      <c r="BA117" s="83" t="s">
        <v>1264</v>
      </c>
      <c r="BB117" s="83" t="s">
        <v>1265</v>
      </c>
      <c r="BC117" s="82">
        <v>1</v>
      </c>
      <c r="BD117" s="82">
        <v>0</v>
      </c>
      <c r="BE117" s="83" t="s">
        <v>1266</v>
      </c>
      <c r="BF117" s="83"/>
      <c r="BG117" s="83"/>
      <c r="BH117" s="83"/>
      <c r="BI117" s="83" t="s">
        <v>1791</v>
      </c>
      <c r="BJ117" s="83" t="s">
        <v>51</v>
      </c>
      <c r="BK117" s="83" t="s">
        <v>51</v>
      </c>
      <c r="BL117" s="82">
        <v>0</v>
      </c>
      <c r="BM117" s="82">
        <v>2750000</v>
      </c>
      <c r="BN117" s="82">
        <v>1</v>
      </c>
      <c r="BO117" s="82">
        <v>1</v>
      </c>
      <c r="BP117" s="82">
        <v>240000</v>
      </c>
      <c r="BQ117" s="82">
        <v>365000</v>
      </c>
      <c r="BR117" s="82">
        <v>0</v>
      </c>
      <c r="BS117" s="82">
        <v>0</v>
      </c>
      <c r="BT117" s="82">
        <v>0</v>
      </c>
      <c r="BU117" s="82">
        <v>50000</v>
      </c>
      <c r="BV117" s="82">
        <v>0</v>
      </c>
      <c r="BW117" s="82">
        <v>0</v>
      </c>
      <c r="BX117" s="82">
        <v>3405000</v>
      </c>
    </row>
    <row r="118" spans="1:76" s="85" customFormat="1" ht="24.75" customHeight="1">
      <c r="A118" s="70" t="str">
        <f t="shared" si="17"/>
        <v>HACU216184244796</v>
      </c>
      <c r="B118" s="71">
        <v>115</v>
      </c>
      <c r="C118" s="72" t="d">
        <v>2022-08-23</v>
      </c>
      <c r="D118" s="73" t="s">
        <v>1275</v>
      </c>
      <c r="E118" s="73" t="s">
        <v>51</v>
      </c>
      <c r="F118" s="73" t="s">
        <v>1346</v>
      </c>
      <c r="G118" s="74">
        <v>1</v>
      </c>
      <c r="H118" s="74"/>
      <c r="I118" s="73" t="s">
        <v>1792</v>
      </c>
      <c r="J118" s="73" t="s">
        <v>1793</v>
      </c>
      <c r="K118" s="89" t="s">
        <v>1279</v>
      </c>
      <c r="L118" s="77"/>
      <c r="M118" s="77">
        <v>0</v>
      </c>
      <c r="N118" s="77">
        <v>0</v>
      </c>
      <c r="O118" s="77"/>
      <c r="P118" s="77">
        <v>50000</v>
      </c>
      <c r="Q118" s="77">
        <v>2750000</v>
      </c>
      <c r="R118" s="77">
        <f t="shared" si="29"/>
        <v>2500000</v>
      </c>
      <c r="S118" s="77">
        <f t="shared" si="30"/>
        <v>200000</v>
      </c>
      <c r="T118" s="77">
        <f t="shared" si="31"/>
        <v>2700000</v>
      </c>
      <c r="U118" s="77">
        <f t="shared" si="32"/>
        <v>2750000</v>
      </c>
      <c r="V118" s="110"/>
      <c r="W118" s="79">
        <f t="shared" si="22"/>
        <v>2750000</v>
      </c>
      <c r="X118" s="80">
        <f t="shared" si="23"/>
        <v>0</v>
      </c>
      <c r="Y118" s="79">
        <f t="shared" si="24"/>
        <v>350000</v>
      </c>
      <c r="Z118" s="80">
        <f t="shared" si="25"/>
        <v>-350000</v>
      </c>
      <c r="AA118" s="79">
        <f t="shared" si="26"/>
        <v>365000</v>
      </c>
      <c r="AB118" s="80">
        <f t="shared" si="27"/>
        <v>-365000</v>
      </c>
      <c r="AC118" s="81" t="str">
        <f t="shared" si="28"/>
        <v>TCKU176384144796</v>
      </c>
      <c r="AD118" s="82">
        <v>8</v>
      </c>
      <c r="AE118" s="82">
        <v>2022</v>
      </c>
      <c r="AF118" s="83" t="s">
        <v>1255</v>
      </c>
      <c r="AG118" s="83" t="s">
        <v>1748</v>
      </c>
      <c r="AH118" s="83" t="s">
        <v>1257</v>
      </c>
      <c r="AI118" s="83" t="s">
        <v>1258</v>
      </c>
      <c r="AJ118" s="83"/>
      <c r="AK118" s="83" t="s">
        <v>1490</v>
      </c>
      <c r="AL118" s="83" t="s">
        <v>1749</v>
      </c>
      <c r="AM118" s="83"/>
      <c r="AN118" s="84" t="d">
        <v>2022-08-23</v>
      </c>
      <c r="AO118" s="84" t="d">
        <v>2022-08-24</v>
      </c>
      <c r="AP118" s="83" t="s">
        <v>1261</v>
      </c>
      <c r="AQ118" s="83"/>
      <c r="AR118" s="83"/>
      <c r="AS118" s="82">
        <v>0</v>
      </c>
      <c r="AT118" s="83"/>
      <c r="AU118" s="82">
        <v>0</v>
      </c>
      <c r="AV118" s="83" t="s">
        <v>11</v>
      </c>
      <c r="AW118" s="82">
        <v>20</v>
      </c>
      <c r="AX118" s="83" t="s">
        <v>1789</v>
      </c>
      <c r="AY118" s="83" t="s">
        <v>1790</v>
      </c>
      <c r="AZ118" s="83" t="s">
        <v>1263</v>
      </c>
      <c r="BA118" s="83" t="s">
        <v>1264</v>
      </c>
      <c r="BB118" s="83" t="s">
        <v>1265</v>
      </c>
      <c r="BC118" s="82">
        <v>1</v>
      </c>
      <c r="BD118" s="82">
        <v>0</v>
      </c>
      <c r="BE118" s="83" t="s">
        <v>1266</v>
      </c>
      <c r="BF118" s="83"/>
      <c r="BG118" s="83"/>
      <c r="BH118" s="83"/>
      <c r="BI118" s="83"/>
      <c r="BJ118" s="83" t="s">
        <v>51</v>
      </c>
      <c r="BK118" s="83" t="s">
        <v>51</v>
      </c>
      <c r="BL118" s="82">
        <v>0</v>
      </c>
      <c r="BM118" s="82">
        <v>2750000</v>
      </c>
      <c r="BN118" s="82">
        <v>1</v>
      </c>
      <c r="BO118" s="82">
        <v>1</v>
      </c>
      <c r="BP118" s="82">
        <v>240000</v>
      </c>
      <c r="BQ118" s="82">
        <v>365000</v>
      </c>
      <c r="BR118" s="82">
        <v>0</v>
      </c>
      <c r="BS118" s="82">
        <v>0</v>
      </c>
      <c r="BT118" s="82">
        <v>0</v>
      </c>
      <c r="BU118" s="82">
        <v>50000</v>
      </c>
      <c r="BV118" s="82">
        <v>0</v>
      </c>
      <c r="BW118" s="82">
        <v>0</v>
      </c>
      <c r="BX118" s="82">
        <v>3355000</v>
      </c>
    </row>
    <row r="119" spans="1:76" s="85" customFormat="1" ht="24.75" customHeight="1">
      <c r="A119" s="70" t="str">
        <f t="shared" si="17"/>
        <v>HACU216225844796</v>
      </c>
      <c r="B119" s="71">
        <v>116</v>
      </c>
      <c r="C119" s="72" t="d">
        <v>2022-08-23</v>
      </c>
      <c r="D119" s="73" t="s">
        <v>1275</v>
      </c>
      <c r="E119" s="73" t="s">
        <v>51</v>
      </c>
      <c r="F119" s="73" t="s">
        <v>1346</v>
      </c>
      <c r="G119" s="74">
        <v>1</v>
      </c>
      <c r="H119" s="74"/>
      <c r="I119" s="73" t="s">
        <v>1794</v>
      </c>
      <c r="J119" s="73" t="s">
        <v>1795</v>
      </c>
      <c r="K119" s="89" t="s">
        <v>1279</v>
      </c>
      <c r="L119" s="77"/>
      <c r="M119" s="77">
        <v>0</v>
      </c>
      <c r="N119" s="77">
        <v>0</v>
      </c>
      <c r="O119" s="77"/>
      <c r="P119" s="77">
        <v>50000</v>
      </c>
      <c r="Q119" s="77">
        <v>2750000</v>
      </c>
      <c r="R119" s="77">
        <f t="shared" si="29"/>
        <v>2500000</v>
      </c>
      <c r="S119" s="77">
        <f t="shared" si="30"/>
        <v>200000</v>
      </c>
      <c r="T119" s="77">
        <f t="shared" si="31"/>
        <v>2700000</v>
      </c>
      <c r="U119" s="77">
        <f t="shared" si="32"/>
        <v>2750000</v>
      </c>
      <c r="V119" s="110"/>
      <c r="W119" s="79">
        <f t="shared" si="22"/>
        <v>2750000</v>
      </c>
      <c r="X119" s="80">
        <f t="shared" si="23"/>
        <v>0</v>
      </c>
      <c r="Y119" s="79">
        <f t="shared" si="24"/>
        <v>350000</v>
      </c>
      <c r="Z119" s="80">
        <f t="shared" si="25"/>
        <v>-350000</v>
      </c>
      <c r="AA119" s="79">
        <f t="shared" si="26"/>
        <v>365000</v>
      </c>
      <c r="AB119" s="80">
        <f t="shared" si="27"/>
        <v>-365000</v>
      </c>
      <c r="AC119" s="81" t="str">
        <f t="shared" si="28"/>
        <v>HACU216184244796</v>
      </c>
      <c r="AD119" s="82">
        <v>8</v>
      </c>
      <c r="AE119" s="82">
        <v>2022</v>
      </c>
      <c r="AF119" s="83" t="s">
        <v>1255</v>
      </c>
      <c r="AG119" s="83" t="s">
        <v>1796</v>
      </c>
      <c r="AH119" s="83" t="s">
        <v>1257</v>
      </c>
      <c r="AI119" s="83" t="s">
        <v>1258</v>
      </c>
      <c r="AJ119" s="83"/>
      <c r="AK119" s="83" t="s">
        <v>1797</v>
      </c>
      <c r="AL119" s="83" t="s">
        <v>1798</v>
      </c>
      <c r="AM119" s="83"/>
      <c r="AN119" s="84" t="d">
        <v>2022-08-23</v>
      </c>
      <c r="AO119" s="84" t="d">
        <v>2022-08-28</v>
      </c>
      <c r="AP119" s="83" t="s">
        <v>1261</v>
      </c>
      <c r="AQ119" s="83"/>
      <c r="AR119" s="83"/>
      <c r="AS119" s="82">
        <v>0</v>
      </c>
      <c r="AT119" s="83"/>
      <c r="AU119" s="82">
        <v>0</v>
      </c>
      <c r="AV119" s="83" t="s">
        <v>11</v>
      </c>
      <c r="AW119" s="82">
        <v>20</v>
      </c>
      <c r="AX119" s="83" t="s">
        <v>1792</v>
      </c>
      <c r="AY119" s="83" t="s">
        <v>1793</v>
      </c>
      <c r="AZ119" s="83" t="s">
        <v>1263</v>
      </c>
      <c r="BA119" s="83" t="s">
        <v>1264</v>
      </c>
      <c r="BB119" s="83" t="s">
        <v>1265</v>
      </c>
      <c r="BC119" s="82">
        <v>1</v>
      </c>
      <c r="BD119" s="82">
        <v>0</v>
      </c>
      <c r="BE119" s="83" t="s">
        <v>1266</v>
      </c>
      <c r="BF119" s="83"/>
      <c r="BG119" s="83"/>
      <c r="BH119" s="83"/>
      <c r="BI119" s="83" t="s">
        <v>1799</v>
      </c>
      <c r="BJ119" s="83" t="s">
        <v>82</v>
      </c>
      <c r="BK119" s="83" t="s">
        <v>51</v>
      </c>
      <c r="BL119" s="82">
        <v>0</v>
      </c>
      <c r="BM119" s="82">
        <v>2750000</v>
      </c>
      <c r="BN119" s="82">
        <v>1</v>
      </c>
      <c r="BO119" s="82">
        <v>1</v>
      </c>
      <c r="BP119" s="82">
        <v>350000</v>
      </c>
      <c r="BQ119" s="82">
        <v>365000</v>
      </c>
      <c r="BR119" s="82">
        <v>0</v>
      </c>
      <c r="BS119" s="82">
        <v>0</v>
      </c>
      <c r="BT119" s="82">
        <v>0</v>
      </c>
      <c r="BU119" s="82">
        <v>50000</v>
      </c>
      <c r="BV119" s="82">
        <v>0</v>
      </c>
      <c r="BW119" s="82">
        <v>0</v>
      </c>
      <c r="BX119" s="82">
        <v>3515000</v>
      </c>
    </row>
    <row r="120" spans="1:76" s="85" customFormat="1" ht="24.75" customHeight="1">
      <c r="A120" s="70" t="str">
        <f t="shared" si="17"/>
        <v>HACU418149444796</v>
      </c>
      <c r="B120" s="71">
        <v>117</v>
      </c>
      <c r="C120" s="72" t="d">
        <v>2022-08-23</v>
      </c>
      <c r="D120" s="73" t="s">
        <v>1303</v>
      </c>
      <c r="E120" s="73" t="s">
        <v>51</v>
      </c>
      <c r="F120" s="73" t="s">
        <v>1443</v>
      </c>
      <c r="G120" s="74"/>
      <c r="H120" s="74">
        <v>1</v>
      </c>
      <c r="I120" s="73" t="s">
        <v>1787</v>
      </c>
      <c r="J120" s="73" t="s">
        <v>1788</v>
      </c>
      <c r="K120" s="90" t="s">
        <v>1305</v>
      </c>
      <c r="L120" s="77"/>
      <c r="M120" s="77">
        <v>0</v>
      </c>
      <c r="N120" s="77">
        <v>0</v>
      </c>
      <c r="O120" s="77"/>
      <c r="P120" s="94">
        <v>50000</v>
      </c>
      <c r="Q120" s="77">
        <f>3850000+300000</f>
        <v>4150000</v>
      </c>
      <c r="R120" s="77">
        <f t="shared" si="29"/>
        <v>3772727.2727272725</v>
      </c>
      <c r="S120" s="77">
        <f t="shared" si="30"/>
        <v>301818.18181818182</v>
      </c>
      <c r="T120" s="77">
        <f t="shared" si="31"/>
        <v>4074545.4545454541</v>
      </c>
      <c r="U120" s="77">
        <f t="shared" si="32"/>
        <v>4124545.4545454541</v>
      </c>
      <c r="V120" s="110"/>
      <c r="W120" s="79">
        <f t="shared" si="22"/>
        <v>4150000</v>
      </c>
      <c r="X120" s="80">
        <f t="shared" si="23"/>
        <v>0</v>
      </c>
      <c r="Y120" s="79">
        <f t="shared" si="24"/>
        <v>390000</v>
      </c>
      <c r="Z120" s="80">
        <f t="shared" si="25"/>
        <v>-390000</v>
      </c>
      <c r="AA120" s="79">
        <f t="shared" si="26"/>
        <v>603818</v>
      </c>
      <c r="AB120" s="80">
        <f t="shared" si="27"/>
        <v>-603818</v>
      </c>
      <c r="AC120" s="81" t="str">
        <f t="shared" si="28"/>
        <v>HACU216225844796</v>
      </c>
      <c r="AD120" s="82">
        <v>8</v>
      </c>
      <c r="AE120" s="82">
        <v>2022</v>
      </c>
      <c r="AF120" s="83" t="s">
        <v>1255</v>
      </c>
      <c r="AG120" s="83" t="s">
        <v>1796</v>
      </c>
      <c r="AH120" s="83" t="s">
        <v>1257</v>
      </c>
      <c r="AI120" s="83" t="s">
        <v>1258</v>
      </c>
      <c r="AJ120" s="83"/>
      <c r="AK120" s="83" t="s">
        <v>1797</v>
      </c>
      <c r="AL120" s="83" t="s">
        <v>1798</v>
      </c>
      <c r="AM120" s="83"/>
      <c r="AN120" s="84" t="d">
        <v>2022-08-23</v>
      </c>
      <c r="AO120" s="84" t="d">
        <v>2022-08-28</v>
      </c>
      <c r="AP120" s="83" t="s">
        <v>1261</v>
      </c>
      <c r="AQ120" s="83"/>
      <c r="AR120" s="83"/>
      <c r="AS120" s="82">
        <v>0</v>
      </c>
      <c r="AT120" s="83"/>
      <c r="AU120" s="82">
        <v>0</v>
      </c>
      <c r="AV120" s="83" t="s">
        <v>11</v>
      </c>
      <c r="AW120" s="82">
        <v>20</v>
      </c>
      <c r="AX120" s="83" t="s">
        <v>1794</v>
      </c>
      <c r="AY120" s="83" t="s">
        <v>1795</v>
      </c>
      <c r="AZ120" s="83" t="s">
        <v>1263</v>
      </c>
      <c r="BA120" s="83" t="s">
        <v>1264</v>
      </c>
      <c r="BB120" s="83" t="s">
        <v>1265</v>
      </c>
      <c r="BC120" s="82">
        <v>1</v>
      </c>
      <c r="BD120" s="82">
        <v>0</v>
      </c>
      <c r="BE120" s="83" t="s">
        <v>1266</v>
      </c>
      <c r="BF120" s="83"/>
      <c r="BG120" s="83"/>
      <c r="BH120" s="83"/>
      <c r="BI120" s="83"/>
      <c r="BJ120" s="83" t="s">
        <v>82</v>
      </c>
      <c r="BK120" s="83" t="s">
        <v>51</v>
      </c>
      <c r="BL120" s="82">
        <v>0</v>
      </c>
      <c r="BM120" s="82">
        <v>2750000</v>
      </c>
      <c r="BN120" s="82">
        <v>1</v>
      </c>
      <c r="BO120" s="82">
        <v>1</v>
      </c>
      <c r="BP120" s="82">
        <v>350000</v>
      </c>
      <c r="BQ120" s="82">
        <v>365000</v>
      </c>
      <c r="BR120" s="82">
        <v>0</v>
      </c>
      <c r="BS120" s="82">
        <v>0</v>
      </c>
      <c r="BT120" s="82">
        <v>0</v>
      </c>
      <c r="BU120" s="82">
        <v>50000</v>
      </c>
      <c r="BV120" s="82">
        <v>0</v>
      </c>
      <c r="BW120" s="82">
        <v>0</v>
      </c>
      <c r="BX120" s="82">
        <v>3515000</v>
      </c>
    </row>
    <row r="121" spans="1:76" s="85" customFormat="1" ht="24.75" customHeight="1">
      <c r="A121" s="70" t="str">
        <f t="shared" si="17"/>
        <v>HACU418023044797</v>
      </c>
      <c r="B121" s="71">
        <v>118</v>
      </c>
      <c r="C121" s="72" t="d">
        <v>2022-08-24</v>
      </c>
      <c r="D121" s="73" t="s">
        <v>615</v>
      </c>
      <c r="E121" s="73" t="s">
        <v>51</v>
      </c>
      <c r="F121" s="73" t="s">
        <v>1569</v>
      </c>
      <c r="G121" s="74"/>
      <c r="H121" s="74">
        <v>1</v>
      </c>
      <c r="I121" s="73" t="s">
        <v>1800</v>
      </c>
      <c r="J121" s="73" t="s">
        <v>1801</v>
      </c>
      <c r="K121" s="99" t="s">
        <v>618</v>
      </c>
      <c r="L121" s="77"/>
      <c r="M121" s="77">
        <v>0</v>
      </c>
      <c r="N121" s="77">
        <v>0</v>
      </c>
      <c r="O121" s="77"/>
      <c r="P121" s="77"/>
      <c r="Q121" s="77">
        <f>4000000+500000+300000</f>
        <v>4800000</v>
      </c>
      <c r="R121" s="77">
        <f t="shared" si="29"/>
        <v>4363636.3636363633</v>
      </c>
      <c r="S121" s="77">
        <f t="shared" si="30"/>
        <v>349090.90909090906</v>
      </c>
      <c r="T121" s="77">
        <f t="shared" si="31"/>
        <v>4712727.2727272725</v>
      </c>
      <c r="U121" s="77">
        <f t="shared" si="32"/>
        <v>4712727.2727272725</v>
      </c>
      <c r="V121" s="110"/>
      <c r="W121" s="79">
        <f t="shared" si="22"/>
        <v>4800000</v>
      </c>
      <c r="X121" s="80">
        <f t="shared" si="23"/>
        <v>0</v>
      </c>
      <c r="Y121" s="79">
        <f t="shared" si="24"/>
        <v>500000</v>
      </c>
      <c r="Z121" s="80">
        <f t="shared" si="25"/>
        <v>-500000</v>
      </c>
      <c r="AA121" s="79">
        <f t="shared" si="26"/>
        <v>603818</v>
      </c>
      <c r="AB121" s="80">
        <f t="shared" si="27"/>
        <v>-603818</v>
      </c>
      <c r="AC121" s="81" t="str">
        <f t="shared" si="28"/>
        <v>GLDU319145244797</v>
      </c>
      <c r="AD121" s="82">
        <v>8</v>
      </c>
      <c r="AE121" s="82">
        <v>2022</v>
      </c>
      <c r="AF121" s="83" t="s">
        <v>1255</v>
      </c>
      <c r="AG121" s="83" t="s">
        <v>1802</v>
      </c>
      <c r="AH121" s="83" t="s">
        <v>1257</v>
      </c>
      <c r="AI121" s="83" t="s">
        <v>1367</v>
      </c>
      <c r="AJ121" s="83"/>
      <c r="AK121" s="83" t="s">
        <v>1368</v>
      </c>
      <c r="AL121" s="83" t="s">
        <v>1803</v>
      </c>
      <c r="AM121" s="83"/>
      <c r="AN121" s="84" t="d">
        <v>2022-08-24</v>
      </c>
      <c r="AO121" s="84" t="d">
        <v>2022-08-27</v>
      </c>
      <c r="AP121" s="83" t="s">
        <v>1261</v>
      </c>
      <c r="AQ121" s="83"/>
      <c r="AR121" s="83"/>
      <c r="AS121" s="82">
        <v>0</v>
      </c>
      <c r="AT121" s="83"/>
      <c r="AU121" s="82">
        <v>0</v>
      </c>
      <c r="AV121" s="83" t="s">
        <v>11</v>
      </c>
      <c r="AW121" s="82">
        <v>20</v>
      </c>
      <c r="AX121" s="83" t="s">
        <v>1804</v>
      </c>
      <c r="AY121" s="83" t="s">
        <v>1805</v>
      </c>
      <c r="AZ121" s="83" t="s">
        <v>1263</v>
      </c>
      <c r="BA121" s="83" t="s">
        <v>1264</v>
      </c>
      <c r="BB121" s="83" t="s">
        <v>1265</v>
      </c>
      <c r="BC121" s="82">
        <v>1</v>
      </c>
      <c r="BD121" s="82">
        <v>0</v>
      </c>
      <c r="BE121" s="83" t="s">
        <v>1266</v>
      </c>
      <c r="BF121" s="83"/>
      <c r="BG121" s="83"/>
      <c r="BH121" s="83"/>
      <c r="BI121" s="83" t="s">
        <v>1485</v>
      </c>
      <c r="BJ121" s="83" t="s">
        <v>45</v>
      </c>
      <c r="BK121" s="83" t="s">
        <v>38</v>
      </c>
      <c r="BL121" s="82">
        <v>0</v>
      </c>
      <c r="BM121" s="82">
        <v>2750000</v>
      </c>
      <c r="BN121" s="82">
        <v>0</v>
      </c>
      <c r="BO121" s="82">
        <v>1</v>
      </c>
      <c r="BP121" s="82">
        <v>350000</v>
      </c>
      <c r="BQ121" s="82">
        <v>329500</v>
      </c>
      <c r="BR121" s="82">
        <v>0</v>
      </c>
      <c r="BS121" s="82">
        <v>0</v>
      </c>
      <c r="BT121" s="82">
        <v>0</v>
      </c>
      <c r="BU121" s="82">
        <v>50000</v>
      </c>
      <c r="BV121" s="82">
        <v>0</v>
      </c>
      <c r="BW121" s="82">
        <v>0</v>
      </c>
      <c r="BX121" s="82">
        <v>3479500</v>
      </c>
    </row>
    <row r="122" spans="1:76" s="85" customFormat="1" ht="24.75" customHeight="1">
      <c r="A122" s="70" t="str">
        <f t="shared" si="17"/>
        <v>GLDU319145244797</v>
      </c>
      <c r="B122" s="71">
        <v>119</v>
      </c>
      <c r="C122" s="72" t="d">
        <v>2022-08-24</v>
      </c>
      <c r="D122" s="73" t="s">
        <v>1275</v>
      </c>
      <c r="E122" s="73" t="s">
        <v>38</v>
      </c>
      <c r="F122" s="73" t="s">
        <v>1395</v>
      </c>
      <c r="G122" s="74">
        <v>1</v>
      </c>
      <c r="H122" s="74"/>
      <c r="I122" s="73" t="s">
        <v>1804</v>
      </c>
      <c r="J122" s="73" t="s">
        <v>1805</v>
      </c>
      <c r="K122" s="97" t="s">
        <v>1279</v>
      </c>
      <c r="L122" s="77"/>
      <c r="M122" s="77">
        <v>350000</v>
      </c>
      <c r="N122" s="77">
        <v>0</v>
      </c>
      <c r="O122" s="77"/>
      <c r="P122" s="77">
        <v>50000</v>
      </c>
      <c r="Q122" s="77">
        <v>2750000</v>
      </c>
      <c r="R122" s="77">
        <f t="shared" si="29"/>
        <v>2500000</v>
      </c>
      <c r="S122" s="77">
        <f t="shared" si="30"/>
        <v>200000</v>
      </c>
      <c r="T122" s="77">
        <f t="shared" si="31"/>
        <v>2700000</v>
      </c>
      <c r="U122" s="77">
        <f t="shared" si="32"/>
        <v>3100000</v>
      </c>
      <c r="V122" s="110"/>
      <c r="W122" s="79">
        <f t="shared" si="22"/>
        <v>2750000</v>
      </c>
      <c r="X122" s="80">
        <f t="shared" si="23"/>
        <v>0</v>
      </c>
      <c r="Y122" s="79">
        <f t="shared" si="24"/>
        <v>350000</v>
      </c>
      <c r="Z122" s="80">
        <f t="shared" si="25"/>
        <v>0</v>
      </c>
      <c r="AA122" s="79">
        <f t="shared" si="26"/>
        <v>329500</v>
      </c>
      <c r="AB122" s="80">
        <f t="shared" si="27"/>
        <v>-329500</v>
      </c>
      <c r="AC122" s="81" t="str">
        <f t="shared" si="28"/>
        <v>DRYU287367644797</v>
      </c>
      <c r="AD122" s="82">
        <v>8</v>
      </c>
      <c r="AE122" s="82">
        <v>2022</v>
      </c>
      <c r="AF122" s="83" t="s">
        <v>1255</v>
      </c>
      <c r="AG122" s="83" t="s">
        <v>1802</v>
      </c>
      <c r="AH122" s="83" t="s">
        <v>1257</v>
      </c>
      <c r="AI122" s="83" t="s">
        <v>1367</v>
      </c>
      <c r="AJ122" s="83"/>
      <c r="AK122" s="83" t="s">
        <v>1368</v>
      </c>
      <c r="AL122" s="83" t="s">
        <v>1803</v>
      </c>
      <c r="AM122" s="83"/>
      <c r="AN122" s="84" t="d">
        <v>2022-08-24</v>
      </c>
      <c r="AO122" s="84" t="d">
        <v>2022-08-27</v>
      </c>
      <c r="AP122" s="83" t="s">
        <v>1261</v>
      </c>
      <c r="AQ122" s="83"/>
      <c r="AR122" s="83"/>
      <c r="AS122" s="82">
        <v>0</v>
      </c>
      <c r="AT122" s="83"/>
      <c r="AU122" s="82">
        <v>0</v>
      </c>
      <c r="AV122" s="83" t="s">
        <v>11</v>
      </c>
      <c r="AW122" s="82">
        <v>20</v>
      </c>
      <c r="AX122" s="83" t="s">
        <v>1806</v>
      </c>
      <c r="AY122" s="83" t="s">
        <v>1807</v>
      </c>
      <c r="AZ122" s="83" t="s">
        <v>1263</v>
      </c>
      <c r="BA122" s="83" t="s">
        <v>1264</v>
      </c>
      <c r="BB122" s="83" t="s">
        <v>1265</v>
      </c>
      <c r="BC122" s="82">
        <v>1</v>
      </c>
      <c r="BD122" s="82">
        <v>0</v>
      </c>
      <c r="BE122" s="83" t="s">
        <v>1266</v>
      </c>
      <c r="BF122" s="83"/>
      <c r="BG122" s="83"/>
      <c r="BH122" s="83"/>
      <c r="BI122" s="83"/>
      <c r="BJ122" s="83" t="s">
        <v>45</v>
      </c>
      <c r="BK122" s="83" t="s">
        <v>38</v>
      </c>
      <c r="BL122" s="82">
        <v>0</v>
      </c>
      <c r="BM122" s="82">
        <v>2750000</v>
      </c>
      <c r="BN122" s="82">
        <v>0</v>
      </c>
      <c r="BO122" s="82">
        <v>1</v>
      </c>
      <c r="BP122" s="82">
        <v>350000</v>
      </c>
      <c r="BQ122" s="82">
        <v>329500</v>
      </c>
      <c r="BR122" s="82">
        <v>0</v>
      </c>
      <c r="BS122" s="82">
        <v>0</v>
      </c>
      <c r="BT122" s="82">
        <v>0</v>
      </c>
      <c r="BU122" s="82">
        <v>50000</v>
      </c>
      <c r="BV122" s="82">
        <v>0</v>
      </c>
      <c r="BW122" s="82">
        <v>0</v>
      </c>
      <c r="BX122" s="82">
        <v>3479500</v>
      </c>
    </row>
    <row r="123" spans="1:76" s="85" customFormat="1" ht="24.75" customHeight="1">
      <c r="A123" s="70" t="str">
        <f t="shared" si="17"/>
        <v>DRYU287367644797</v>
      </c>
      <c r="B123" s="71">
        <v>120</v>
      </c>
      <c r="C123" s="72" t="d">
        <v>2022-08-24</v>
      </c>
      <c r="D123" s="73" t="s">
        <v>1275</v>
      </c>
      <c r="E123" s="73" t="s">
        <v>38</v>
      </c>
      <c r="F123" s="73" t="s">
        <v>1395</v>
      </c>
      <c r="G123" s="74">
        <v>1</v>
      </c>
      <c r="H123" s="74"/>
      <c r="I123" s="73" t="s">
        <v>1806</v>
      </c>
      <c r="J123" s="73" t="s">
        <v>1807</v>
      </c>
      <c r="K123" s="97" t="s">
        <v>1279</v>
      </c>
      <c r="L123" s="77"/>
      <c r="M123" s="77">
        <v>350000</v>
      </c>
      <c r="N123" s="77">
        <v>0</v>
      </c>
      <c r="O123" s="77"/>
      <c r="P123" s="77">
        <v>50000</v>
      </c>
      <c r="Q123" s="77">
        <v>2750000</v>
      </c>
      <c r="R123" s="77">
        <f t="shared" si="29"/>
        <v>2500000</v>
      </c>
      <c r="S123" s="77">
        <f t="shared" si="30"/>
        <v>200000</v>
      </c>
      <c r="T123" s="77">
        <f t="shared" si="31"/>
        <v>2700000</v>
      </c>
      <c r="U123" s="77">
        <f t="shared" si="32"/>
        <v>3100000</v>
      </c>
      <c r="V123" s="110"/>
      <c r="W123" s="79">
        <f t="shared" si="22"/>
        <v>2750000</v>
      </c>
      <c r="X123" s="80">
        <f t="shared" si="23"/>
        <v>0</v>
      </c>
      <c r="Y123" s="79">
        <f t="shared" si="24"/>
        <v>350000</v>
      </c>
      <c r="Z123" s="80">
        <f t="shared" si="25"/>
        <v>0</v>
      </c>
      <c r="AA123" s="79">
        <f t="shared" si="26"/>
        <v>329500</v>
      </c>
      <c r="AB123" s="80">
        <f t="shared" si="27"/>
        <v>-329500</v>
      </c>
      <c r="AC123" s="81" t="str">
        <f t="shared" si="28"/>
        <v>HACU418023044797</v>
      </c>
      <c r="AD123" s="82">
        <v>8</v>
      </c>
      <c r="AE123" s="82">
        <v>2022</v>
      </c>
      <c r="AF123" s="83" t="s">
        <v>1255</v>
      </c>
      <c r="AG123" s="83" t="s">
        <v>1796</v>
      </c>
      <c r="AH123" s="83" t="s">
        <v>1808</v>
      </c>
      <c r="AI123" s="83" t="s">
        <v>1258</v>
      </c>
      <c r="AJ123" s="83"/>
      <c r="AK123" s="83" t="s">
        <v>1797</v>
      </c>
      <c r="AL123" s="83" t="s">
        <v>1798</v>
      </c>
      <c r="AM123" s="83"/>
      <c r="AN123" s="84" t="d">
        <v>2022-08-24</v>
      </c>
      <c r="AO123" s="84" t="d">
        <v>2022-08-28</v>
      </c>
      <c r="AP123" s="83" t="s">
        <v>1261</v>
      </c>
      <c r="AQ123" s="83"/>
      <c r="AR123" s="83"/>
      <c r="AS123" s="82">
        <v>0</v>
      </c>
      <c r="AT123" s="83"/>
      <c r="AU123" s="82">
        <v>0</v>
      </c>
      <c r="AV123" s="83" t="s">
        <v>12</v>
      </c>
      <c r="AW123" s="82">
        <v>40</v>
      </c>
      <c r="AX123" s="83" t="s">
        <v>1800</v>
      </c>
      <c r="AY123" s="83" t="s">
        <v>1801</v>
      </c>
      <c r="AZ123" s="83" t="s">
        <v>615</v>
      </c>
      <c r="BA123" s="83" t="s">
        <v>1617</v>
      </c>
      <c r="BB123" s="83" t="s">
        <v>1809</v>
      </c>
      <c r="BC123" s="82">
        <v>0</v>
      </c>
      <c r="BD123" s="82">
        <v>1</v>
      </c>
      <c r="BE123" s="83" t="s">
        <v>618</v>
      </c>
      <c r="BF123" s="83" t="s">
        <v>1810</v>
      </c>
      <c r="BG123" s="83"/>
      <c r="BH123" s="83"/>
      <c r="BI123" s="83"/>
      <c r="BJ123" s="83" t="s">
        <v>82</v>
      </c>
      <c r="BK123" s="83" t="s">
        <v>51</v>
      </c>
      <c r="BL123" s="82">
        <v>0</v>
      </c>
      <c r="BM123" s="82">
        <v>4800000</v>
      </c>
      <c r="BN123" s="82">
        <v>1</v>
      </c>
      <c r="BO123" s="82">
        <v>1</v>
      </c>
      <c r="BP123" s="82">
        <v>500000</v>
      </c>
      <c r="BQ123" s="82">
        <v>603818</v>
      </c>
      <c r="BR123" s="82">
        <v>250000</v>
      </c>
      <c r="BS123" s="82">
        <v>50000</v>
      </c>
      <c r="BT123" s="82">
        <v>0</v>
      </c>
      <c r="BU123" s="82">
        <v>0</v>
      </c>
      <c r="BV123" s="82">
        <v>0</v>
      </c>
      <c r="BW123" s="82">
        <v>0</v>
      </c>
      <c r="BX123" s="82">
        <v>6203818</v>
      </c>
    </row>
    <row r="124" spans="1:76" s="85" customFormat="1" ht="24.75" customHeight="1">
      <c r="A124" s="70" t="str">
        <f t="shared" si="17"/>
        <v>SEGU388118444797</v>
      </c>
      <c r="B124" s="71">
        <v>121</v>
      </c>
      <c r="C124" s="72" t="d">
        <v>2022-08-24</v>
      </c>
      <c r="D124" s="73" t="s">
        <v>1275</v>
      </c>
      <c r="E124" s="73" t="s">
        <v>51</v>
      </c>
      <c r="F124" s="73" t="s">
        <v>1811</v>
      </c>
      <c r="G124" s="74">
        <v>1</v>
      </c>
      <c r="H124" s="74"/>
      <c r="I124" s="73" t="s">
        <v>1812</v>
      </c>
      <c r="J124" s="73" t="s">
        <v>1813</v>
      </c>
      <c r="K124" s="89" t="s">
        <v>1279</v>
      </c>
      <c r="L124" s="77" t="s">
        <v>1254</v>
      </c>
      <c r="M124" s="77">
        <v>0</v>
      </c>
      <c r="N124" s="77">
        <v>0</v>
      </c>
      <c r="O124" s="77"/>
      <c r="P124" s="77">
        <v>50000</v>
      </c>
      <c r="Q124" s="77">
        <f>2750000*75%</f>
        <v>2062500</v>
      </c>
      <c r="R124" s="77">
        <f t="shared" si="29"/>
        <v>1874999.9999999998</v>
      </c>
      <c r="S124" s="77">
        <f t="shared" si="30"/>
        <v>149999.99999999997</v>
      </c>
      <c r="T124" s="77">
        <f t="shared" si="31"/>
        <v>2024999.9999999998</v>
      </c>
      <c r="U124" s="77">
        <f t="shared" si="32"/>
        <v>2074999.9999999998</v>
      </c>
      <c r="V124" s="110"/>
      <c r="W124" s="79">
        <f t="shared" si="22"/>
        <v>2062500</v>
      </c>
      <c r="X124" s="80">
        <f t="shared" si="23"/>
        <v>0</v>
      </c>
      <c r="Y124" s="79">
        <f t="shared" si="24"/>
        <v>195000</v>
      </c>
      <c r="Z124" s="80">
        <f t="shared" si="25"/>
        <v>-195000</v>
      </c>
      <c r="AA124" s="79">
        <f t="shared" si="26"/>
        <v>365000</v>
      </c>
      <c r="AB124" s="80">
        <f t="shared" si="27"/>
        <v>-365000</v>
      </c>
      <c r="AC124" s="81" t="str">
        <f t="shared" si="28"/>
        <v>SEGU388118444797</v>
      </c>
      <c r="AD124" s="82">
        <v>8</v>
      </c>
      <c r="AE124" s="82">
        <v>2022</v>
      </c>
      <c r="AF124" s="83" t="s">
        <v>1255</v>
      </c>
      <c r="AG124" s="83"/>
      <c r="AH124" s="83" t="s">
        <v>1257</v>
      </c>
      <c r="AI124" s="83" t="s">
        <v>1258</v>
      </c>
      <c r="AJ124" s="83"/>
      <c r="AK124" s="83" t="s">
        <v>1797</v>
      </c>
      <c r="AL124" s="83" t="s">
        <v>1798</v>
      </c>
      <c r="AM124" s="83"/>
      <c r="AN124" s="84" t="d">
        <v>2022-08-24</v>
      </c>
      <c r="AO124" s="84" t="d">
        <v>2022-08-28</v>
      </c>
      <c r="AP124" s="83" t="s">
        <v>1261</v>
      </c>
      <c r="AQ124" s="83"/>
      <c r="AR124" s="83"/>
      <c r="AS124" s="82">
        <v>1</v>
      </c>
      <c r="AT124" s="83" t="s">
        <v>1814</v>
      </c>
      <c r="AU124" s="82">
        <v>0</v>
      </c>
      <c r="AV124" s="83" t="s">
        <v>11</v>
      </c>
      <c r="AW124" s="82">
        <v>20</v>
      </c>
      <c r="AX124" s="83" t="s">
        <v>1812</v>
      </c>
      <c r="AY124" s="83" t="s">
        <v>1813</v>
      </c>
      <c r="AZ124" s="83" t="s">
        <v>1263</v>
      </c>
      <c r="BA124" s="83" t="s">
        <v>1264</v>
      </c>
      <c r="BB124" s="83" t="s">
        <v>1265</v>
      </c>
      <c r="BC124" s="82">
        <v>1</v>
      </c>
      <c r="BD124" s="82">
        <v>0</v>
      </c>
      <c r="BE124" s="83" t="s">
        <v>1266</v>
      </c>
      <c r="BF124" s="83" t="s">
        <v>52</v>
      </c>
      <c r="BG124" s="83"/>
      <c r="BH124" s="83"/>
      <c r="BI124" s="83" t="s">
        <v>1815</v>
      </c>
      <c r="BJ124" s="83" t="s">
        <v>1816</v>
      </c>
      <c r="BK124" s="83" t="s">
        <v>51</v>
      </c>
      <c r="BL124" s="82">
        <v>0</v>
      </c>
      <c r="BM124" s="82">
        <v>2062500</v>
      </c>
      <c r="BN124" s="82">
        <v>0</v>
      </c>
      <c r="BO124" s="82">
        <v>1</v>
      </c>
      <c r="BP124" s="82">
        <v>195000</v>
      </c>
      <c r="BQ124" s="82">
        <v>365000</v>
      </c>
      <c r="BR124" s="82">
        <v>0</v>
      </c>
      <c r="BS124" s="82">
        <v>0</v>
      </c>
      <c r="BT124" s="82">
        <v>0</v>
      </c>
      <c r="BU124" s="82">
        <v>50000</v>
      </c>
      <c r="BV124" s="82">
        <v>0</v>
      </c>
      <c r="BW124" s="82">
        <v>0</v>
      </c>
      <c r="BX124" s="82">
        <v>2672500</v>
      </c>
    </row>
    <row r="125" spans="1:76" s="85" customFormat="1" ht="24.75" customHeight="1">
      <c r="A125" s="70" t="str">
        <f t="shared" si="17"/>
        <v>HACU216118544797</v>
      </c>
      <c r="B125" s="71">
        <v>122</v>
      </c>
      <c r="C125" s="72" t="d">
        <v>2022-08-24</v>
      </c>
      <c r="D125" s="73" t="s">
        <v>1275</v>
      </c>
      <c r="E125" s="73" t="s">
        <v>51</v>
      </c>
      <c r="F125" s="73" t="s">
        <v>1811</v>
      </c>
      <c r="G125" s="74">
        <v>1</v>
      </c>
      <c r="H125" s="74"/>
      <c r="I125" s="73" t="s">
        <v>1817</v>
      </c>
      <c r="J125" s="73" t="s">
        <v>1818</v>
      </c>
      <c r="K125" s="89" t="s">
        <v>1279</v>
      </c>
      <c r="L125" s="77" t="s">
        <v>1254</v>
      </c>
      <c r="M125" s="77">
        <v>0</v>
      </c>
      <c r="N125" s="77">
        <v>0</v>
      </c>
      <c r="O125" s="77"/>
      <c r="P125" s="77">
        <v>50000</v>
      </c>
      <c r="Q125" s="77">
        <f>2750000*75%</f>
        <v>2062500</v>
      </c>
      <c r="R125" s="77">
        <f t="shared" si="29"/>
        <v>1874999.9999999998</v>
      </c>
      <c r="S125" s="77">
        <f t="shared" si="30"/>
        <v>149999.99999999997</v>
      </c>
      <c r="T125" s="77">
        <f t="shared" si="31"/>
        <v>2024999.9999999998</v>
      </c>
      <c r="U125" s="77">
        <f t="shared" si="32"/>
        <v>2074999.9999999998</v>
      </c>
      <c r="V125" s="110"/>
      <c r="W125" s="79">
        <f t="shared" si="22"/>
        <v>2062500</v>
      </c>
      <c r="X125" s="80">
        <f t="shared" si="23"/>
        <v>0</v>
      </c>
      <c r="Y125" s="79">
        <f t="shared" si="24"/>
        <v>195000</v>
      </c>
      <c r="Z125" s="80">
        <f t="shared" si="25"/>
        <v>-195000</v>
      </c>
      <c r="AA125" s="79">
        <f t="shared" si="26"/>
        <v>365000</v>
      </c>
      <c r="AB125" s="80">
        <f t="shared" si="27"/>
        <v>-365000</v>
      </c>
      <c r="AC125" s="81" t="str">
        <f t="shared" si="28"/>
        <v>HACU216118544797</v>
      </c>
      <c r="AD125" s="82">
        <v>8</v>
      </c>
      <c r="AE125" s="82">
        <v>2022</v>
      </c>
      <c r="AF125" s="83" t="s">
        <v>1255</v>
      </c>
      <c r="AG125" s="83"/>
      <c r="AH125" s="83" t="s">
        <v>1257</v>
      </c>
      <c r="AI125" s="83" t="s">
        <v>1258</v>
      </c>
      <c r="AJ125" s="83"/>
      <c r="AK125" s="83" t="s">
        <v>1797</v>
      </c>
      <c r="AL125" s="83" t="s">
        <v>1798</v>
      </c>
      <c r="AM125" s="83"/>
      <c r="AN125" s="84" t="d">
        <v>2022-08-24</v>
      </c>
      <c r="AO125" s="84" t="d">
        <v>2022-08-28</v>
      </c>
      <c r="AP125" s="83" t="s">
        <v>1261</v>
      </c>
      <c r="AQ125" s="83"/>
      <c r="AR125" s="83"/>
      <c r="AS125" s="82">
        <v>1</v>
      </c>
      <c r="AT125" s="83" t="s">
        <v>1814</v>
      </c>
      <c r="AU125" s="82">
        <v>0</v>
      </c>
      <c r="AV125" s="83" t="s">
        <v>11</v>
      </c>
      <c r="AW125" s="82">
        <v>20</v>
      </c>
      <c r="AX125" s="83" t="s">
        <v>1817</v>
      </c>
      <c r="AY125" s="83" t="s">
        <v>1818</v>
      </c>
      <c r="AZ125" s="83" t="s">
        <v>1263</v>
      </c>
      <c r="BA125" s="83" t="s">
        <v>1264</v>
      </c>
      <c r="BB125" s="83" t="s">
        <v>1265</v>
      </c>
      <c r="BC125" s="82">
        <v>1</v>
      </c>
      <c r="BD125" s="82">
        <v>0</v>
      </c>
      <c r="BE125" s="83" t="s">
        <v>1266</v>
      </c>
      <c r="BF125" s="83" t="s">
        <v>52</v>
      </c>
      <c r="BG125" s="83"/>
      <c r="BH125" s="83"/>
      <c r="BI125" s="83"/>
      <c r="BJ125" s="83" t="s">
        <v>1816</v>
      </c>
      <c r="BK125" s="83" t="s">
        <v>51</v>
      </c>
      <c r="BL125" s="82">
        <v>0</v>
      </c>
      <c r="BM125" s="82">
        <v>2062500</v>
      </c>
      <c r="BN125" s="82">
        <v>0</v>
      </c>
      <c r="BO125" s="82">
        <v>1</v>
      </c>
      <c r="BP125" s="82">
        <v>195000</v>
      </c>
      <c r="BQ125" s="82">
        <v>365000</v>
      </c>
      <c r="BR125" s="82">
        <v>0</v>
      </c>
      <c r="BS125" s="82">
        <v>0</v>
      </c>
      <c r="BT125" s="82">
        <v>0</v>
      </c>
      <c r="BU125" s="82">
        <v>50000</v>
      </c>
      <c r="BV125" s="82">
        <v>0</v>
      </c>
      <c r="BW125" s="82">
        <v>0</v>
      </c>
      <c r="BX125" s="82">
        <v>2672500</v>
      </c>
    </row>
    <row r="126" spans="1:76" s="85" customFormat="1" ht="24.75" customHeight="1">
      <c r="A126" s="70" t="str">
        <f t="shared" si="17"/>
        <v>DRYU907832144798</v>
      </c>
      <c r="B126" s="71">
        <v>123</v>
      </c>
      <c r="C126" s="72" t="d">
        <v>2022-08-25</v>
      </c>
      <c r="D126" s="73" t="s">
        <v>1315</v>
      </c>
      <c r="E126" s="73" t="s">
        <v>38</v>
      </c>
      <c r="F126" s="73" t="s">
        <v>1474</v>
      </c>
      <c r="G126" s="74"/>
      <c r="H126" s="74">
        <v>1</v>
      </c>
      <c r="I126" s="75" t="s">
        <v>1819</v>
      </c>
      <c r="J126" s="75" t="s">
        <v>1820</v>
      </c>
      <c r="K126" s="91" t="s">
        <v>1319</v>
      </c>
      <c r="L126" s="77"/>
      <c r="M126" s="77">
        <v>0</v>
      </c>
      <c r="N126" s="77">
        <v>0</v>
      </c>
      <c r="O126" s="77"/>
      <c r="P126" s="94"/>
      <c r="Q126" s="77">
        <v>3100000</v>
      </c>
      <c r="R126" s="77">
        <f t="shared" si="29"/>
        <v>2818181.8181818179</v>
      </c>
      <c r="S126" s="77">
        <f t="shared" si="30"/>
        <v>225454.54545454544</v>
      </c>
      <c r="T126" s="77">
        <f t="shared" si="31"/>
        <v>3043636.3636363633</v>
      </c>
      <c r="U126" s="77">
        <f t="shared" si="32"/>
        <v>3043636.3636363633</v>
      </c>
      <c r="V126" s="110"/>
      <c r="W126" s="79">
        <f t="shared" si="22"/>
        <v>3100000</v>
      </c>
      <c r="X126" s="80">
        <f t="shared" si="23"/>
        <v>0</v>
      </c>
      <c r="Y126" s="79">
        <f t="shared" si="24"/>
        <v>324500</v>
      </c>
      <c r="Z126" s="80">
        <f t="shared" si="25"/>
        <v>-324500</v>
      </c>
      <c r="AA126" s="79">
        <f t="shared" si="26"/>
        <v>540000</v>
      </c>
      <c r="AB126" s="80">
        <f t="shared" si="27"/>
        <v>-540000</v>
      </c>
      <c r="AC126" s="81" t="str">
        <f t="shared" si="28"/>
        <v>DRYU907832144798</v>
      </c>
      <c r="AD126" s="82">
        <v>8</v>
      </c>
      <c r="AE126" s="82">
        <v>2022</v>
      </c>
      <c r="AF126" s="83" t="s">
        <v>1255</v>
      </c>
      <c r="AG126" s="83" t="s">
        <v>1821</v>
      </c>
      <c r="AH126" s="83" t="s">
        <v>1341</v>
      </c>
      <c r="AI126" s="83" t="s">
        <v>1367</v>
      </c>
      <c r="AJ126" s="83"/>
      <c r="AK126" s="83" t="s">
        <v>1368</v>
      </c>
      <c r="AL126" s="83" t="s">
        <v>1803</v>
      </c>
      <c r="AM126" s="83"/>
      <c r="AN126" s="84" t="d">
        <v>2022-08-25</v>
      </c>
      <c r="AO126" s="84" t="d">
        <v>2022-08-27</v>
      </c>
      <c r="AP126" s="83" t="s">
        <v>1261</v>
      </c>
      <c r="AQ126" s="83"/>
      <c r="AR126" s="83"/>
      <c r="AS126" s="82">
        <v>0</v>
      </c>
      <c r="AT126" s="83"/>
      <c r="AU126" s="82">
        <v>0</v>
      </c>
      <c r="AV126" s="83" t="s">
        <v>12</v>
      </c>
      <c r="AW126" s="82">
        <v>40</v>
      </c>
      <c r="AX126" s="83" t="s">
        <v>1819</v>
      </c>
      <c r="AY126" s="83" t="s">
        <v>1822</v>
      </c>
      <c r="AZ126" s="83" t="s">
        <v>1315</v>
      </c>
      <c r="BA126" s="83" t="s">
        <v>1342</v>
      </c>
      <c r="BB126" s="83" t="s">
        <v>1343</v>
      </c>
      <c r="BC126" s="82">
        <v>0</v>
      </c>
      <c r="BD126" s="82">
        <v>1</v>
      </c>
      <c r="BE126" s="83" t="s">
        <v>1344</v>
      </c>
      <c r="BF126" s="83"/>
      <c r="BG126" s="83"/>
      <c r="BH126" s="83"/>
      <c r="BI126" s="83"/>
      <c r="BJ126" s="83" t="s">
        <v>38</v>
      </c>
      <c r="BK126" s="83" t="s">
        <v>38</v>
      </c>
      <c r="BL126" s="82">
        <v>0</v>
      </c>
      <c r="BM126" s="82">
        <v>3100000</v>
      </c>
      <c r="BN126" s="82">
        <v>1</v>
      </c>
      <c r="BO126" s="82">
        <v>1</v>
      </c>
      <c r="BP126" s="82">
        <v>324500</v>
      </c>
      <c r="BQ126" s="82">
        <v>540000</v>
      </c>
      <c r="BR126" s="82">
        <v>0</v>
      </c>
      <c r="BS126" s="82">
        <v>0</v>
      </c>
      <c r="BT126" s="82">
        <v>0</v>
      </c>
      <c r="BU126" s="82">
        <v>0</v>
      </c>
      <c r="BV126" s="82">
        <v>0</v>
      </c>
      <c r="BW126" s="82">
        <v>0</v>
      </c>
      <c r="BX126" s="82">
        <v>3964500</v>
      </c>
    </row>
    <row r="127" spans="1:76" s="85" customFormat="1" ht="24.75" customHeight="1">
      <c r="A127" s="70" t="str">
        <f t="shared" si="17"/>
        <v>TCLU358326044798</v>
      </c>
      <c r="B127" s="71">
        <v>124</v>
      </c>
      <c r="C127" s="72" t="d">
        <v>2022-08-25</v>
      </c>
      <c r="D127" s="73" t="s">
        <v>1275</v>
      </c>
      <c r="E127" s="73" t="s">
        <v>38</v>
      </c>
      <c r="F127" s="73" t="s">
        <v>1529</v>
      </c>
      <c r="G127" s="74">
        <v>1</v>
      </c>
      <c r="H127" s="74"/>
      <c r="I127" s="75" t="s">
        <v>1823</v>
      </c>
      <c r="J127" s="75" t="s">
        <v>1824</v>
      </c>
      <c r="K127" s="89" t="s">
        <v>1279</v>
      </c>
      <c r="L127" s="77"/>
      <c r="M127" s="77">
        <v>350000</v>
      </c>
      <c r="N127" s="77">
        <v>0</v>
      </c>
      <c r="O127" s="77"/>
      <c r="P127" s="77">
        <v>50000</v>
      </c>
      <c r="Q127" s="77">
        <v>2750000</v>
      </c>
      <c r="R127" s="77">
        <f t="shared" si="29"/>
        <v>2500000</v>
      </c>
      <c r="S127" s="77">
        <f t="shared" si="30"/>
        <v>200000</v>
      </c>
      <c r="T127" s="77">
        <f t="shared" si="31"/>
        <v>2700000</v>
      </c>
      <c r="U127" s="77">
        <f t="shared" si="32"/>
        <v>3100000</v>
      </c>
      <c r="V127" s="110"/>
      <c r="W127" s="79">
        <f t="shared" si="22"/>
        <v>2750000</v>
      </c>
      <c r="X127" s="80">
        <f t="shared" si="23"/>
        <v>0</v>
      </c>
      <c r="Y127" s="79">
        <f t="shared" si="24"/>
        <v>350000</v>
      </c>
      <c r="Z127" s="80">
        <f t="shared" si="25"/>
        <v>0</v>
      </c>
      <c r="AA127" s="79">
        <f t="shared" si="26"/>
        <v>329500</v>
      </c>
      <c r="AB127" s="80">
        <f t="shared" si="27"/>
        <v>-329500</v>
      </c>
      <c r="AC127" s="81" t="str">
        <f t="shared" si="28"/>
        <v>TCLU358326044798</v>
      </c>
      <c r="AD127" s="82">
        <v>8</v>
      </c>
      <c r="AE127" s="82">
        <v>2022</v>
      </c>
      <c r="AF127" s="83" t="s">
        <v>1255</v>
      </c>
      <c r="AG127" s="83" t="s">
        <v>1825</v>
      </c>
      <c r="AH127" s="83" t="s">
        <v>1350</v>
      </c>
      <c r="AI127" s="83" t="s">
        <v>1367</v>
      </c>
      <c r="AJ127" s="83"/>
      <c r="AK127" s="83" t="s">
        <v>1368</v>
      </c>
      <c r="AL127" s="83" t="s">
        <v>1803</v>
      </c>
      <c r="AM127" s="83"/>
      <c r="AN127" s="84" t="d">
        <v>2022-08-25</v>
      </c>
      <c r="AO127" s="84" t="d">
        <v>2022-08-27</v>
      </c>
      <c r="AP127" s="83" t="s">
        <v>1261</v>
      </c>
      <c r="AQ127" s="83"/>
      <c r="AR127" s="83"/>
      <c r="AS127" s="82">
        <v>0</v>
      </c>
      <c r="AT127" s="83"/>
      <c r="AU127" s="82">
        <v>0</v>
      </c>
      <c r="AV127" s="83" t="s">
        <v>11</v>
      </c>
      <c r="AW127" s="82">
        <v>20</v>
      </c>
      <c r="AX127" s="83" t="s">
        <v>1823</v>
      </c>
      <c r="AY127" s="83" t="s">
        <v>1824</v>
      </c>
      <c r="AZ127" s="83" t="s">
        <v>1263</v>
      </c>
      <c r="BA127" s="83" t="s">
        <v>1264</v>
      </c>
      <c r="BB127" s="83" t="s">
        <v>1265</v>
      </c>
      <c r="BC127" s="82">
        <v>1</v>
      </c>
      <c r="BD127" s="82">
        <v>0</v>
      </c>
      <c r="BE127" s="83" t="s">
        <v>1266</v>
      </c>
      <c r="BF127" s="83"/>
      <c r="BG127" s="83"/>
      <c r="BH127" s="83"/>
      <c r="BI127" s="83" t="s">
        <v>1630</v>
      </c>
      <c r="BJ127" s="83" t="s">
        <v>45</v>
      </c>
      <c r="BK127" s="83" t="s">
        <v>38</v>
      </c>
      <c r="BL127" s="82">
        <v>0</v>
      </c>
      <c r="BM127" s="82">
        <v>2750000</v>
      </c>
      <c r="BN127" s="82">
        <v>0</v>
      </c>
      <c r="BO127" s="82">
        <v>1</v>
      </c>
      <c r="BP127" s="82">
        <v>350000</v>
      </c>
      <c r="BQ127" s="82">
        <v>329500</v>
      </c>
      <c r="BR127" s="82">
        <v>0</v>
      </c>
      <c r="BS127" s="82">
        <v>0</v>
      </c>
      <c r="BT127" s="82">
        <v>0</v>
      </c>
      <c r="BU127" s="82">
        <v>50000</v>
      </c>
      <c r="BV127" s="82">
        <v>0</v>
      </c>
      <c r="BW127" s="82">
        <v>0</v>
      </c>
      <c r="BX127" s="82">
        <v>3479500</v>
      </c>
    </row>
    <row r="128" spans="1:76" s="85" customFormat="1" ht="24.75" customHeight="1">
      <c r="A128" s="70" t="str">
        <f t="shared" si="17"/>
        <v>TCLU365580144798</v>
      </c>
      <c r="B128" s="71">
        <v>125</v>
      </c>
      <c r="C128" s="72" t="d">
        <v>2022-08-25</v>
      </c>
      <c r="D128" s="73" t="s">
        <v>1275</v>
      </c>
      <c r="E128" s="73" t="s">
        <v>38</v>
      </c>
      <c r="F128" s="73" t="s">
        <v>1529</v>
      </c>
      <c r="G128" s="74">
        <v>1</v>
      </c>
      <c r="H128" s="74"/>
      <c r="I128" s="75" t="s">
        <v>1826</v>
      </c>
      <c r="J128" s="75" t="s">
        <v>1827</v>
      </c>
      <c r="K128" s="89" t="s">
        <v>1279</v>
      </c>
      <c r="L128" s="77"/>
      <c r="M128" s="77">
        <v>350000</v>
      </c>
      <c r="N128" s="77">
        <v>0</v>
      </c>
      <c r="O128" s="77"/>
      <c r="P128" s="77">
        <v>50000</v>
      </c>
      <c r="Q128" s="77">
        <v>2750000</v>
      </c>
      <c r="R128" s="77">
        <f t="shared" si="29"/>
        <v>2500000</v>
      </c>
      <c r="S128" s="77">
        <f t="shared" si="30"/>
        <v>200000</v>
      </c>
      <c r="T128" s="77">
        <f t="shared" si="31"/>
        <v>2700000</v>
      </c>
      <c r="U128" s="77">
        <f t="shared" si="32"/>
        <v>3100000</v>
      </c>
      <c r="V128" s="110"/>
      <c r="W128" s="79">
        <f t="shared" si="22"/>
        <v>2750000</v>
      </c>
      <c r="X128" s="80">
        <f t="shared" si="23"/>
        <v>0</v>
      </c>
      <c r="Y128" s="79">
        <f t="shared" si="24"/>
        <v>350000</v>
      </c>
      <c r="Z128" s="80">
        <f t="shared" si="25"/>
        <v>0</v>
      </c>
      <c r="AA128" s="79">
        <f t="shared" si="26"/>
        <v>329500</v>
      </c>
      <c r="AB128" s="80">
        <f t="shared" si="27"/>
        <v>-329500</v>
      </c>
      <c r="AC128" s="81" t="str">
        <f t="shared" si="28"/>
        <v>TCLU365580144798</v>
      </c>
      <c r="AD128" s="82">
        <v>8</v>
      </c>
      <c r="AE128" s="82">
        <v>2022</v>
      </c>
      <c r="AF128" s="83" t="s">
        <v>1255</v>
      </c>
      <c r="AG128" s="83" t="s">
        <v>1825</v>
      </c>
      <c r="AH128" s="83" t="s">
        <v>1350</v>
      </c>
      <c r="AI128" s="83" t="s">
        <v>1367</v>
      </c>
      <c r="AJ128" s="83"/>
      <c r="AK128" s="83" t="s">
        <v>1368</v>
      </c>
      <c r="AL128" s="83" t="s">
        <v>1803</v>
      </c>
      <c r="AM128" s="83"/>
      <c r="AN128" s="84" t="d">
        <v>2022-08-25</v>
      </c>
      <c r="AO128" s="84" t="d">
        <v>2022-08-27</v>
      </c>
      <c r="AP128" s="83" t="s">
        <v>1261</v>
      </c>
      <c r="AQ128" s="83"/>
      <c r="AR128" s="83"/>
      <c r="AS128" s="82">
        <v>0</v>
      </c>
      <c r="AT128" s="83"/>
      <c r="AU128" s="82">
        <v>0</v>
      </c>
      <c r="AV128" s="83" t="s">
        <v>11</v>
      </c>
      <c r="AW128" s="82">
        <v>20</v>
      </c>
      <c r="AX128" s="83" t="s">
        <v>1826</v>
      </c>
      <c r="AY128" s="83" t="s">
        <v>1828</v>
      </c>
      <c r="AZ128" s="83" t="s">
        <v>1263</v>
      </c>
      <c r="BA128" s="83" t="s">
        <v>1264</v>
      </c>
      <c r="BB128" s="83" t="s">
        <v>1265</v>
      </c>
      <c r="BC128" s="82">
        <v>1</v>
      </c>
      <c r="BD128" s="82">
        <v>0</v>
      </c>
      <c r="BE128" s="83" t="s">
        <v>1266</v>
      </c>
      <c r="BF128" s="83"/>
      <c r="BG128" s="83"/>
      <c r="BH128" s="83"/>
      <c r="BI128" s="83"/>
      <c r="BJ128" s="83" t="s">
        <v>45</v>
      </c>
      <c r="BK128" s="83" t="s">
        <v>38</v>
      </c>
      <c r="BL128" s="82">
        <v>0</v>
      </c>
      <c r="BM128" s="82">
        <v>2750000</v>
      </c>
      <c r="BN128" s="82">
        <v>0</v>
      </c>
      <c r="BO128" s="82">
        <v>1</v>
      </c>
      <c r="BP128" s="82">
        <v>350000</v>
      </c>
      <c r="BQ128" s="82">
        <v>329500</v>
      </c>
      <c r="BR128" s="82">
        <v>0</v>
      </c>
      <c r="BS128" s="82">
        <v>0</v>
      </c>
      <c r="BT128" s="82">
        <v>0</v>
      </c>
      <c r="BU128" s="82">
        <v>50000</v>
      </c>
      <c r="BV128" s="82">
        <v>0</v>
      </c>
      <c r="BW128" s="82">
        <v>0</v>
      </c>
      <c r="BX128" s="82">
        <v>3479500</v>
      </c>
    </row>
    <row r="129" spans="1:76" s="85" customFormat="1" ht="24.75" customHeight="1">
      <c r="A129" s="70" t="str">
        <f t="shared" si="17"/>
        <v>HACU221114144798</v>
      </c>
      <c r="B129" s="71">
        <v>126</v>
      </c>
      <c r="C129" s="72" t="d">
        <v>2022-08-25</v>
      </c>
      <c r="D129" s="73" t="s">
        <v>1829</v>
      </c>
      <c r="E129" s="73" t="s">
        <v>51</v>
      </c>
      <c r="F129" s="73" t="s">
        <v>1328</v>
      </c>
      <c r="G129" s="74">
        <v>1</v>
      </c>
      <c r="H129" s="74"/>
      <c r="I129" s="75" t="s">
        <v>1830</v>
      </c>
      <c r="J129" s="75" t="s">
        <v>1831</v>
      </c>
      <c r="K129" s="91" t="s">
        <v>403</v>
      </c>
      <c r="L129" s="77"/>
      <c r="M129" s="77">
        <v>0</v>
      </c>
      <c r="N129" s="77">
        <v>0</v>
      </c>
      <c r="O129" s="77"/>
      <c r="P129" s="77"/>
      <c r="Q129" s="100">
        <v>3750000</v>
      </c>
      <c r="R129" s="77">
        <f t="shared" si="29"/>
        <v>3409090.9090909087</v>
      </c>
      <c r="S129" s="77">
        <f t="shared" si="30"/>
        <v>272727.27272727271</v>
      </c>
      <c r="T129" s="77">
        <f t="shared" si="31"/>
        <v>3681818.1818181816</v>
      </c>
      <c r="U129" s="77">
        <f t="shared" si="32"/>
        <v>3681818.1818181816</v>
      </c>
      <c r="V129" s="110"/>
      <c r="W129" s="79">
        <f t="shared" si="22"/>
        <v>3750000</v>
      </c>
      <c r="X129" s="80">
        <f t="shared" si="23"/>
        <v>0</v>
      </c>
      <c r="Y129" s="79">
        <f t="shared" si="24"/>
        <v>350000</v>
      </c>
      <c r="Z129" s="80">
        <f t="shared" si="25"/>
        <v>-350000</v>
      </c>
      <c r="AA129" s="79">
        <f t="shared" si="26"/>
        <v>547500</v>
      </c>
      <c r="AB129" s="80">
        <f t="shared" si="27"/>
        <v>-547500</v>
      </c>
      <c r="AC129" s="81" t="str">
        <f t="shared" si="28"/>
        <v>HACU221114144798</v>
      </c>
      <c r="AD129" s="82">
        <v>8</v>
      </c>
      <c r="AE129" s="82">
        <v>2022</v>
      </c>
      <c r="AF129" s="83" t="s">
        <v>1255</v>
      </c>
      <c r="AG129" s="83" t="s">
        <v>1796</v>
      </c>
      <c r="AH129" s="83" t="s">
        <v>1832</v>
      </c>
      <c r="AI129" s="83" t="s">
        <v>1258</v>
      </c>
      <c r="AJ129" s="83"/>
      <c r="AK129" s="83" t="s">
        <v>1797</v>
      </c>
      <c r="AL129" s="83" t="s">
        <v>1798</v>
      </c>
      <c r="AM129" s="83"/>
      <c r="AN129" s="84" t="d">
        <v>2022-08-25</v>
      </c>
      <c r="AO129" s="84" t="d">
        <v>2022-08-28</v>
      </c>
      <c r="AP129" s="83" t="s">
        <v>1261</v>
      </c>
      <c r="AQ129" s="83"/>
      <c r="AR129" s="83"/>
      <c r="AS129" s="82">
        <v>0</v>
      </c>
      <c r="AT129" s="83"/>
      <c r="AU129" s="82">
        <v>0</v>
      </c>
      <c r="AV129" s="83" t="s">
        <v>1331</v>
      </c>
      <c r="AW129" s="82">
        <v>20</v>
      </c>
      <c r="AX129" s="83" t="s">
        <v>1830</v>
      </c>
      <c r="AY129" s="83" t="s">
        <v>1833</v>
      </c>
      <c r="AZ129" s="83" t="s">
        <v>1829</v>
      </c>
      <c r="BA129" s="83" t="s">
        <v>1342</v>
      </c>
      <c r="BB129" s="83" t="s">
        <v>1834</v>
      </c>
      <c r="BC129" s="82">
        <v>1</v>
      </c>
      <c r="BD129" s="82">
        <v>0</v>
      </c>
      <c r="BE129" s="83" t="s">
        <v>596</v>
      </c>
      <c r="BF129" s="83"/>
      <c r="BG129" s="83"/>
      <c r="BH129" s="83"/>
      <c r="BI129" s="83"/>
      <c r="BJ129" s="83" t="s">
        <v>82</v>
      </c>
      <c r="BK129" s="83" t="s">
        <v>51</v>
      </c>
      <c r="BL129" s="82">
        <v>0</v>
      </c>
      <c r="BM129" s="82">
        <v>3750000</v>
      </c>
      <c r="BN129" s="82">
        <v>1</v>
      </c>
      <c r="BO129" s="82">
        <v>1</v>
      </c>
      <c r="BP129" s="82">
        <v>350000</v>
      </c>
      <c r="BQ129" s="82">
        <v>547500</v>
      </c>
      <c r="BR129" s="82">
        <v>0</v>
      </c>
      <c r="BS129" s="82">
        <v>0</v>
      </c>
      <c r="BT129" s="82">
        <v>0</v>
      </c>
      <c r="BU129" s="82">
        <v>0</v>
      </c>
      <c r="BV129" s="82">
        <v>0</v>
      </c>
      <c r="BW129" s="82">
        <v>0</v>
      </c>
      <c r="BX129" s="82">
        <v>4647500</v>
      </c>
    </row>
    <row r="130" spans="1:76" s="85" customFormat="1" ht="24.75" customHeight="1">
      <c r="A130" s="70" t="str">
        <f t="shared" si="17"/>
        <v>CAIU339348044798</v>
      </c>
      <c r="B130" s="71">
        <v>127</v>
      </c>
      <c r="C130" s="72" t="d">
        <v>2022-08-25</v>
      </c>
      <c r="D130" s="73" t="s">
        <v>1528</v>
      </c>
      <c r="E130" s="73"/>
      <c r="F130" s="73" t="s">
        <v>1432</v>
      </c>
      <c r="G130" s="74">
        <v>1</v>
      </c>
      <c r="H130" s="74"/>
      <c r="I130" s="111" t="s">
        <v>1835</v>
      </c>
      <c r="J130" s="75" t="s">
        <v>1836</v>
      </c>
      <c r="K130" s="102" t="s">
        <v>1532</v>
      </c>
      <c r="L130" s="77"/>
      <c r="M130" s="77">
        <v>0</v>
      </c>
      <c r="N130" s="77">
        <v>800000</v>
      </c>
      <c r="O130" s="77"/>
      <c r="P130" s="94">
        <v>210000</v>
      </c>
      <c r="Q130" s="103">
        <v>3150000</v>
      </c>
      <c r="R130" s="77">
        <f t="shared" si="29"/>
        <v>2863636.3636363633</v>
      </c>
      <c r="S130" s="77">
        <f t="shared" si="30"/>
        <v>229090.90909090906</v>
      </c>
      <c r="T130" s="77">
        <f t="shared" si="31"/>
        <v>3092727.2727272725</v>
      </c>
      <c r="U130" s="77">
        <f t="shared" si="32"/>
        <v>4102727.2727272725</v>
      </c>
      <c r="V130" s="110"/>
      <c r="W130" s="79">
        <f t="shared" si="22"/>
        <v>3150000</v>
      </c>
      <c r="X130" s="80">
        <f t="shared" si="23"/>
        <v>0</v>
      </c>
      <c r="Y130" s="79">
        <f t="shared" si="24"/>
        <v>0</v>
      </c>
      <c r="Z130" s="80">
        <f t="shared" si="25"/>
        <v>0</v>
      </c>
      <c r="AA130" s="79">
        <f t="shared" si="26"/>
        <v>800000</v>
      </c>
      <c r="AB130" s="80">
        <f t="shared" si="27"/>
        <v>0</v>
      </c>
      <c r="AC130" s="81" t="str">
        <f t="shared" si="28"/>
        <v>CAIU339348044798</v>
      </c>
      <c r="AD130" s="82">
        <v>8</v>
      </c>
      <c r="AE130" s="82">
        <v>2022</v>
      </c>
      <c r="AF130" s="83" t="s">
        <v>1255</v>
      </c>
      <c r="AG130" s="83" t="s">
        <v>1796</v>
      </c>
      <c r="AH130" s="83" t="s">
        <v>1837</v>
      </c>
      <c r="AI130" s="83" t="s">
        <v>1258</v>
      </c>
      <c r="AJ130" s="83"/>
      <c r="AK130" s="83" t="s">
        <v>1797</v>
      </c>
      <c r="AL130" s="83" t="s">
        <v>1798</v>
      </c>
      <c r="AM130" s="83"/>
      <c r="AN130" s="84" t="d">
        <v>2022-08-25</v>
      </c>
      <c r="AO130" s="84" t="d">
        <v>2022-08-28</v>
      </c>
      <c r="AP130" s="83" t="s">
        <v>1261</v>
      </c>
      <c r="AQ130" s="83"/>
      <c r="AR130" s="83"/>
      <c r="AS130" s="82">
        <v>0</v>
      </c>
      <c r="AT130" s="83"/>
      <c r="AU130" s="82">
        <v>0</v>
      </c>
      <c r="AV130" s="83" t="s">
        <v>1331</v>
      </c>
      <c r="AW130" s="82">
        <v>20</v>
      </c>
      <c r="AX130" s="83" t="s">
        <v>1835</v>
      </c>
      <c r="AY130" s="83" t="s">
        <v>1838</v>
      </c>
      <c r="AZ130" s="83" t="s">
        <v>1334</v>
      </c>
      <c r="BA130" s="83" t="s">
        <v>1293</v>
      </c>
      <c r="BB130" s="83" t="s">
        <v>1335</v>
      </c>
      <c r="BC130" s="82">
        <v>1</v>
      </c>
      <c r="BD130" s="82">
        <v>0</v>
      </c>
      <c r="BE130" s="83" t="s">
        <v>719</v>
      </c>
      <c r="BF130" s="83" t="s">
        <v>1839</v>
      </c>
      <c r="BG130" s="83" t="s">
        <v>1840</v>
      </c>
      <c r="BH130" s="83"/>
      <c r="BI130" s="83"/>
      <c r="BJ130" s="83" t="s">
        <v>1841</v>
      </c>
      <c r="BK130" s="83" t="s">
        <v>51</v>
      </c>
      <c r="BL130" s="82">
        <v>0</v>
      </c>
      <c r="BM130" s="82">
        <v>3150000</v>
      </c>
      <c r="BN130" s="82">
        <v>0</v>
      </c>
      <c r="BO130" s="82">
        <v>0</v>
      </c>
      <c r="BP130" s="82">
        <v>0</v>
      </c>
      <c r="BQ130" s="82">
        <v>800000</v>
      </c>
      <c r="BR130" s="82">
        <v>50000</v>
      </c>
      <c r="BS130" s="82">
        <v>2260000</v>
      </c>
      <c r="BT130" s="82">
        <v>0</v>
      </c>
      <c r="BU130" s="82">
        <v>1220000</v>
      </c>
      <c r="BV130" s="82">
        <v>0</v>
      </c>
      <c r="BW130" s="82">
        <v>0</v>
      </c>
      <c r="BX130" s="82">
        <v>7480000</v>
      </c>
    </row>
    <row r="131" spans="1:76" s="85" customFormat="1" ht="24.75" customHeight="1">
      <c r="A131" s="70" t="str">
        <f t="shared" si="17"/>
        <v>TCKU154979044798</v>
      </c>
      <c r="B131" s="71">
        <v>128</v>
      </c>
      <c r="C131" s="72" t="d">
        <v>2022-08-25</v>
      </c>
      <c r="D131" s="73" t="s">
        <v>1528</v>
      </c>
      <c r="E131" s="73"/>
      <c r="F131" s="73" t="s">
        <v>1432</v>
      </c>
      <c r="G131" s="74">
        <v>1</v>
      </c>
      <c r="H131" s="74"/>
      <c r="I131" s="111" t="s">
        <v>1842</v>
      </c>
      <c r="J131" s="75" t="s">
        <v>1836</v>
      </c>
      <c r="K131" s="102" t="s">
        <v>1532</v>
      </c>
      <c r="L131" s="77"/>
      <c r="M131" s="77">
        <v>0</v>
      </c>
      <c r="N131" s="77">
        <v>800000</v>
      </c>
      <c r="O131" s="77"/>
      <c r="P131" s="94">
        <v>210000</v>
      </c>
      <c r="Q131" s="103">
        <v>3150000</v>
      </c>
      <c r="R131" s="77">
        <f t="shared" si="29"/>
        <v>2863636.3636363633</v>
      </c>
      <c r="S131" s="77">
        <f t="shared" si="30"/>
        <v>229090.90909090906</v>
      </c>
      <c r="T131" s="77">
        <f t="shared" si="31"/>
        <v>3092727.2727272725</v>
      </c>
      <c r="U131" s="77">
        <f t="shared" si="32"/>
        <v>4102727.2727272725</v>
      </c>
      <c r="V131" s="110"/>
      <c r="W131" s="79">
        <f t="shared" si="22"/>
        <v>3150000</v>
      </c>
      <c r="X131" s="80">
        <f t="shared" si="23"/>
        <v>0</v>
      </c>
      <c r="Y131" s="79">
        <f t="shared" si="24"/>
        <v>0</v>
      </c>
      <c r="Z131" s="80">
        <f t="shared" si="25"/>
        <v>0</v>
      </c>
      <c r="AA131" s="79">
        <f t="shared" si="26"/>
        <v>800000</v>
      </c>
      <c r="AB131" s="80">
        <f t="shared" si="27"/>
        <v>0</v>
      </c>
      <c r="AC131" s="81" t="str">
        <f t="shared" si="28"/>
        <v>TCKU154979044798</v>
      </c>
      <c r="AD131" s="82">
        <v>8</v>
      </c>
      <c r="AE131" s="82">
        <v>2022</v>
      </c>
      <c r="AF131" s="83" t="s">
        <v>1255</v>
      </c>
      <c r="AG131" s="83" t="s">
        <v>1796</v>
      </c>
      <c r="AH131" s="83" t="s">
        <v>1837</v>
      </c>
      <c r="AI131" s="83" t="s">
        <v>1258</v>
      </c>
      <c r="AJ131" s="83"/>
      <c r="AK131" s="83" t="s">
        <v>1797</v>
      </c>
      <c r="AL131" s="83" t="s">
        <v>1798</v>
      </c>
      <c r="AM131" s="83"/>
      <c r="AN131" s="84" t="d">
        <v>2022-08-25</v>
      </c>
      <c r="AO131" s="84" t="d">
        <v>2022-08-28</v>
      </c>
      <c r="AP131" s="83" t="s">
        <v>1261</v>
      </c>
      <c r="AQ131" s="83"/>
      <c r="AR131" s="83"/>
      <c r="AS131" s="82">
        <v>0</v>
      </c>
      <c r="AT131" s="83"/>
      <c r="AU131" s="82">
        <v>0</v>
      </c>
      <c r="AV131" s="83" t="s">
        <v>1331</v>
      </c>
      <c r="AW131" s="82">
        <v>20</v>
      </c>
      <c r="AX131" s="83" t="s">
        <v>1842</v>
      </c>
      <c r="AY131" s="83" t="s">
        <v>1843</v>
      </c>
      <c r="AZ131" s="83" t="s">
        <v>1334</v>
      </c>
      <c r="BA131" s="83" t="s">
        <v>1293</v>
      </c>
      <c r="BB131" s="83" t="s">
        <v>1335</v>
      </c>
      <c r="BC131" s="82">
        <v>1</v>
      </c>
      <c r="BD131" s="82">
        <v>0</v>
      </c>
      <c r="BE131" s="83" t="s">
        <v>719</v>
      </c>
      <c r="BF131" s="83" t="s">
        <v>1844</v>
      </c>
      <c r="BG131" s="83" t="s">
        <v>1840</v>
      </c>
      <c r="BH131" s="83"/>
      <c r="BI131" s="83"/>
      <c r="BJ131" s="83" t="s">
        <v>1841</v>
      </c>
      <c r="BK131" s="83" t="s">
        <v>51</v>
      </c>
      <c r="BL131" s="82">
        <v>0</v>
      </c>
      <c r="BM131" s="82">
        <v>3150000</v>
      </c>
      <c r="BN131" s="82">
        <v>0</v>
      </c>
      <c r="BO131" s="82">
        <v>0</v>
      </c>
      <c r="BP131" s="82">
        <v>0</v>
      </c>
      <c r="BQ131" s="82">
        <v>800000</v>
      </c>
      <c r="BR131" s="82">
        <v>50000</v>
      </c>
      <c r="BS131" s="82">
        <v>2260000</v>
      </c>
      <c r="BT131" s="82">
        <v>0</v>
      </c>
      <c r="BU131" s="82">
        <v>1220000</v>
      </c>
      <c r="BV131" s="82">
        <v>0</v>
      </c>
      <c r="BW131" s="82">
        <v>0</v>
      </c>
      <c r="BX131" s="82">
        <v>7480000</v>
      </c>
    </row>
    <row r="132" spans="1:76" s="85" customFormat="1" ht="24.75" customHeight="1">
      <c r="A132" s="70" t="str">
        <f t="shared" ref="A132:A195" si="33">SUBSTITUTE(CONCATENATE(I132,VALUE(C132))," ","")</f>
        <v>0</v>
      </c>
      <c r="B132" s="71">
        <v>129</v>
      </c>
      <c r="C132" s="30"/>
      <c r="D132" s="73"/>
      <c r="E132" s="73"/>
      <c r="F132" s="73"/>
      <c r="G132" s="74"/>
      <c r="H132" s="74"/>
      <c r="I132" s="75"/>
      <c r="J132" s="75"/>
      <c r="K132" s="97"/>
      <c r="L132" s="77"/>
      <c r="M132" s="77"/>
      <c r="N132" s="77"/>
      <c r="O132" s="77"/>
      <c r="P132" s="94"/>
      <c r="Q132" s="77"/>
      <c r="R132" s="77"/>
      <c r="S132" s="77"/>
      <c r="T132" s="77"/>
      <c r="U132" s="77"/>
      <c r="V132" s="110"/>
      <c r="W132" s="79">
        <f t="shared" ref="W132:W195" si="34">VLOOKUP(A132,$AC$4:$BV$4407,37,0)</f>
        <v>0</v>
      </c>
      <c r="X132" s="80">
        <f t="shared" ref="X132:X195" si="35">Q132-W132</f>
        <v>0</v>
      </c>
      <c r="Y132" s="79">
        <f t="shared" ref="Y132:Y195" si="36">VLOOKUP(A132,$AC$4:$BV$407,40,0)</f>
        <v>0</v>
      </c>
      <c r="Z132" s="80">
        <f t="shared" ref="Z132:Z195" si="37">M132-Y132</f>
        <v>0</v>
      </c>
      <c r="AA132" s="79">
        <f t="shared" ref="AA132:AA195" si="38">VLOOKUP(A132,$AC$4:$BV$407,41,0)</f>
        <v>0</v>
      </c>
      <c r="AB132" s="80">
        <f t="shared" ref="AB132:AB195" si="39">N132-AA132</f>
        <v>0</v>
      </c>
      <c r="AC132" s="81" t="str">
        <f t="shared" ref="AC132:AC195" si="40">SUBSTITUTE(CONCATENATE(AX132,VALUE(AN132))," ","")</f>
        <v>0</v>
      </c>
      <c r="AD132" s="112"/>
      <c r="AE132" s="112"/>
      <c r="AF132" s="113"/>
      <c r="AG132" s="114"/>
      <c r="AH132" s="114"/>
      <c r="AI132" s="114"/>
      <c r="AJ132" s="114"/>
      <c r="AK132" s="114"/>
      <c r="AL132" s="114"/>
      <c r="AM132" s="115"/>
      <c r="AN132" s="115"/>
      <c r="AO132" s="114"/>
      <c r="AP132" s="114"/>
      <c r="AQ132" s="116"/>
      <c r="AR132" s="115"/>
      <c r="AS132" s="115"/>
      <c r="AT132" s="115"/>
      <c r="AU132" s="115"/>
      <c r="AV132" s="112"/>
    </row>
    <row r="133" spans="1:76" s="85" customFormat="1" ht="24.75" customHeight="1">
      <c r="A133" s="70" t="str">
        <f t="shared" si="33"/>
        <v>0</v>
      </c>
      <c r="B133" s="71">
        <v>130</v>
      </c>
      <c r="C133" s="30"/>
      <c r="D133" s="73"/>
      <c r="E133" s="73"/>
      <c r="F133" s="73"/>
      <c r="G133" s="74"/>
      <c r="H133" s="73"/>
      <c r="I133" s="73"/>
      <c r="J133" s="73"/>
      <c r="K133" s="89"/>
      <c r="L133" s="77"/>
      <c r="M133" s="77"/>
      <c r="N133" s="77"/>
      <c r="O133" s="77"/>
      <c r="P133" s="94"/>
      <c r="Q133" s="77"/>
      <c r="R133" s="77"/>
      <c r="S133" s="77"/>
      <c r="T133" s="77"/>
      <c r="U133" s="77"/>
      <c r="V133" s="110"/>
      <c r="W133" s="79">
        <f t="shared" si="34"/>
        <v>0</v>
      </c>
      <c r="X133" s="80">
        <f t="shared" si="35"/>
        <v>0</v>
      </c>
      <c r="Y133" s="79">
        <f t="shared" si="36"/>
        <v>0</v>
      </c>
      <c r="Z133" s="80">
        <f t="shared" si="37"/>
        <v>0</v>
      </c>
      <c r="AA133" s="79">
        <f t="shared" si="38"/>
        <v>0</v>
      </c>
      <c r="AB133" s="80">
        <f t="shared" si="39"/>
        <v>0</v>
      </c>
      <c r="AC133" s="81" t="str">
        <f t="shared" si="40"/>
        <v>0</v>
      </c>
      <c r="AD133" s="112"/>
      <c r="AE133" s="112"/>
      <c r="AF133" s="113"/>
      <c r="AG133" s="114"/>
      <c r="AH133" s="114"/>
      <c r="AI133" s="114"/>
      <c r="AJ133" s="114"/>
      <c r="AK133" s="114"/>
      <c r="AL133" s="114"/>
      <c r="AM133" s="115"/>
      <c r="AN133" s="115"/>
      <c r="AO133" s="114"/>
      <c r="AP133" s="114"/>
      <c r="AQ133" s="116"/>
      <c r="AR133" s="115"/>
      <c r="AS133" s="115"/>
      <c r="AT133" s="115"/>
      <c r="AU133" s="115"/>
      <c r="AV133" s="112"/>
    </row>
    <row r="134" spans="1:76" s="85" customFormat="1" ht="24.75" customHeight="1">
      <c r="A134" s="70" t="str">
        <f t="shared" si="33"/>
        <v>0</v>
      </c>
      <c r="B134" s="71">
        <v>131</v>
      </c>
      <c r="C134" s="70"/>
      <c r="D134" s="70"/>
      <c r="E134" s="70"/>
      <c r="F134" s="70"/>
      <c r="G134" s="70"/>
      <c r="H134" s="112"/>
      <c r="I134" s="117"/>
      <c r="J134" s="118"/>
      <c r="K134" s="118"/>
      <c r="L134" s="118"/>
      <c r="M134" s="119"/>
      <c r="N134" s="119"/>
      <c r="O134" s="120"/>
      <c r="P134" s="110"/>
      <c r="Q134" s="117"/>
      <c r="R134" s="117"/>
      <c r="S134" s="117"/>
      <c r="T134" s="117"/>
      <c r="U134" s="117"/>
      <c r="V134" s="110"/>
      <c r="W134" s="79">
        <f t="shared" si="34"/>
        <v>0</v>
      </c>
      <c r="X134" s="80">
        <f t="shared" si="35"/>
        <v>0</v>
      </c>
      <c r="Y134" s="79">
        <f t="shared" si="36"/>
        <v>0</v>
      </c>
      <c r="Z134" s="80">
        <f t="shared" si="37"/>
        <v>0</v>
      </c>
      <c r="AA134" s="79">
        <f t="shared" si="38"/>
        <v>0</v>
      </c>
      <c r="AB134" s="80">
        <f t="shared" si="39"/>
        <v>0</v>
      </c>
      <c r="AC134" s="81" t="str">
        <f t="shared" si="40"/>
        <v>0</v>
      </c>
      <c r="AD134" s="112"/>
      <c r="AE134" s="112"/>
      <c r="AF134" s="113"/>
      <c r="AG134" s="114"/>
      <c r="AH134" s="114"/>
      <c r="AI134" s="114"/>
      <c r="AJ134" s="114"/>
      <c r="AK134" s="114"/>
      <c r="AL134" s="114"/>
      <c r="AM134" s="115"/>
      <c r="AN134" s="115"/>
      <c r="AO134" s="114"/>
      <c r="AP134" s="114"/>
      <c r="AQ134" s="115"/>
      <c r="AR134" s="115"/>
      <c r="AS134" s="115"/>
      <c r="AT134" s="115"/>
      <c r="AU134" s="115"/>
      <c r="AV134" s="112"/>
    </row>
    <row r="135" spans="1:76" s="85" customFormat="1" ht="24.75" customHeight="1">
      <c r="A135" s="70" t="str">
        <f t="shared" si="33"/>
        <v>0</v>
      </c>
      <c r="B135" s="71">
        <v>132</v>
      </c>
      <c r="C135" s="70"/>
      <c r="D135" s="70"/>
      <c r="E135" s="70"/>
      <c r="F135" s="70"/>
      <c r="G135" s="70"/>
      <c r="H135" s="112"/>
      <c r="I135" s="117"/>
      <c r="J135" s="118"/>
      <c r="K135" s="118"/>
      <c r="L135" s="118"/>
      <c r="M135" s="119"/>
      <c r="N135" s="119"/>
      <c r="O135" s="120"/>
      <c r="P135" s="110"/>
      <c r="Q135" s="117"/>
      <c r="R135" s="117"/>
      <c r="S135" s="117"/>
      <c r="T135" s="117"/>
      <c r="U135" s="117"/>
      <c r="V135" s="110"/>
      <c r="W135" s="79">
        <f t="shared" si="34"/>
        <v>0</v>
      </c>
      <c r="X135" s="80">
        <f t="shared" si="35"/>
        <v>0</v>
      </c>
      <c r="Y135" s="79">
        <f t="shared" si="36"/>
        <v>0</v>
      </c>
      <c r="Z135" s="80">
        <f t="shared" si="37"/>
        <v>0</v>
      </c>
      <c r="AA135" s="79">
        <f t="shared" si="38"/>
        <v>0</v>
      </c>
      <c r="AB135" s="80">
        <f t="shared" si="39"/>
        <v>0</v>
      </c>
      <c r="AC135" s="81" t="str">
        <f t="shared" si="40"/>
        <v>0</v>
      </c>
      <c r="AD135" s="112"/>
      <c r="AE135" s="112"/>
      <c r="AF135" s="113"/>
      <c r="AG135" s="114"/>
      <c r="AH135" s="114"/>
      <c r="AI135" s="114"/>
      <c r="AJ135" s="114"/>
      <c r="AK135" s="114"/>
      <c r="AL135" s="114"/>
      <c r="AM135" s="115"/>
      <c r="AN135" s="115"/>
      <c r="AO135" s="114"/>
      <c r="AP135" s="114"/>
      <c r="AQ135" s="115"/>
      <c r="AR135" s="115"/>
      <c r="AS135" s="115"/>
      <c r="AT135" s="115"/>
      <c r="AU135" s="115"/>
      <c r="AV135" s="112"/>
    </row>
    <row r="136" spans="1:76" s="85" customFormat="1" ht="24.75" customHeight="1">
      <c r="A136" s="70" t="str">
        <f t="shared" si="33"/>
        <v>0</v>
      </c>
      <c r="B136" s="71">
        <v>133</v>
      </c>
      <c r="C136" s="70"/>
      <c r="D136" s="70"/>
      <c r="E136" s="70"/>
      <c r="F136" s="70"/>
      <c r="G136" s="70"/>
      <c r="H136" s="112"/>
      <c r="I136" s="117"/>
      <c r="J136" s="118"/>
      <c r="K136" s="118"/>
      <c r="L136" s="118"/>
      <c r="M136" s="119"/>
      <c r="N136" s="119"/>
      <c r="O136" s="120"/>
      <c r="P136" s="110"/>
      <c r="Q136" s="117"/>
      <c r="R136" s="117"/>
      <c r="S136" s="117"/>
      <c r="T136" s="117"/>
      <c r="U136" s="117"/>
      <c r="V136" s="110"/>
      <c r="W136" s="79">
        <f t="shared" si="34"/>
        <v>0</v>
      </c>
      <c r="X136" s="80">
        <f t="shared" si="35"/>
        <v>0</v>
      </c>
      <c r="Y136" s="79">
        <f t="shared" si="36"/>
        <v>0</v>
      </c>
      <c r="Z136" s="80">
        <f t="shared" si="37"/>
        <v>0</v>
      </c>
      <c r="AA136" s="79">
        <f t="shared" si="38"/>
        <v>0</v>
      </c>
      <c r="AB136" s="80">
        <f t="shared" si="39"/>
        <v>0</v>
      </c>
      <c r="AC136" s="81" t="str">
        <f t="shared" si="40"/>
        <v>0</v>
      </c>
      <c r="AD136" s="112"/>
      <c r="AE136" s="112"/>
      <c r="AF136" s="113"/>
      <c r="AG136" s="114"/>
      <c r="AH136" s="114"/>
      <c r="AI136" s="114"/>
      <c r="AJ136" s="114"/>
      <c r="AK136" s="114"/>
      <c r="AL136" s="114"/>
      <c r="AM136" s="115"/>
      <c r="AN136" s="115"/>
      <c r="AO136" s="114"/>
      <c r="AP136" s="114"/>
      <c r="AQ136" s="115"/>
      <c r="AR136" s="115"/>
      <c r="AS136" s="115"/>
      <c r="AT136" s="115"/>
      <c r="AU136" s="115"/>
      <c r="AV136" s="112"/>
    </row>
    <row r="137" spans="1:76" s="85" customFormat="1" ht="24.75" customHeight="1">
      <c r="A137" s="70" t="str">
        <f t="shared" si="33"/>
        <v>0</v>
      </c>
      <c r="B137" s="71">
        <v>134</v>
      </c>
      <c r="C137" s="70"/>
      <c r="D137" s="70"/>
      <c r="E137" s="70"/>
      <c r="F137" s="70"/>
      <c r="G137" s="70"/>
      <c r="H137" s="112"/>
      <c r="I137" s="117"/>
      <c r="J137" s="118"/>
      <c r="K137" s="118"/>
      <c r="L137" s="118"/>
      <c r="M137" s="119"/>
      <c r="N137" s="119"/>
      <c r="O137" s="120"/>
      <c r="P137" s="110"/>
      <c r="Q137" s="117"/>
      <c r="R137" s="117"/>
      <c r="S137" s="117"/>
      <c r="T137" s="117"/>
      <c r="U137" s="117"/>
      <c r="V137" s="110"/>
      <c r="W137" s="79">
        <f t="shared" si="34"/>
        <v>0</v>
      </c>
      <c r="X137" s="80">
        <f t="shared" si="35"/>
        <v>0</v>
      </c>
      <c r="Y137" s="79">
        <f t="shared" si="36"/>
        <v>0</v>
      </c>
      <c r="Z137" s="80">
        <f t="shared" si="37"/>
        <v>0</v>
      </c>
      <c r="AA137" s="79">
        <f t="shared" si="38"/>
        <v>0</v>
      </c>
      <c r="AB137" s="80">
        <f t="shared" si="39"/>
        <v>0</v>
      </c>
      <c r="AC137" s="81" t="str">
        <f t="shared" si="40"/>
        <v>0</v>
      </c>
      <c r="AD137" s="112"/>
      <c r="AE137" s="112"/>
      <c r="AF137" s="113"/>
      <c r="AG137" s="114"/>
      <c r="AH137" s="114"/>
      <c r="AI137" s="114"/>
      <c r="AJ137" s="114"/>
      <c r="AK137" s="114"/>
      <c r="AL137" s="114"/>
      <c r="AM137" s="115"/>
      <c r="AN137" s="115"/>
      <c r="AO137" s="114"/>
      <c r="AP137" s="114"/>
      <c r="AQ137" s="115"/>
      <c r="AR137" s="115"/>
      <c r="AS137" s="115"/>
      <c r="AT137" s="115"/>
      <c r="AU137" s="115"/>
      <c r="AV137" s="112"/>
    </row>
    <row r="138" spans="1:76" s="85" customFormat="1" ht="24.75" customHeight="1">
      <c r="A138" s="70" t="str">
        <f t="shared" si="33"/>
        <v>0</v>
      </c>
      <c r="B138" s="71">
        <v>135</v>
      </c>
      <c r="C138" s="70"/>
      <c r="D138" s="70"/>
      <c r="E138" s="70"/>
      <c r="F138" s="70"/>
      <c r="G138" s="70"/>
      <c r="H138" s="112"/>
      <c r="I138" s="117"/>
      <c r="J138" s="118"/>
      <c r="K138" s="118"/>
      <c r="L138" s="118"/>
      <c r="M138" s="119"/>
      <c r="N138" s="119"/>
      <c r="O138" s="120"/>
      <c r="P138" s="110"/>
      <c r="Q138" s="117"/>
      <c r="R138" s="117"/>
      <c r="S138" s="117"/>
      <c r="T138" s="117"/>
      <c r="U138" s="117"/>
      <c r="V138" s="110"/>
      <c r="W138" s="79">
        <f t="shared" si="34"/>
        <v>0</v>
      </c>
      <c r="X138" s="80">
        <f t="shared" si="35"/>
        <v>0</v>
      </c>
      <c r="Y138" s="79">
        <f t="shared" si="36"/>
        <v>0</v>
      </c>
      <c r="Z138" s="80">
        <f t="shared" si="37"/>
        <v>0</v>
      </c>
      <c r="AA138" s="79">
        <f t="shared" si="38"/>
        <v>0</v>
      </c>
      <c r="AB138" s="80">
        <f t="shared" si="39"/>
        <v>0</v>
      </c>
      <c r="AC138" s="81" t="str">
        <f t="shared" si="40"/>
        <v>0</v>
      </c>
      <c r="AD138" s="112"/>
      <c r="AE138" s="112"/>
      <c r="AF138" s="113"/>
      <c r="AG138" s="114"/>
      <c r="AH138" s="114"/>
      <c r="AI138" s="114"/>
      <c r="AJ138" s="114"/>
      <c r="AK138" s="114"/>
      <c r="AL138" s="114"/>
      <c r="AM138" s="115"/>
      <c r="AN138" s="115"/>
      <c r="AO138" s="114"/>
      <c r="AP138" s="114"/>
      <c r="AQ138" s="116"/>
      <c r="AR138" s="115"/>
      <c r="AS138" s="115"/>
      <c r="AT138" s="115"/>
      <c r="AU138" s="115"/>
      <c r="AV138" s="112"/>
    </row>
    <row r="139" spans="1:76" s="85" customFormat="1" ht="24.75" customHeight="1">
      <c r="A139" s="70" t="str">
        <f t="shared" si="33"/>
        <v>0</v>
      </c>
      <c r="B139" s="71">
        <v>136</v>
      </c>
      <c r="C139" s="70"/>
      <c r="D139" s="70"/>
      <c r="E139" s="70"/>
      <c r="F139" s="70"/>
      <c r="G139" s="70"/>
      <c r="H139" s="112"/>
      <c r="I139" s="117"/>
      <c r="J139" s="118"/>
      <c r="K139" s="118"/>
      <c r="L139" s="118"/>
      <c r="M139" s="119"/>
      <c r="N139" s="119"/>
      <c r="O139" s="120"/>
      <c r="P139" s="110"/>
      <c r="Q139" s="117"/>
      <c r="R139" s="117"/>
      <c r="S139" s="117"/>
      <c r="T139" s="117"/>
      <c r="U139" s="117"/>
      <c r="V139" s="110"/>
      <c r="W139" s="79">
        <f t="shared" si="34"/>
        <v>0</v>
      </c>
      <c r="X139" s="80">
        <f t="shared" si="35"/>
        <v>0</v>
      </c>
      <c r="Y139" s="79">
        <f t="shared" si="36"/>
        <v>0</v>
      </c>
      <c r="Z139" s="80">
        <f t="shared" si="37"/>
        <v>0</v>
      </c>
      <c r="AA139" s="79">
        <f t="shared" si="38"/>
        <v>0</v>
      </c>
      <c r="AB139" s="80">
        <f t="shared" si="39"/>
        <v>0</v>
      </c>
      <c r="AC139" s="81" t="str">
        <f t="shared" si="40"/>
        <v>0</v>
      </c>
      <c r="AD139" s="112"/>
      <c r="AE139" s="112"/>
      <c r="AF139" s="113"/>
      <c r="AG139" s="114"/>
      <c r="AH139" s="114"/>
      <c r="AI139" s="114"/>
      <c r="AJ139" s="114"/>
      <c r="AK139" s="114"/>
      <c r="AL139" s="114"/>
      <c r="AM139" s="115"/>
      <c r="AN139" s="115"/>
      <c r="AO139" s="114"/>
      <c r="AP139" s="114"/>
      <c r="AQ139" s="115"/>
      <c r="AR139" s="115"/>
      <c r="AS139" s="115"/>
      <c r="AT139" s="115"/>
      <c r="AU139" s="115"/>
      <c r="AV139" s="112"/>
    </row>
    <row r="140" spans="1:76" s="85" customFormat="1" ht="24.75" customHeight="1">
      <c r="A140" s="70" t="str">
        <f t="shared" si="33"/>
        <v>0</v>
      </c>
      <c r="B140" s="71">
        <v>137</v>
      </c>
      <c r="C140" s="70"/>
      <c r="D140" s="70"/>
      <c r="E140" s="70"/>
      <c r="F140" s="70"/>
      <c r="G140" s="70"/>
      <c r="H140" s="112"/>
      <c r="I140" s="117"/>
      <c r="J140" s="118"/>
      <c r="K140" s="118"/>
      <c r="L140" s="118"/>
      <c r="M140" s="119"/>
      <c r="N140" s="119"/>
      <c r="O140" s="120"/>
      <c r="P140" s="110"/>
      <c r="Q140" s="117"/>
      <c r="R140" s="117"/>
      <c r="S140" s="117"/>
      <c r="T140" s="117"/>
      <c r="U140" s="117"/>
      <c r="V140" s="110"/>
      <c r="W140" s="79">
        <f t="shared" si="34"/>
        <v>0</v>
      </c>
      <c r="X140" s="80">
        <f t="shared" si="35"/>
        <v>0</v>
      </c>
      <c r="Y140" s="79">
        <f t="shared" si="36"/>
        <v>0</v>
      </c>
      <c r="Z140" s="80">
        <f t="shared" si="37"/>
        <v>0</v>
      </c>
      <c r="AA140" s="79">
        <f t="shared" si="38"/>
        <v>0</v>
      </c>
      <c r="AB140" s="80">
        <f t="shared" si="39"/>
        <v>0</v>
      </c>
      <c r="AC140" s="81" t="str">
        <f t="shared" si="40"/>
        <v>0</v>
      </c>
      <c r="AD140" s="112"/>
      <c r="AE140" s="112"/>
      <c r="AF140" s="113"/>
      <c r="AG140" s="114"/>
      <c r="AH140" s="114"/>
      <c r="AI140" s="114"/>
      <c r="AJ140" s="114"/>
      <c r="AK140" s="114"/>
      <c r="AL140" s="114"/>
      <c r="AM140" s="115"/>
      <c r="AN140" s="115"/>
      <c r="AO140" s="114"/>
      <c r="AP140" s="114"/>
      <c r="AQ140" s="115"/>
      <c r="AR140" s="115"/>
      <c r="AS140" s="115"/>
      <c r="AT140" s="115"/>
      <c r="AU140" s="115"/>
      <c r="AV140" s="112"/>
    </row>
    <row r="141" spans="1:76" s="85" customFormat="1" ht="24.75" customHeight="1">
      <c r="A141" s="70" t="str">
        <f t="shared" si="33"/>
        <v>0</v>
      </c>
      <c r="B141" s="71">
        <v>138</v>
      </c>
      <c r="C141" s="70"/>
      <c r="D141" s="70"/>
      <c r="E141" s="70"/>
      <c r="F141" s="70"/>
      <c r="G141" s="70"/>
      <c r="H141" s="112"/>
      <c r="I141" s="117"/>
      <c r="J141" s="118"/>
      <c r="K141" s="118"/>
      <c r="L141" s="118"/>
      <c r="M141" s="119"/>
      <c r="N141" s="119"/>
      <c r="O141" s="120"/>
      <c r="P141" s="110"/>
      <c r="Q141" s="117"/>
      <c r="R141" s="117"/>
      <c r="S141" s="117"/>
      <c r="T141" s="117"/>
      <c r="U141" s="117"/>
      <c r="V141" s="110"/>
      <c r="W141" s="79">
        <f t="shared" si="34"/>
        <v>0</v>
      </c>
      <c r="X141" s="80">
        <f t="shared" si="35"/>
        <v>0</v>
      </c>
      <c r="Y141" s="79">
        <f t="shared" si="36"/>
        <v>0</v>
      </c>
      <c r="Z141" s="80">
        <f t="shared" si="37"/>
        <v>0</v>
      </c>
      <c r="AA141" s="79">
        <f t="shared" si="38"/>
        <v>0</v>
      </c>
      <c r="AB141" s="80">
        <f t="shared" si="39"/>
        <v>0</v>
      </c>
      <c r="AC141" s="81" t="str">
        <f t="shared" si="40"/>
        <v>0</v>
      </c>
      <c r="AD141" s="112"/>
      <c r="AE141" s="112"/>
      <c r="AF141" s="113"/>
      <c r="AG141" s="114"/>
      <c r="AH141" s="114"/>
      <c r="AI141" s="114"/>
      <c r="AJ141" s="114"/>
      <c r="AK141" s="114"/>
      <c r="AL141" s="114"/>
      <c r="AM141" s="115"/>
      <c r="AN141" s="115"/>
      <c r="AO141" s="114"/>
      <c r="AP141" s="114"/>
      <c r="AQ141" s="115"/>
      <c r="AR141" s="115"/>
      <c r="AS141" s="115"/>
      <c r="AT141" s="115"/>
      <c r="AU141" s="115"/>
      <c r="AV141" s="112"/>
    </row>
    <row r="142" spans="1:76" s="85" customFormat="1" ht="24.75" customHeight="1">
      <c r="A142" s="70" t="str">
        <f t="shared" si="33"/>
        <v>0</v>
      </c>
      <c r="B142" s="71">
        <v>139</v>
      </c>
      <c r="C142" s="70"/>
      <c r="D142" s="70"/>
      <c r="E142" s="70"/>
      <c r="F142" s="70"/>
      <c r="G142" s="70"/>
      <c r="H142" s="112"/>
      <c r="I142" s="117"/>
      <c r="J142" s="118"/>
      <c r="K142" s="118"/>
      <c r="L142" s="118"/>
      <c r="M142" s="119"/>
      <c r="N142" s="119"/>
      <c r="O142" s="120"/>
      <c r="P142" s="110"/>
      <c r="Q142" s="117"/>
      <c r="R142" s="117"/>
      <c r="S142" s="117"/>
      <c r="T142" s="117"/>
      <c r="U142" s="117"/>
      <c r="V142" s="110"/>
      <c r="W142" s="79">
        <f t="shared" si="34"/>
        <v>0</v>
      </c>
      <c r="X142" s="80">
        <f t="shared" si="35"/>
        <v>0</v>
      </c>
      <c r="Y142" s="79">
        <f t="shared" si="36"/>
        <v>0</v>
      </c>
      <c r="Z142" s="80">
        <f t="shared" si="37"/>
        <v>0</v>
      </c>
      <c r="AA142" s="79">
        <f t="shared" si="38"/>
        <v>0</v>
      </c>
      <c r="AB142" s="80">
        <f t="shared" si="39"/>
        <v>0</v>
      </c>
      <c r="AC142" s="81" t="str">
        <f t="shared" si="40"/>
        <v>0</v>
      </c>
      <c r="AD142" s="112"/>
      <c r="AE142" s="112"/>
      <c r="AF142" s="113"/>
      <c r="AG142" s="114"/>
      <c r="AH142" s="114"/>
      <c r="AI142" s="114"/>
      <c r="AJ142" s="114"/>
      <c r="AK142" s="114"/>
      <c r="AL142" s="114"/>
      <c r="AM142" s="115"/>
      <c r="AN142" s="115"/>
      <c r="AO142" s="114"/>
      <c r="AP142" s="114"/>
      <c r="AQ142" s="115"/>
      <c r="AR142" s="115"/>
      <c r="AS142" s="115"/>
      <c r="AT142" s="115"/>
      <c r="AU142" s="115"/>
      <c r="AV142" s="112"/>
    </row>
    <row r="143" spans="1:76" s="85" customFormat="1" ht="24.75" customHeight="1">
      <c r="A143" s="70" t="str">
        <f t="shared" si="33"/>
        <v>0</v>
      </c>
      <c r="B143" s="71">
        <v>140</v>
      </c>
      <c r="C143" s="70"/>
      <c r="D143" s="70"/>
      <c r="E143" s="70"/>
      <c r="F143" s="70"/>
      <c r="G143" s="70"/>
      <c r="H143" s="112"/>
      <c r="I143" s="117"/>
      <c r="J143" s="118"/>
      <c r="K143" s="118"/>
      <c r="L143" s="118"/>
      <c r="M143" s="119"/>
      <c r="N143" s="119"/>
      <c r="O143" s="120"/>
      <c r="P143" s="110"/>
      <c r="Q143" s="117"/>
      <c r="R143" s="117"/>
      <c r="S143" s="117"/>
      <c r="T143" s="117"/>
      <c r="U143" s="117"/>
      <c r="V143" s="110"/>
      <c r="W143" s="79">
        <f t="shared" si="34"/>
        <v>0</v>
      </c>
      <c r="X143" s="80">
        <f t="shared" si="35"/>
        <v>0</v>
      </c>
      <c r="Y143" s="79">
        <f t="shared" si="36"/>
        <v>0</v>
      </c>
      <c r="Z143" s="80">
        <f t="shared" si="37"/>
        <v>0</v>
      </c>
      <c r="AA143" s="79">
        <f t="shared" si="38"/>
        <v>0</v>
      </c>
      <c r="AB143" s="80">
        <f t="shared" si="39"/>
        <v>0</v>
      </c>
      <c r="AC143" s="81" t="str">
        <f t="shared" si="40"/>
        <v>0</v>
      </c>
      <c r="AD143" s="112"/>
      <c r="AE143" s="112"/>
      <c r="AF143" s="113"/>
      <c r="AG143" s="114"/>
      <c r="AH143" s="114"/>
      <c r="AI143" s="114"/>
      <c r="AJ143" s="114"/>
      <c r="AK143" s="114"/>
      <c r="AL143" s="114"/>
      <c r="AM143" s="115"/>
      <c r="AN143" s="115"/>
      <c r="AO143" s="114"/>
      <c r="AP143" s="114"/>
      <c r="AQ143" s="115"/>
      <c r="AR143" s="115"/>
      <c r="AS143" s="115"/>
      <c r="AT143" s="115"/>
      <c r="AU143" s="115"/>
      <c r="AV143" s="112"/>
    </row>
    <row r="144" spans="1:76" s="85" customFormat="1" ht="24.75" customHeight="1">
      <c r="A144" s="70" t="str">
        <f t="shared" si="33"/>
        <v>0</v>
      </c>
      <c r="B144" s="71">
        <v>141</v>
      </c>
      <c r="C144" s="70"/>
      <c r="D144" s="70"/>
      <c r="E144" s="70"/>
      <c r="F144" s="70"/>
      <c r="G144" s="70"/>
      <c r="H144" s="112"/>
      <c r="I144" s="117"/>
      <c r="J144" s="118"/>
      <c r="K144" s="118"/>
      <c r="L144" s="118"/>
      <c r="M144" s="119"/>
      <c r="N144" s="119"/>
      <c r="O144" s="120"/>
      <c r="P144" s="110"/>
      <c r="Q144" s="117"/>
      <c r="R144" s="117"/>
      <c r="S144" s="117"/>
      <c r="T144" s="117"/>
      <c r="U144" s="117"/>
      <c r="V144" s="110"/>
      <c r="W144" s="79">
        <f t="shared" si="34"/>
        <v>0</v>
      </c>
      <c r="X144" s="80">
        <f t="shared" si="35"/>
        <v>0</v>
      </c>
      <c r="Y144" s="79">
        <f t="shared" si="36"/>
        <v>0</v>
      </c>
      <c r="Z144" s="80">
        <f t="shared" si="37"/>
        <v>0</v>
      </c>
      <c r="AA144" s="79">
        <f t="shared" si="38"/>
        <v>0</v>
      </c>
      <c r="AB144" s="80">
        <f t="shared" si="39"/>
        <v>0</v>
      </c>
      <c r="AC144" s="81" t="str">
        <f t="shared" si="40"/>
        <v>0</v>
      </c>
      <c r="AD144" s="112"/>
      <c r="AE144" s="112"/>
      <c r="AF144" s="113"/>
      <c r="AG144" s="114"/>
      <c r="AH144" s="114"/>
      <c r="AI144" s="114"/>
      <c r="AJ144" s="114"/>
      <c r="AK144" s="114"/>
      <c r="AL144" s="114"/>
      <c r="AM144" s="115"/>
      <c r="AN144" s="115"/>
      <c r="AO144" s="114"/>
      <c r="AP144" s="114"/>
      <c r="AQ144" s="115"/>
      <c r="AR144" s="115"/>
      <c r="AS144" s="115"/>
      <c r="AT144" s="115"/>
      <c r="AU144" s="115"/>
      <c r="AV144" s="112"/>
    </row>
    <row r="145" spans="1:48" s="85" customFormat="1" ht="24.75" customHeight="1">
      <c r="A145" s="70" t="str">
        <f t="shared" si="33"/>
        <v>0</v>
      </c>
      <c r="B145" s="71">
        <v>142</v>
      </c>
      <c r="C145" s="70"/>
      <c r="D145" s="70"/>
      <c r="E145" s="70"/>
      <c r="F145" s="70"/>
      <c r="G145" s="70"/>
      <c r="H145" s="112"/>
      <c r="I145" s="117"/>
      <c r="J145" s="118"/>
      <c r="K145" s="118"/>
      <c r="L145" s="118"/>
      <c r="M145" s="119"/>
      <c r="N145" s="119"/>
      <c r="O145" s="120"/>
      <c r="P145" s="110"/>
      <c r="Q145" s="117"/>
      <c r="R145" s="117"/>
      <c r="S145" s="117"/>
      <c r="T145" s="117"/>
      <c r="U145" s="117"/>
      <c r="V145" s="110"/>
      <c r="W145" s="79">
        <f t="shared" si="34"/>
        <v>0</v>
      </c>
      <c r="X145" s="80">
        <f t="shared" si="35"/>
        <v>0</v>
      </c>
      <c r="Y145" s="79">
        <f t="shared" si="36"/>
        <v>0</v>
      </c>
      <c r="Z145" s="80">
        <f t="shared" si="37"/>
        <v>0</v>
      </c>
      <c r="AA145" s="79">
        <f t="shared" si="38"/>
        <v>0</v>
      </c>
      <c r="AB145" s="80">
        <f t="shared" si="39"/>
        <v>0</v>
      </c>
      <c r="AC145" s="81" t="str">
        <f t="shared" si="40"/>
        <v>0</v>
      </c>
      <c r="AD145" s="112"/>
      <c r="AE145" s="112"/>
      <c r="AF145" s="113"/>
      <c r="AG145" s="114"/>
      <c r="AH145" s="114"/>
      <c r="AI145" s="114"/>
      <c r="AJ145" s="114"/>
      <c r="AK145" s="114"/>
      <c r="AL145" s="114"/>
      <c r="AM145" s="115"/>
      <c r="AN145" s="115"/>
      <c r="AO145" s="114"/>
      <c r="AP145" s="114"/>
      <c r="AQ145" s="115"/>
      <c r="AR145" s="115"/>
      <c r="AS145" s="115"/>
      <c r="AT145" s="115"/>
      <c r="AU145" s="115"/>
      <c r="AV145" s="112"/>
    </row>
    <row r="146" spans="1:48" s="85" customFormat="1" ht="24.75" customHeight="1">
      <c r="A146" s="70" t="str">
        <f t="shared" si="33"/>
        <v>0</v>
      </c>
      <c r="B146" s="71">
        <v>143</v>
      </c>
      <c r="C146" s="70"/>
      <c r="D146" s="70"/>
      <c r="E146" s="70"/>
      <c r="F146" s="70"/>
      <c r="G146" s="70"/>
      <c r="H146" s="112"/>
      <c r="I146" s="117"/>
      <c r="J146" s="118"/>
      <c r="K146" s="118"/>
      <c r="L146" s="118"/>
      <c r="M146" s="119"/>
      <c r="N146" s="119"/>
      <c r="O146" s="120"/>
      <c r="P146" s="110"/>
      <c r="Q146" s="117"/>
      <c r="R146" s="117"/>
      <c r="S146" s="117"/>
      <c r="T146" s="117"/>
      <c r="U146" s="117"/>
      <c r="V146" s="110"/>
      <c r="W146" s="79">
        <f t="shared" si="34"/>
        <v>0</v>
      </c>
      <c r="X146" s="80">
        <f t="shared" si="35"/>
        <v>0</v>
      </c>
      <c r="Y146" s="79">
        <f t="shared" si="36"/>
        <v>0</v>
      </c>
      <c r="Z146" s="80">
        <f t="shared" si="37"/>
        <v>0</v>
      </c>
      <c r="AA146" s="79">
        <f t="shared" si="38"/>
        <v>0</v>
      </c>
      <c r="AB146" s="80">
        <f t="shared" si="39"/>
        <v>0</v>
      </c>
      <c r="AC146" s="81" t="str">
        <f t="shared" si="40"/>
        <v>0</v>
      </c>
      <c r="AD146" s="112"/>
      <c r="AE146" s="112"/>
      <c r="AF146" s="113"/>
      <c r="AG146" s="114"/>
      <c r="AH146" s="114"/>
      <c r="AI146" s="114"/>
      <c r="AJ146" s="114"/>
      <c r="AK146" s="114"/>
      <c r="AL146" s="114"/>
      <c r="AM146" s="115"/>
      <c r="AN146" s="115"/>
      <c r="AO146" s="114"/>
      <c r="AP146" s="114"/>
      <c r="AQ146" s="115"/>
      <c r="AR146" s="115"/>
      <c r="AS146" s="115"/>
      <c r="AT146" s="115"/>
      <c r="AU146" s="115"/>
      <c r="AV146" s="112"/>
    </row>
    <row r="147" spans="1:48" s="85" customFormat="1" ht="24.75" customHeight="1">
      <c r="A147" s="70" t="str">
        <f t="shared" si="33"/>
        <v>0</v>
      </c>
      <c r="B147" s="71">
        <v>144</v>
      </c>
      <c r="C147" s="70"/>
      <c r="D147" s="70"/>
      <c r="E147" s="70"/>
      <c r="F147" s="70"/>
      <c r="G147" s="70"/>
      <c r="H147" s="112"/>
      <c r="I147" s="117"/>
      <c r="J147" s="118"/>
      <c r="K147" s="118"/>
      <c r="L147" s="118"/>
      <c r="M147" s="119"/>
      <c r="N147" s="119"/>
      <c r="O147" s="120"/>
      <c r="P147" s="110"/>
      <c r="Q147" s="117"/>
      <c r="R147" s="117"/>
      <c r="S147" s="117"/>
      <c r="T147" s="117"/>
      <c r="U147" s="117"/>
      <c r="V147" s="110"/>
      <c r="W147" s="79">
        <f t="shared" si="34"/>
        <v>0</v>
      </c>
      <c r="X147" s="80">
        <f t="shared" si="35"/>
        <v>0</v>
      </c>
      <c r="Y147" s="79">
        <f t="shared" si="36"/>
        <v>0</v>
      </c>
      <c r="Z147" s="80">
        <f t="shared" si="37"/>
        <v>0</v>
      </c>
      <c r="AA147" s="79">
        <f t="shared" si="38"/>
        <v>0</v>
      </c>
      <c r="AB147" s="80">
        <f t="shared" si="39"/>
        <v>0</v>
      </c>
      <c r="AC147" s="81" t="str">
        <f t="shared" si="40"/>
        <v>0</v>
      </c>
      <c r="AD147" s="112"/>
      <c r="AE147" s="112"/>
      <c r="AF147" s="113"/>
      <c r="AG147" s="114"/>
      <c r="AH147" s="114"/>
      <c r="AI147" s="114"/>
      <c r="AJ147" s="114"/>
      <c r="AK147" s="114"/>
      <c r="AL147" s="114"/>
      <c r="AM147" s="115"/>
      <c r="AN147" s="115"/>
      <c r="AO147" s="114"/>
      <c r="AP147" s="114"/>
      <c r="AQ147" s="115"/>
      <c r="AR147" s="115"/>
      <c r="AS147" s="115"/>
      <c r="AT147" s="115"/>
      <c r="AU147" s="115"/>
      <c r="AV147" s="112"/>
    </row>
    <row r="148" spans="1:48" s="85" customFormat="1" ht="24.75" customHeight="1">
      <c r="A148" s="70" t="str">
        <f t="shared" si="33"/>
        <v>0</v>
      </c>
      <c r="B148" s="71">
        <v>145</v>
      </c>
      <c r="C148" s="70"/>
      <c r="D148" s="70"/>
      <c r="E148" s="70"/>
      <c r="F148" s="70"/>
      <c r="G148" s="70"/>
      <c r="H148" s="112"/>
      <c r="I148" s="117"/>
      <c r="J148" s="118"/>
      <c r="K148" s="118"/>
      <c r="L148" s="118"/>
      <c r="M148" s="119"/>
      <c r="N148" s="119"/>
      <c r="O148" s="120"/>
      <c r="P148" s="110"/>
      <c r="Q148" s="117"/>
      <c r="R148" s="117"/>
      <c r="S148" s="117"/>
      <c r="T148" s="117"/>
      <c r="U148" s="117"/>
      <c r="V148" s="110"/>
      <c r="W148" s="79">
        <f t="shared" si="34"/>
        <v>0</v>
      </c>
      <c r="X148" s="80">
        <f t="shared" si="35"/>
        <v>0</v>
      </c>
      <c r="Y148" s="79">
        <f t="shared" si="36"/>
        <v>0</v>
      </c>
      <c r="Z148" s="80">
        <f t="shared" si="37"/>
        <v>0</v>
      </c>
      <c r="AA148" s="79">
        <f t="shared" si="38"/>
        <v>0</v>
      </c>
      <c r="AB148" s="80">
        <f t="shared" si="39"/>
        <v>0</v>
      </c>
      <c r="AC148" s="81" t="str">
        <f t="shared" si="40"/>
        <v>0</v>
      </c>
      <c r="AD148" s="112"/>
      <c r="AE148" s="112"/>
      <c r="AF148" s="113"/>
      <c r="AG148" s="114"/>
      <c r="AH148" s="114"/>
      <c r="AI148" s="114"/>
      <c r="AJ148" s="114"/>
      <c r="AK148" s="114"/>
      <c r="AL148" s="114"/>
      <c r="AM148" s="115"/>
      <c r="AN148" s="115"/>
      <c r="AO148" s="114"/>
      <c r="AP148" s="114"/>
      <c r="AQ148" s="115"/>
      <c r="AR148" s="115"/>
      <c r="AS148" s="115"/>
      <c r="AT148" s="115"/>
      <c r="AU148" s="115"/>
      <c r="AV148" s="112"/>
    </row>
    <row r="149" spans="1:48" s="85" customFormat="1" ht="24.75" customHeight="1">
      <c r="A149" s="70" t="str">
        <f t="shared" si="33"/>
        <v>0</v>
      </c>
      <c r="B149" s="71">
        <v>146</v>
      </c>
      <c r="C149" s="70"/>
      <c r="D149" s="70"/>
      <c r="E149" s="70"/>
      <c r="F149" s="70"/>
      <c r="G149" s="70"/>
      <c r="H149" s="112"/>
      <c r="I149" s="117"/>
      <c r="J149" s="118"/>
      <c r="K149" s="118"/>
      <c r="L149" s="118"/>
      <c r="M149" s="119"/>
      <c r="N149" s="119"/>
      <c r="O149" s="120"/>
      <c r="P149" s="110"/>
      <c r="Q149" s="117"/>
      <c r="R149" s="117"/>
      <c r="S149" s="117"/>
      <c r="T149" s="117"/>
      <c r="U149" s="117"/>
      <c r="V149" s="110"/>
      <c r="W149" s="79">
        <f t="shared" si="34"/>
        <v>0</v>
      </c>
      <c r="X149" s="80">
        <f t="shared" si="35"/>
        <v>0</v>
      </c>
      <c r="Y149" s="79">
        <f t="shared" si="36"/>
        <v>0</v>
      </c>
      <c r="Z149" s="80">
        <f t="shared" si="37"/>
        <v>0</v>
      </c>
      <c r="AA149" s="79">
        <f t="shared" si="38"/>
        <v>0</v>
      </c>
      <c r="AB149" s="80">
        <f t="shared" si="39"/>
        <v>0</v>
      </c>
      <c r="AC149" s="81" t="str">
        <f t="shared" si="40"/>
        <v>0</v>
      </c>
      <c r="AD149" s="112"/>
      <c r="AE149" s="112"/>
      <c r="AF149" s="113"/>
      <c r="AG149" s="114"/>
      <c r="AH149" s="114"/>
      <c r="AI149" s="114"/>
      <c r="AJ149" s="114"/>
      <c r="AK149" s="114"/>
      <c r="AL149" s="114"/>
      <c r="AM149" s="115"/>
      <c r="AN149" s="115"/>
      <c r="AO149" s="114"/>
      <c r="AP149" s="114"/>
      <c r="AQ149" s="115"/>
      <c r="AR149" s="115"/>
      <c r="AS149" s="115"/>
      <c r="AT149" s="115"/>
      <c r="AU149" s="115"/>
      <c r="AV149" s="112"/>
    </row>
    <row r="150" spans="1:48" s="85" customFormat="1" ht="24.75" customHeight="1">
      <c r="A150" s="70" t="str">
        <f t="shared" si="33"/>
        <v>0</v>
      </c>
      <c r="B150" s="71">
        <v>147</v>
      </c>
      <c r="C150" s="70"/>
      <c r="D150" s="70"/>
      <c r="E150" s="70"/>
      <c r="F150" s="70"/>
      <c r="G150" s="70"/>
      <c r="H150" s="112"/>
      <c r="I150" s="117"/>
      <c r="J150" s="118"/>
      <c r="K150" s="118"/>
      <c r="L150" s="118"/>
      <c r="M150" s="119"/>
      <c r="N150" s="119"/>
      <c r="O150" s="120"/>
      <c r="P150" s="110"/>
      <c r="Q150" s="117"/>
      <c r="R150" s="117"/>
      <c r="S150" s="117"/>
      <c r="T150" s="117"/>
      <c r="U150" s="117"/>
      <c r="V150" s="110"/>
      <c r="W150" s="79">
        <f t="shared" si="34"/>
        <v>0</v>
      </c>
      <c r="X150" s="80">
        <f t="shared" si="35"/>
        <v>0</v>
      </c>
      <c r="Y150" s="79">
        <f t="shared" si="36"/>
        <v>0</v>
      </c>
      <c r="Z150" s="80">
        <f t="shared" si="37"/>
        <v>0</v>
      </c>
      <c r="AA150" s="79">
        <f t="shared" si="38"/>
        <v>0</v>
      </c>
      <c r="AB150" s="80">
        <f t="shared" si="39"/>
        <v>0</v>
      </c>
      <c r="AC150" s="81" t="str">
        <f t="shared" si="40"/>
        <v>0</v>
      </c>
      <c r="AD150" s="112"/>
      <c r="AE150" s="112"/>
      <c r="AF150" s="113"/>
      <c r="AG150" s="114"/>
      <c r="AH150" s="114"/>
      <c r="AI150" s="114"/>
      <c r="AJ150" s="114"/>
      <c r="AK150" s="114"/>
      <c r="AL150" s="114"/>
      <c r="AM150" s="115"/>
      <c r="AN150" s="115"/>
      <c r="AO150" s="114"/>
      <c r="AP150" s="114"/>
      <c r="AQ150" s="116"/>
      <c r="AR150" s="115"/>
      <c r="AS150" s="115"/>
      <c r="AT150" s="115"/>
      <c r="AU150" s="115"/>
      <c r="AV150" s="112"/>
    </row>
    <row r="151" spans="1:48" s="85" customFormat="1" ht="24.75" customHeight="1">
      <c r="A151" s="70" t="str">
        <f t="shared" si="33"/>
        <v>0</v>
      </c>
      <c r="B151" s="71">
        <v>148</v>
      </c>
      <c r="C151" s="70"/>
      <c r="D151" s="70"/>
      <c r="E151" s="70"/>
      <c r="F151" s="70"/>
      <c r="G151" s="70"/>
      <c r="H151" s="112"/>
      <c r="I151" s="117"/>
      <c r="J151" s="118"/>
      <c r="K151" s="118"/>
      <c r="L151" s="118"/>
      <c r="M151" s="119"/>
      <c r="N151" s="119"/>
      <c r="O151" s="120"/>
      <c r="P151" s="110"/>
      <c r="Q151" s="117"/>
      <c r="R151" s="117"/>
      <c r="S151" s="117"/>
      <c r="T151" s="117"/>
      <c r="U151" s="117"/>
      <c r="V151" s="110"/>
      <c r="W151" s="79">
        <f t="shared" si="34"/>
        <v>0</v>
      </c>
      <c r="X151" s="80">
        <f t="shared" si="35"/>
        <v>0</v>
      </c>
      <c r="Y151" s="79">
        <f t="shared" si="36"/>
        <v>0</v>
      </c>
      <c r="Z151" s="80">
        <f t="shared" si="37"/>
        <v>0</v>
      </c>
      <c r="AA151" s="79">
        <f t="shared" si="38"/>
        <v>0</v>
      </c>
      <c r="AB151" s="80">
        <f t="shared" si="39"/>
        <v>0</v>
      </c>
      <c r="AC151" s="81" t="str">
        <f t="shared" si="40"/>
        <v>0</v>
      </c>
      <c r="AD151" s="112"/>
      <c r="AE151" s="112"/>
      <c r="AF151" s="113"/>
      <c r="AG151" s="114"/>
      <c r="AH151" s="114"/>
      <c r="AI151" s="114"/>
      <c r="AJ151" s="114"/>
      <c r="AK151" s="114"/>
      <c r="AL151" s="114"/>
      <c r="AM151" s="115"/>
      <c r="AN151" s="115"/>
      <c r="AO151" s="114"/>
      <c r="AP151" s="114"/>
      <c r="AQ151" s="115"/>
      <c r="AR151" s="115"/>
      <c r="AS151" s="115"/>
      <c r="AT151" s="115"/>
      <c r="AU151" s="115"/>
      <c r="AV151" s="112"/>
    </row>
    <row r="152" spans="1:48" s="85" customFormat="1" ht="24.75" customHeight="1">
      <c r="A152" s="70" t="str">
        <f t="shared" si="33"/>
        <v>0</v>
      </c>
      <c r="B152" s="71">
        <v>149</v>
      </c>
      <c r="C152" s="70"/>
      <c r="D152" s="70"/>
      <c r="E152" s="70"/>
      <c r="F152" s="70"/>
      <c r="G152" s="70"/>
      <c r="H152" s="112"/>
      <c r="I152" s="117"/>
      <c r="J152" s="118"/>
      <c r="K152" s="118"/>
      <c r="L152" s="118"/>
      <c r="M152" s="119"/>
      <c r="N152" s="119"/>
      <c r="O152" s="120"/>
      <c r="P152" s="110"/>
      <c r="Q152" s="117"/>
      <c r="R152" s="117"/>
      <c r="S152" s="117"/>
      <c r="T152" s="117"/>
      <c r="U152" s="117"/>
      <c r="V152" s="110"/>
      <c r="W152" s="79">
        <f t="shared" si="34"/>
        <v>0</v>
      </c>
      <c r="X152" s="80">
        <f t="shared" si="35"/>
        <v>0</v>
      </c>
      <c r="Y152" s="79">
        <f t="shared" si="36"/>
        <v>0</v>
      </c>
      <c r="Z152" s="80">
        <f t="shared" si="37"/>
        <v>0</v>
      </c>
      <c r="AA152" s="79">
        <f t="shared" si="38"/>
        <v>0</v>
      </c>
      <c r="AB152" s="80">
        <f t="shared" si="39"/>
        <v>0</v>
      </c>
      <c r="AC152" s="81" t="str">
        <f t="shared" si="40"/>
        <v>0</v>
      </c>
      <c r="AD152" s="112"/>
      <c r="AE152" s="112"/>
      <c r="AF152" s="113"/>
      <c r="AG152" s="114"/>
      <c r="AH152" s="114"/>
      <c r="AI152" s="114"/>
      <c r="AJ152" s="114"/>
      <c r="AK152" s="114"/>
      <c r="AL152" s="114"/>
      <c r="AM152" s="115"/>
      <c r="AN152" s="115"/>
      <c r="AO152" s="114"/>
      <c r="AP152" s="114"/>
      <c r="AQ152" s="115"/>
      <c r="AR152" s="115"/>
      <c r="AS152" s="115"/>
      <c r="AT152" s="115"/>
      <c r="AU152" s="115"/>
      <c r="AV152" s="112"/>
    </row>
    <row r="153" spans="1:48" s="85" customFormat="1" ht="24.75" customHeight="1">
      <c r="A153" s="70" t="str">
        <f t="shared" si="33"/>
        <v>0</v>
      </c>
      <c r="B153" s="71">
        <v>150</v>
      </c>
      <c r="C153" s="70"/>
      <c r="D153" s="70"/>
      <c r="E153" s="70"/>
      <c r="F153" s="70"/>
      <c r="G153" s="70"/>
      <c r="H153" s="112"/>
      <c r="I153" s="117"/>
      <c r="J153" s="118"/>
      <c r="K153" s="118"/>
      <c r="L153" s="118"/>
      <c r="M153" s="119"/>
      <c r="N153" s="119"/>
      <c r="O153" s="120"/>
      <c r="P153" s="110"/>
      <c r="Q153" s="117"/>
      <c r="R153" s="117"/>
      <c r="S153" s="117"/>
      <c r="T153" s="117"/>
      <c r="U153" s="117"/>
      <c r="V153" s="110"/>
      <c r="W153" s="79">
        <f t="shared" si="34"/>
        <v>0</v>
      </c>
      <c r="X153" s="80">
        <f t="shared" si="35"/>
        <v>0</v>
      </c>
      <c r="Y153" s="79">
        <f t="shared" si="36"/>
        <v>0</v>
      </c>
      <c r="Z153" s="80">
        <f t="shared" si="37"/>
        <v>0</v>
      </c>
      <c r="AA153" s="79">
        <f t="shared" si="38"/>
        <v>0</v>
      </c>
      <c r="AB153" s="80">
        <f t="shared" si="39"/>
        <v>0</v>
      </c>
      <c r="AC153" s="81" t="str">
        <f t="shared" si="40"/>
        <v>0</v>
      </c>
      <c r="AD153" s="112"/>
      <c r="AE153" s="112"/>
      <c r="AF153" s="113"/>
      <c r="AG153" s="114"/>
      <c r="AH153" s="114"/>
      <c r="AI153" s="114"/>
      <c r="AJ153" s="114"/>
      <c r="AK153" s="114"/>
      <c r="AL153" s="114"/>
      <c r="AM153" s="115"/>
      <c r="AN153" s="115"/>
      <c r="AO153" s="114"/>
      <c r="AP153" s="114"/>
      <c r="AQ153" s="115"/>
      <c r="AR153" s="115"/>
      <c r="AS153" s="115"/>
      <c r="AT153" s="115"/>
      <c r="AU153" s="115"/>
      <c r="AV153" s="112"/>
    </row>
    <row r="154" spans="1:48" s="85" customFormat="1" ht="24.75" customHeight="1">
      <c r="A154" s="70" t="str">
        <f t="shared" si="33"/>
        <v>0</v>
      </c>
      <c r="B154" s="71">
        <v>151</v>
      </c>
      <c r="C154" s="70"/>
      <c r="D154" s="70"/>
      <c r="E154" s="70"/>
      <c r="F154" s="70"/>
      <c r="G154" s="70"/>
      <c r="H154" s="112"/>
      <c r="I154" s="117"/>
      <c r="J154" s="118"/>
      <c r="K154" s="118"/>
      <c r="L154" s="118"/>
      <c r="M154" s="119"/>
      <c r="N154" s="119"/>
      <c r="O154" s="120"/>
      <c r="P154" s="110"/>
      <c r="Q154" s="117"/>
      <c r="R154" s="117"/>
      <c r="S154" s="117"/>
      <c r="T154" s="117"/>
      <c r="U154" s="117"/>
      <c r="V154" s="110"/>
      <c r="W154" s="79">
        <f t="shared" si="34"/>
        <v>0</v>
      </c>
      <c r="X154" s="80">
        <f t="shared" si="35"/>
        <v>0</v>
      </c>
      <c r="Y154" s="79">
        <f t="shared" si="36"/>
        <v>0</v>
      </c>
      <c r="Z154" s="80">
        <f t="shared" si="37"/>
        <v>0</v>
      </c>
      <c r="AA154" s="79">
        <f t="shared" si="38"/>
        <v>0</v>
      </c>
      <c r="AB154" s="80">
        <f t="shared" si="39"/>
        <v>0</v>
      </c>
      <c r="AC154" s="81" t="str">
        <f t="shared" si="40"/>
        <v>0</v>
      </c>
      <c r="AD154" s="112"/>
      <c r="AE154" s="112"/>
      <c r="AF154" s="113"/>
      <c r="AG154" s="114"/>
      <c r="AH154" s="114"/>
      <c r="AI154" s="114"/>
      <c r="AJ154" s="114"/>
      <c r="AK154" s="114"/>
      <c r="AL154" s="114"/>
      <c r="AM154" s="115"/>
      <c r="AN154" s="115"/>
      <c r="AO154" s="114"/>
      <c r="AP154" s="114"/>
      <c r="AQ154" s="115"/>
      <c r="AR154" s="115"/>
      <c r="AS154" s="115"/>
      <c r="AT154" s="115"/>
      <c r="AU154" s="115"/>
      <c r="AV154" s="112"/>
    </row>
    <row r="155" spans="1:48" s="85" customFormat="1" ht="24.75" customHeight="1">
      <c r="A155" s="70" t="str">
        <f t="shared" si="33"/>
        <v>0</v>
      </c>
      <c r="B155" s="71">
        <v>152</v>
      </c>
      <c r="C155" s="70"/>
      <c r="D155" s="70"/>
      <c r="E155" s="70"/>
      <c r="F155" s="70"/>
      <c r="G155" s="70"/>
      <c r="H155" s="112"/>
      <c r="I155" s="117"/>
      <c r="J155" s="118"/>
      <c r="K155" s="118"/>
      <c r="L155" s="118"/>
      <c r="M155" s="119"/>
      <c r="N155" s="119"/>
      <c r="O155" s="120"/>
      <c r="P155" s="110"/>
      <c r="Q155" s="117"/>
      <c r="R155" s="117"/>
      <c r="S155" s="117"/>
      <c r="T155" s="117"/>
      <c r="U155" s="117"/>
      <c r="V155" s="110"/>
      <c r="W155" s="79">
        <f t="shared" si="34"/>
        <v>0</v>
      </c>
      <c r="X155" s="80">
        <f t="shared" si="35"/>
        <v>0</v>
      </c>
      <c r="Y155" s="79">
        <f t="shared" si="36"/>
        <v>0</v>
      </c>
      <c r="Z155" s="80">
        <f t="shared" si="37"/>
        <v>0</v>
      </c>
      <c r="AA155" s="79">
        <f t="shared" si="38"/>
        <v>0</v>
      </c>
      <c r="AB155" s="80">
        <f t="shared" si="39"/>
        <v>0</v>
      </c>
      <c r="AC155" s="81" t="str">
        <f t="shared" si="40"/>
        <v>0</v>
      </c>
      <c r="AD155" s="112"/>
      <c r="AE155" s="112"/>
      <c r="AF155" s="113"/>
      <c r="AG155" s="114"/>
      <c r="AH155" s="114"/>
      <c r="AI155" s="114"/>
      <c r="AJ155" s="114"/>
      <c r="AK155" s="114"/>
      <c r="AL155" s="114"/>
      <c r="AM155" s="115"/>
      <c r="AN155" s="115"/>
      <c r="AO155" s="114"/>
      <c r="AP155" s="114"/>
      <c r="AQ155" s="115"/>
      <c r="AR155" s="115"/>
      <c r="AS155" s="115"/>
      <c r="AT155" s="115"/>
      <c r="AU155" s="115"/>
      <c r="AV155" s="112"/>
    </row>
    <row r="156" spans="1:48" s="85" customFormat="1" ht="24.75" customHeight="1">
      <c r="A156" s="70" t="str">
        <f t="shared" si="33"/>
        <v>0</v>
      </c>
      <c r="B156" s="71">
        <v>153</v>
      </c>
      <c r="C156" s="70"/>
      <c r="D156" s="70"/>
      <c r="E156" s="70"/>
      <c r="F156" s="70"/>
      <c r="G156" s="70"/>
      <c r="H156" s="112"/>
      <c r="I156" s="117"/>
      <c r="J156" s="118"/>
      <c r="K156" s="118"/>
      <c r="L156" s="118"/>
      <c r="M156" s="119"/>
      <c r="N156" s="119"/>
      <c r="O156" s="120"/>
      <c r="P156" s="110"/>
      <c r="Q156" s="117"/>
      <c r="R156" s="117"/>
      <c r="S156" s="117"/>
      <c r="T156" s="117"/>
      <c r="U156" s="117"/>
      <c r="V156" s="110"/>
      <c r="W156" s="79">
        <f t="shared" si="34"/>
        <v>0</v>
      </c>
      <c r="X156" s="80">
        <f t="shared" si="35"/>
        <v>0</v>
      </c>
      <c r="Y156" s="79">
        <f t="shared" si="36"/>
        <v>0</v>
      </c>
      <c r="Z156" s="80">
        <f t="shared" si="37"/>
        <v>0</v>
      </c>
      <c r="AA156" s="79">
        <f t="shared" si="38"/>
        <v>0</v>
      </c>
      <c r="AB156" s="80">
        <f t="shared" si="39"/>
        <v>0</v>
      </c>
      <c r="AC156" s="81" t="str">
        <f t="shared" si="40"/>
        <v>0</v>
      </c>
      <c r="AD156" s="112"/>
      <c r="AE156" s="112"/>
      <c r="AF156" s="113"/>
      <c r="AG156" s="114"/>
      <c r="AH156" s="114"/>
      <c r="AI156" s="114"/>
      <c r="AJ156" s="114"/>
      <c r="AK156" s="114"/>
      <c r="AL156" s="114"/>
      <c r="AM156" s="115"/>
      <c r="AN156" s="115"/>
      <c r="AO156" s="114"/>
      <c r="AP156" s="114"/>
      <c r="AQ156" s="115"/>
      <c r="AR156" s="115"/>
      <c r="AS156" s="115"/>
      <c r="AT156" s="115"/>
      <c r="AU156" s="115"/>
      <c r="AV156" s="112"/>
    </row>
    <row r="157" spans="1:48" s="85" customFormat="1" ht="24.75" customHeight="1">
      <c r="A157" s="70" t="str">
        <f t="shared" si="33"/>
        <v>0</v>
      </c>
      <c r="B157" s="71">
        <v>154</v>
      </c>
      <c r="C157" s="70"/>
      <c r="D157" s="70"/>
      <c r="E157" s="70"/>
      <c r="F157" s="70"/>
      <c r="G157" s="70"/>
      <c r="H157" s="112"/>
      <c r="I157" s="117"/>
      <c r="J157" s="118"/>
      <c r="K157" s="118"/>
      <c r="L157" s="118"/>
      <c r="M157" s="119"/>
      <c r="N157" s="119"/>
      <c r="O157" s="120"/>
      <c r="P157" s="110"/>
      <c r="Q157" s="117"/>
      <c r="R157" s="117"/>
      <c r="S157" s="117"/>
      <c r="T157" s="117"/>
      <c r="U157" s="117"/>
      <c r="V157" s="110"/>
      <c r="W157" s="79">
        <f t="shared" si="34"/>
        <v>0</v>
      </c>
      <c r="X157" s="80">
        <f t="shared" si="35"/>
        <v>0</v>
      </c>
      <c r="Y157" s="79">
        <f t="shared" si="36"/>
        <v>0</v>
      </c>
      <c r="Z157" s="80">
        <f t="shared" si="37"/>
        <v>0</v>
      </c>
      <c r="AA157" s="79">
        <f t="shared" si="38"/>
        <v>0</v>
      </c>
      <c r="AB157" s="80">
        <f t="shared" si="39"/>
        <v>0</v>
      </c>
      <c r="AC157" s="81" t="str">
        <f t="shared" si="40"/>
        <v>0</v>
      </c>
      <c r="AD157" s="112"/>
      <c r="AE157" s="112"/>
      <c r="AF157" s="113"/>
      <c r="AG157" s="114"/>
      <c r="AH157" s="114"/>
      <c r="AI157" s="114"/>
      <c r="AJ157" s="114"/>
      <c r="AK157" s="114"/>
      <c r="AL157" s="114"/>
      <c r="AM157" s="115"/>
      <c r="AN157" s="115"/>
      <c r="AO157" s="114"/>
      <c r="AP157" s="114"/>
      <c r="AQ157" s="115"/>
      <c r="AR157" s="115"/>
      <c r="AS157" s="115"/>
      <c r="AT157" s="115"/>
      <c r="AU157" s="115"/>
      <c r="AV157" s="112"/>
    </row>
    <row r="158" spans="1:48" s="85" customFormat="1" ht="24.75" customHeight="1">
      <c r="A158" s="70" t="str">
        <f t="shared" si="33"/>
        <v>0</v>
      </c>
      <c r="B158" s="71">
        <v>155</v>
      </c>
      <c r="C158" s="70"/>
      <c r="D158" s="70"/>
      <c r="E158" s="70"/>
      <c r="F158" s="70"/>
      <c r="G158" s="70"/>
      <c r="H158" s="112"/>
      <c r="I158" s="117"/>
      <c r="J158" s="118"/>
      <c r="K158" s="118"/>
      <c r="L158" s="118"/>
      <c r="M158" s="119"/>
      <c r="N158" s="119"/>
      <c r="O158" s="120"/>
      <c r="P158" s="110"/>
      <c r="Q158" s="117"/>
      <c r="R158" s="117"/>
      <c r="S158" s="117"/>
      <c r="T158" s="117"/>
      <c r="U158" s="117"/>
      <c r="V158" s="110"/>
      <c r="W158" s="79">
        <f t="shared" si="34"/>
        <v>0</v>
      </c>
      <c r="X158" s="80">
        <f t="shared" si="35"/>
        <v>0</v>
      </c>
      <c r="Y158" s="79">
        <f t="shared" si="36"/>
        <v>0</v>
      </c>
      <c r="Z158" s="80">
        <f t="shared" si="37"/>
        <v>0</v>
      </c>
      <c r="AA158" s="79">
        <f t="shared" si="38"/>
        <v>0</v>
      </c>
      <c r="AB158" s="80">
        <f t="shared" si="39"/>
        <v>0</v>
      </c>
      <c r="AC158" s="81" t="str">
        <f t="shared" si="40"/>
        <v>0</v>
      </c>
      <c r="AD158" s="112"/>
      <c r="AE158" s="112"/>
      <c r="AF158" s="113"/>
      <c r="AG158" s="114"/>
      <c r="AH158" s="114"/>
      <c r="AI158" s="114"/>
      <c r="AJ158" s="114"/>
      <c r="AK158" s="114"/>
      <c r="AL158" s="114"/>
      <c r="AM158" s="115"/>
      <c r="AN158" s="115"/>
      <c r="AO158" s="114"/>
      <c r="AP158" s="114"/>
      <c r="AQ158" s="115"/>
      <c r="AR158" s="115"/>
      <c r="AS158" s="115"/>
      <c r="AT158" s="115"/>
      <c r="AU158" s="115"/>
      <c r="AV158" s="112"/>
    </row>
    <row r="159" spans="1:48" s="85" customFormat="1" ht="24.75" customHeight="1">
      <c r="A159" s="70" t="str">
        <f t="shared" si="33"/>
        <v>0</v>
      </c>
      <c r="B159" s="71">
        <v>156</v>
      </c>
      <c r="C159" s="70"/>
      <c r="D159" s="70"/>
      <c r="E159" s="70"/>
      <c r="F159" s="70"/>
      <c r="G159" s="70"/>
      <c r="H159" s="112"/>
      <c r="I159" s="117"/>
      <c r="J159" s="118"/>
      <c r="K159" s="118"/>
      <c r="L159" s="118"/>
      <c r="M159" s="119"/>
      <c r="N159" s="119"/>
      <c r="O159" s="120"/>
      <c r="P159" s="110"/>
      <c r="Q159" s="117"/>
      <c r="R159" s="117"/>
      <c r="S159" s="117"/>
      <c r="T159" s="117"/>
      <c r="U159" s="117"/>
      <c r="V159" s="110"/>
      <c r="W159" s="79">
        <f t="shared" si="34"/>
        <v>0</v>
      </c>
      <c r="X159" s="80">
        <f t="shared" si="35"/>
        <v>0</v>
      </c>
      <c r="Y159" s="79">
        <f t="shared" si="36"/>
        <v>0</v>
      </c>
      <c r="Z159" s="80">
        <f t="shared" si="37"/>
        <v>0</v>
      </c>
      <c r="AA159" s="79">
        <f t="shared" si="38"/>
        <v>0</v>
      </c>
      <c r="AB159" s="80">
        <f t="shared" si="39"/>
        <v>0</v>
      </c>
      <c r="AC159" s="81" t="str">
        <f t="shared" si="40"/>
        <v>0</v>
      </c>
      <c r="AD159" s="112"/>
      <c r="AE159" s="112"/>
      <c r="AF159" s="113"/>
      <c r="AG159" s="114"/>
      <c r="AH159" s="114"/>
      <c r="AI159" s="114"/>
      <c r="AJ159" s="114"/>
      <c r="AK159" s="114"/>
      <c r="AL159" s="114"/>
      <c r="AM159" s="115"/>
      <c r="AN159" s="115"/>
      <c r="AO159" s="114"/>
      <c r="AP159" s="114"/>
      <c r="AQ159" s="115"/>
      <c r="AR159" s="115"/>
      <c r="AS159" s="115"/>
      <c r="AT159" s="115"/>
      <c r="AU159" s="115"/>
      <c r="AV159" s="112"/>
    </row>
    <row r="160" spans="1:48" s="85" customFormat="1" ht="24.75" customHeight="1">
      <c r="A160" s="70" t="str">
        <f t="shared" si="33"/>
        <v>0</v>
      </c>
      <c r="B160" s="71">
        <v>157</v>
      </c>
      <c r="C160" s="70"/>
      <c r="D160" s="70"/>
      <c r="E160" s="70"/>
      <c r="F160" s="70"/>
      <c r="G160" s="70"/>
      <c r="H160" s="112"/>
      <c r="I160" s="117"/>
      <c r="J160" s="118"/>
      <c r="K160" s="118"/>
      <c r="L160" s="118"/>
      <c r="M160" s="119"/>
      <c r="N160" s="119"/>
      <c r="O160" s="120"/>
      <c r="P160" s="110"/>
      <c r="Q160" s="117"/>
      <c r="R160" s="117"/>
      <c r="S160" s="117"/>
      <c r="T160" s="117"/>
      <c r="U160" s="117"/>
      <c r="V160" s="110"/>
      <c r="W160" s="79">
        <f t="shared" si="34"/>
        <v>0</v>
      </c>
      <c r="X160" s="80">
        <f t="shared" si="35"/>
        <v>0</v>
      </c>
      <c r="Y160" s="79">
        <f t="shared" si="36"/>
        <v>0</v>
      </c>
      <c r="Z160" s="80">
        <f t="shared" si="37"/>
        <v>0</v>
      </c>
      <c r="AA160" s="79">
        <f t="shared" si="38"/>
        <v>0</v>
      </c>
      <c r="AB160" s="80">
        <f t="shared" si="39"/>
        <v>0</v>
      </c>
      <c r="AC160" s="81" t="str">
        <f t="shared" si="40"/>
        <v>0</v>
      </c>
      <c r="AD160" s="112"/>
      <c r="AE160" s="112"/>
      <c r="AF160" s="113"/>
      <c r="AG160" s="114"/>
      <c r="AH160" s="114"/>
      <c r="AI160" s="114"/>
      <c r="AJ160" s="114"/>
      <c r="AK160" s="114"/>
      <c r="AL160" s="114"/>
      <c r="AM160" s="115"/>
      <c r="AN160" s="115"/>
      <c r="AO160" s="114"/>
      <c r="AP160" s="114"/>
      <c r="AQ160" s="115"/>
      <c r="AR160" s="115"/>
      <c r="AS160" s="115"/>
      <c r="AT160" s="115"/>
      <c r="AU160" s="115"/>
      <c r="AV160" s="112"/>
    </row>
    <row r="161" spans="1:48" s="85" customFormat="1" ht="24.75" customHeight="1">
      <c r="A161" s="70" t="str">
        <f t="shared" si="33"/>
        <v>0</v>
      </c>
      <c r="B161" s="71">
        <v>158</v>
      </c>
      <c r="C161" s="70"/>
      <c r="D161" s="70"/>
      <c r="E161" s="70"/>
      <c r="F161" s="70"/>
      <c r="G161" s="70"/>
      <c r="H161" s="112"/>
      <c r="I161" s="117"/>
      <c r="J161" s="118"/>
      <c r="K161" s="118"/>
      <c r="L161" s="118"/>
      <c r="M161" s="119"/>
      <c r="N161" s="119"/>
      <c r="O161" s="120"/>
      <c r="P161" s="110"/>
      <c r="Q161" s="117"/>
      <c r="R161" s="117"/>
      <c r="S161" s="117"/>
      <c r="T161" s="117"/>
      <c r="U161" s="117"/>
      <c r="V161" s="110"/>
      <c r="W161" s="79">
        <f t="shared" si="34"/>
        <v>0</v>
      </c>
      <c r="X161" s="80">
        <f t="shared" si="35"/>
        <v>0</v>
      </c>
      <c r="Y161" s="79">
        <f t="shared" si="36"/>
        <v>0</v>
      </c>
      <c r="Z161" s="80">
        <f t="shared" si="37"/>
        <v>0</v>
      </c>
      <c r="AA161" s="79">
        <f t="shared" si="38"/>
        <v>0</v>
      </c>
      <c r="AB161" s="80">
        <f t="shared" si="39"/>
        <v>0</v>
      </c>
      <c r="AC161" s="81" t="str">
        <f t="shared" si="40"/>
        <v>0</v>
      </c>
      <c r="AD161" s="112"/>
      <c r="AE161" s="112"/>
      <c r="AF161" s="113"/>
      <c r="AG161" s="114"/>
      <c r="AH161" s="114"/>
      <c r="AI161" s="114"/>
      <c r="AJ161" s="114"/>
      <c r="AK161" s="114"/>
      <c r="AL161" s="114"/>
      <c r="AM161" s="115"/>
      <c r="AN161" s="115"/>
      <c r="AO161" s="114"/>
      <c r="AP161" s="114"/>
      <c r="AQ161" s="116"/>
      <c r="AR161" s="115"/>
      <c r="AS161" s="115"/>
      <c r="AT161" s="115"/>
      <c r="AU161" s="115"/>
      <c r="AV161" s="112"/>
    </row>
    <row r="162" spans="1:48" s="85" customFormat="1" ht="24.75" customHeight="1">
      <c r="A162" s="70" t="str">
        <f t="shared" si="33"/>
        <v>0</v>
      </c>
      <c r="B162" s="71">
        <v>159</v>
      </c>
      <c r="C162" s="70"/>
      <c r="D162" s="70"/>
      <c r="E162" s="70"/>
      <c r="F162" s="70"/>
      <c r="G162" s="70"/>
      <c r="H162" s="112"/>
      <c r="I162" s="117"/>
      <c r="J162" s="118"/>
      <c r="K162" s="118"/>
      <c r="L162" s="118"/>
      <c r="M162" s="119"/>
      <c r="N162" s="119"/>
      <c r="O162" s="120"/>
      <c r="P162" s="110"/>
      <c r="Q162" s="117"/>
      <c r="R162" s="117"/>
      <c r="S162" s="117"/>
      <c r="T162" s="117"/>
      <c r="U162" s="117"/>
      <c r="V162" s="110"/>
      <c r="W162" s="79">
        <f t="shared" si="34"/>
        <v>0</v>
      </c>
      <c r="X162" s="80">
        <f t="shared" si="35"/>
        <v>0</v>
      </c>
      <c r="Y162" s="79">
        <f t="shared" si="36"/>
        <v>0</v>
      </c>
      <c r="Z162" s="80">
        <f t="shared" si="37"/>
        <v>0</v>
      </c>
      <c r="AA162" s="79">
        <f t="shared" si="38"/>
        <v>0</v>
      </c>
      <c r="AB162" s="80">
        <f t="shared" si="39"/>
        <v>0</v>
      </c>
      <c r="AC162" s="81" t="str">
        <f t="shared" si="40"/>
        <v>0</v>
      </c>
      <c r="AD162" s="112"/>
      <c r="AE162" s="112"/>
      <c r="AF162" s="113"/>
      <c r="AG162" s="114"/>
      <c r="AH162" s="114"/>
      <c r="AI162" s="114"/>
      <c r="AJ162" s="114"/>
      <c r="AK162" s="114"/>
      <c r="AL162" s="114"/>
      <c r="AM162" s="115"/>
      <c r="AN162" s="115"/>
      <c r="AO162" s="114"/>
      <c r="AP162" s="114"/>
      <c r="AQ162" s="115"/>
      <c r="AR162" s="115"/>
      <c r="AS162" s="115"/>
      <c r="AT162" s="115"/>
      <c r="AU162" s="115"/>
      <c r="AV162" s="112"/>
    </row>
    <row r="163" spans="1:48" s="85" customFormat="1" ht="24.75" customHeight="1">
      <c r="A163" s="70" t="str">
        <f t="shared" si="33"/>
        <v>0</v>
      </c>
      <c r="B163" s="71">
        <v>160</v>
      </c>
      <c r="C163" s="70"/>
      <c r="D163" s="70"/>
      <c r="E163" s="70"/>
      <c r="F163" s="70"/>
      <c r="G163" s="70"/>
      <c r="H163" s="112"/>
      <c r="I163" s="117"/>
      <c r="J163" s="118"/>
      <c r="K163" s="118"/>
      <c r="L163" s="118"/>
      <c r="M163" s="119"/>
      <c r="N163" s="119"/>
      <c r="O163" s="120"/>
      <c r="P163" s="110"/>
      <c r="Q163" s="117"/>
      <c r="R163" s="117"/>
      <c r="S163" s="117"/>
      <c r="T163" s="117"/>
      <c r="U163" s="117"/>
      <c r="V163" s="110"/>
      <c r="W163" s="79">
        <f t="shared" si="34"/>
        <v>0</v>
      </c>
      <c r="X163" s="80">
        <f t="shared" si="35"/>
        <v>0</v>
      </c>
      <c r="Y163" s="79">
        <f t="shared" si="36"/>
        <v>0</v>
      </c>
      <c r="Z163" s="80">
        <f t="shared" si="37"/>
        <v>0</v>
      </c>
      <c r="AA163" s="79">
        <f t="shared" si="38"/>
        <v>0</v>
      </c>
      <c r="AB163" s="80">
        <f t="shared" si="39"/>
        <v>0</v>
      </c>
      <c r="AC163" s="81" t="str">
        <f t="shared" si="40"/>
        <v>0</v>
      </c>
      <c r="AD163" s="112"/>
      <c r="AE163" s="112"/>
      <c r="AF163" s="113"/>
      <c r="AG163" s="114"/>
      <c r="AH163" s="114"/>
      <c r="AI163" s="114"/>
      <c r="AJ163" s="114"/>
      <c r="AK163" s="114"/>
      <c r="AL163" s="114"/>
      <c r="AM163" s="115"/>
      <c r="AN163" s="115"/>
      <c r="AO163" s="114"/>
      <c r="AP163" s="114"/>
      <c r="AQ163" s="115"/>
      <c r="AR163" s="115"/>
      <c r="AS163" s="115"/>
      <c r="AT163" s="115"/>
      <c r="AU163" s="115"/>
      <c r="AV163" s="112"/>
    </row>
    <row r="164" spans="1:48" s="85" customFormat="1" ht="24.75" customHeight="1">
      <c r="A164" s="70" t="str">
        <f t="shared" si="33"/>
        <v>0</v>
      </c>
      <c r="B164" s="71">
        <v>161</v>
      </c>
      <c r="C164" s="70"/>
      <c r="D164" s="70"/>
      <c r="E164" s="70"/>
      <c r="F164" s="70"/>
      <c r="G164" s="70"/>
      <c r="H164" s="112"/>
      <c r="I164" s="117"/>
      <c r="J164" s="118"/>
      <c r="K164" s="118"/>
      <c r="L164" s="118"/>
      <c r="M164" s="119"/>
      <c r="N164" s="119"/>
      <c r="O164" s="120"/>
      <c r="P164" s="110"/>
      <c r="Q164" s="117"/>
      <c r="R164" s="117"/>
      <c r="S164" s="117"/>
      <c r="T164" s="117"/>
      <c r="U164" s="117"/>
      <c r="V164" s="110"/>
      <c r="W164" s="79">
        <f t="shared" si="34"/>
        <v>0</v>
      </c>
      <c r="X164" s="80">
        <f t="shared" si="35"/>
        <v>0</v>
      </c>
      <c r="Y164" s="79">
        <f t="shared" si="36"/>
        <v>0</v>
      </c>
      <c r="Z164" s="80">
        <f t="shared" si="37"/>
        <v>0</v>
      </c>
      <c r="AA164" s="79">
        <f t="shared" si="38"/>
        <v>0</v>
      </c>
      <c r="AB164" s="80">
        <f t="shared" si="39"/>
        <v>0</v>
      </c>
      <c r="AC164" s="81" t="str">
        <f t="shared" si="40"/>
        <v>0</v>
      </c>
      <c r="AD164" s="112"/>
      <c r="AE164" s="112"/>
      <c r="AF164" s="113"/>
      <c r="AG164" s="114"/>
      <c r="AH164" s="114"/>
      <c r="AI164" s="114"/>
      <c r="AJ164" s="114"/>
      <c r="AK164" s="114"/>
      <c r="AL164" s="114"/>
      <c r="AM164" s="115"/>
      <c r="AN164" s="115"/>
      <c r="AO164" s="114"/>
      <c r="AP164" s="114"/>
      <c r="AQ164" s="115"/>
      <c r="AR164" s="115"/>
      <c r="AS164" s="115"/>
      <c r="AT164" s="115"/>
      <c r="AU164" s="115"/>
      <c r="AV164" s="112"/>
    </row>
    <row r="165" spans="1:48" s="85" customFormat="1" ht="24.75" customHeight="1">
      <c r="A165" s="70" t="str">
        <f t="shared" si="33"/>
        <v>0</v>
      </c>
      <c r="B165" s="71">
        <v>162</v>
      </c>
      <c r="C165" s="70"/>
      <c r="D165" s="70"/>
      <c r="E165" s="70"/>
      <c r="F165" s="70"/>
      <c r="G165" s="70"/>
      <c r="H165" s="112"/>
      <c r="I165" s="117"/>
      <c r="J165" s="118"/>
      <c r="K165" s="118"/>
      <c r="L165" s="118"/>
      <c r="M165" s="119"/>
      <c r="N165" s="119"/>
      <c r="O165" s="120"/>
      <c r="P165" s="110"/>
      <c r="Q165" s="117"/>
      <c r="R165" s="117"/>
      <c r="S165" s="117"/>
      <c r="T165" s="117"/>
      <c r="U165" s="117"/>
      <c r="V165" s="110"/>
      <c r="W165" s="79">
        <f t="shared" si="34"/>
        <v>0</v>
      </c>
      <c r="X165" s="80">
        <f t="shared" si="35"/>
        <v>0</v>
      </c>
      <c r="Y165" s="79">
        <f t="shared" si="36"/>
        <v>0</v>
      </c>
      <c r="Z165" s="80">
        <f t="shared" si="37"/>
        <v>0</v>
      </c>
      <c r="AA165" s="79">
        <f t="shared" si="38"/>
        <v>0</v>
      </c>
      <c r="AB165" s="80">
        <f t="shared" si="39"/>
        <v>0</v>
      </c>
      <c r="AC165" s="81" t="str">
        <f t="shared" si="40"/>
        <v>0</v>
      </c>
      <c r="AD165" s="112"/>
      <c r="AE165" s="112"/>
      <c r="AF165" s="113"/>
      <c r="AG165" s="114"/>
      <c r="AH165" s="114"/>
      <c r="AI165" s="114"/>
      <c r="AJ165" s="114"/>
      <c r="AK165" s="114"/>
      <c r="AL165" s="114"/>
      <c r="AM165" s="115"/>
      <c r="AN165" s="115"/>
      <c r="AO165" s="114"/>
      <c r="AP165" s="114"/>
      <c r="AQ165" s="115"/>
      <c r="AR165" s="115"/>
      <c r="AS165" s="115"/>
      <c r="AT165" s="115"/>
      <c r="AU165" s="115"/>
      <c r="AV165" s="112"/>
    </row>
    <row r="166" spans="1:48" s="85" customFormat="1" ht="24.75" customHeight="1">
      <c r="A166" s="70" t="str">
        <f t="shared" si="33"/>
        <v>0</v>
      </c>
      <c r="B166" s="71">
        <v>163</v>
      </c>
      <c r="C166" s="70"/>
      <c r="D166" s="70"/>
      <c r="E166" s="70"/>
      <c r="F166" s="70"/>
      <c r="G166" s="70"/>
      <c r="H166" s="112"/>
      <c r="I166" s="117"/>
      <c r="J166" s="118"/>
      <c r="K166" s="118"/>
      <c r="L166" s="118"/>
      <c r="M166" s="119"/>
      <c r="N166" s="119"/>
      <c r="O166" s="120"/>
      <c r="P166" s="110"/>
      <c r="Q166" s="117"/>
      <c r="R166" s="117"/>
      <c r="S166" s="117"/>
      <c r="T166" s="117"/>
      <c r="U166" s="117"/>
      <c r="V166" s="110"/>
      <c r="W166" s="79">
        <f t="shared" si="34"/>
        <v>0</v>
      </c>
      <c r="X166" s="80">
        <f t="shared" si="35"/>
        <v>0</v>
      </c>
      <c r="Y166" s="79">
        <f t="shared" si="36"/>
        <v>0</v>
      </c>
      <c r="Z166" s="80">
        <f t="shared" si="37"/>
        <v>0</v>
      </c>
      <c r="AA166" s="79">
        <f t="shared" si="38"/>
        <v>0</v>
      </c>
      <c r="AB166" s="80">
        <f t="shared" si="39"/>
        <v>0</v>
      </c>
      <c r="AC166" s="81" t="str">
        <f t="shared" si="40"/>
        <v>0</v>
      </c>
      <c r="AD166" s="112"/>
      <c r="AE166" s="112"/>
      <c r="AF166" s="113"/>
      <c r="AG166" s="114"/>
      <c r="AH166" s="114"/>
      <c r="AI166" s="114"/>
      <c r="AJ166" s="114"/>
      <c r="AK166" s="114"/>
      <c r="AL166" s="114"/>
      <c r="AM166" s="115"/>
      <c r="AN166" s="115"/>
      <c r="AO166" s="114"/>
      <c r="AP166" s="114"/>
      <c r="AQ166" s="116"/>
      <c r="AR166" s="115"/>
      <c r="AS166" s="115"/>
      <c r="AT166" s="115"/>
      <c r="AU166" s="115"/>
      <c r="AV166" s="112"/>
    </row>
    <row r="167" spans="1:48" s="85" customFormat="1" ht="24.75" customHeight="1">
      <c r="A167" s="70" t="str">
        <f t="shared" si="33"/>
        <v>0</v>
      </c>
      <c r="B167" s="71">
        <v>164</v>
      </c>
      <c r="C167" s="70"/>
      <c r="D167" s="70"/>
      <c r="E167" s="70"/>
      <c r="F167" s="70"/>
      <c r="G167" s="70"/>
      <c r="H167" s="112"/>
      <c r="I167" s="117"/>
      <c r="J167" s="118"/>
      <c r="K167" s="118"/>
      <c r="L167" s="118"/>
      <c r="M167" s="119"/>
      <c r="N167" s="119"/>
      <c r="O167" s="120"/>
      <c r="P167" s="110"/>
      <c r="Q167" s="117"/>
      <c r="R167" s="117"/>
      <c r="S167" s="117"/>
      <c r="T167" s="117"/>
      <c r="U167" s="117"/>
      <c r="V167" s="110"/>
      <c r="W167" s="79">
        <f t="shared" si="34"/>
        <v>0</v>
      </c>
      <c r="X167" s="80">
        <f t="shared" si="35"/>
        <v>0</v>
      </c>
      <c r="Y167" s="79">
        <f t="shared" si="36"/>
        <v>0</v>
      </c>
      <c r="Z167" s="80">
        <f t="shared" si="37"/>
        <v>0</v>
      </c>
      <c r="AA167" s="79">
        <f t="shared" si="38"/>
        <v>0</v>
      </c>
      <c r="AB167" s="80">
        <f t="shared" si="39"/>
        <v>0</v>
      </c>
      <c r="AC167" s="81" t="str">
        <f t="shared" si="40"/>
        <v>0</v>
      </c>
      <c r="AD167" s="112"/>
      <c r="AE167" s="112"/>
      <c r="AF167" s="113"/>
      <c r="AG167" s="114"/>
      <c r="AH167" s="114"/>
      <c r="AI167" s="114"/>
      <c r="AJ167" s="114"/>
      <c r="AK167" s="114"/>
      <c r="AL167" s="114"/>
      <c r="AM167" s="115"/>
      <c r="AN167" s="115"/>
      <c r="AO167" s="114"/>
      <c r="AP167" s="114"/>
      <c r="AQ167" s="115"/>
      <c r="AR167" s="115"/>
      <c r="AS167" s="115"/>
      <c r="AT167" s="115"/>
      <c r="AU167" s="115"/>
      <c r="AV167" s="112"/>
    </row>
    <row r="168" spans="1:48" s="85" customFormat="1" ht="24.75" customHeight="1">
      <c r="A168" s="70" t="str">
        <f t="shared" si="33"/>
        <v>0</v>
      </c>
      <c r="B168" s="71">
        <v>165</v>
      </c>
      <c r="C168" s="70"/>
      <c r="D168" s="70"/>
      <c r="E168" s="70"/>
      <c r="F168" s="70"/>
      <c r="G168" s="70"/>
      <c r="H168" s="112"/>
      <c r="I168" s="117"/>
      <c r="J168" s="118"/>
      <c r="K168" s="118"/>
      <c r="L168" s="118"/>
      <c r="M168" s="119"/>
      <c r="N168" s="119"/>
      <c r="O168" s="120"/>
      <c r="P168" s="110"/>
      <c r="Q168" s="117"/>
      <c r="R168" s="117"/>
      <c r="S168" s="117"/>
      <c r="T168" s="117"/>
      <c r="U168" s="117"/>
      <c r="V168" s="110"/>
      <c r="W168" s="79">
        <f t="shared" si="34"/>
        <v>0</v>
      </c>
      <c r="X168" s="80">
        <f t="shared" si="35"/>
        <v>0</v>
      </c>
      <c r="Y168" s="79">
        <f t="shared" si="36"/>
        <v>0</v>
      </c>
      <c r="Z168" s="80">
        <f t="shared" si="37"/>
        <v>0</v>
      </c>
      <c r="AA168" s="79">
        <f t="shared" si="38"/>
        <v>0</v>
      </c>
      <c r="AB168" s="80">
        <f t="shared" si="39"/>
        <v>0</v>
      </c>
      <c r="AC168" s="81" t="str">
        <f t="shared" si="40"/>
        <v>0</v>
      </c>
      <c r="AD168" s="112"/>
      <c r="AE168" s="112"/>
      <c r="AF168" s="113"/>
      <c r="AG168" s="114"/>
      <c r="AH168" s="114"/>
      <c r="AI168" s="114"/>
      <c r="AJ168" s="114"/>
      <c r="AK168" s="114"/>
      <c r="AL168" s="114"/>
      <c r="AM168" s="115"/>
      <c r="AN168" s="115"/>
      <c r="AO168" s="114"/>
      <c r="AP168" s="114"/>
      <c r="AQ168" s="115"/>
      <c r="AR168" s="115"/>
      <c r="AS168" s="115"/>
      <c r="AT168" s="115"/>
      <c r="AU168" s="115"/>
      <c r="AV168" s="112"/>
    </row>
    <row r="169" spans="1:48" s="85" customFormat="1" ht="24.75" customHeight="1">
      <c r="A169" s="70" t="str">
        <f t="shared" si="33"/>
        <v>0</v>
      </c>
      <c r="B169" s="71">
        <v>166</v>
      </c>
      <c r="C169" s="70"/>
      <c r="D169" s="70"/>
      <c r="E169" s="70"/>
      <c r="F169" s="70"/>
      <c r="G169" s="70"/>
      <c r="H169" s="112"/>
      <c r="I169" s="117"/>
      <c r="J169" s="118"/>
      <c r="K169" s="118"/>
      <c r="L169" s="118"/>
      <c r="M169" s="119"/>
      <c r="N169" s="119"/>
      <c r="O169" s="120"/>
      <c r="P169" s="110"/>
      <c r="Q169" s="117"/>
      <c r="R169" s="117"/>
      <c r="S169" s="117"/>
      <c r="T169" s="117"/>
      <c r="U169" s="117"/>
      <c r="V169" s="110"/>
      <c r="W169" s="79">
        <f t="shared" si="34"/>
        <v>0</v>
      </c>
      <c r="X169" s="80">
        <f t="shared" si="35"/>
        <v>0</v>
      </c>
      <c r="Y169" s="79">
        <f t="shared" si="36"/>
        <v>0</v>
      </c>
      <c r="Z169" s="80">
        <f t="shared" si="37"/>
        <v>0</v>
      </c>
      <c r="AA169" s="79">
        <f t="shared" si="38"/>
        <v>0</v>
      </c>
      <c r="AB169" s="80">
        <f t="shared" si="39"/>
        <v>0</v>
      </c>
      <c r="AC169" s="81" t="str">
        <f t="shared" si="40"/>
        <v>0</v>
      </c>
      <c r="AD169" s="112"/>
      <c r="AE169" s="112"/>
      <c r="AF169" s="113"/>
      <c r="AG169" s="114"/>
      <c r="AH169" s="114"/>
      <c r="AI169" s="114"/>
      <c r="AJ169" s="114"/>
      <c r="AK169" s="114"/>
      <c r="AL169" s="114"/>
      <c r="AM169" s="115"/>
      <c r="AN169" s="115"/>
      <c r="AO169" s="114"/>
      <c r="AP169" s="114"/>
      <c r="AQ169" s="115"/>
      <c r="AR169" s="115"/>
      <c r="AS169" s="115"/>
      <c r="AT169" s="115"/>
      <c r="AU169" s="115"/>
      <c r="AV169" s="112"/>
    </row>
    <row r="170" spans="1:48" s="85" customFormat="1" ht="24.75" customHeight="1">
      <c r="A170" s="70" t="str">
        <f t="shared" si="33"/>
        <v>0</v>
      </c>
      <c r="B170" s="71">
        <v>167</v>
      </c>
      <c r="C170" s="70"/>
      <c r="D170" s="70"/>
      <c r="E170" s="70"/>
      <c r="F170" s="70"/>
      <c r="G170" s="70"/>
      <c r="H170" s="112"/>
      <c r="I170" s="117"/>
      <c r="J170" s="118"/>
      <c r="K170" s="118"/>
      <c r="L170" s="118"/>
      <c r="M170" s="119"/>
      <c r="N170" s="119"/>
      <c r="O170" s="120"/>
      <c r="P170" s="110"/>
      <c r="Q170" s="117"/>
      <c r="R170" s="117"/>
      <c r="S170" s="117"/>
      <c r="T170" s="117"/>
      <c r="U170" s="117"/>
      <c r="V170" s="110"/>
      <c r="W170" s="79">
        <f t="shared" si="34"/>
        <v>0</v>
      </c>
      <c r="X170" s="80">
        <f t="shared" si="35"/>
        <v>0</v>
      </c>
      <c r="Y170" s="79">
        <f t="shared" si="36"/>
        <v>0</v>
      </c>
      <c r="Z170" s="80">
        <f t="shared" si="37"/>
        <v>0</v>
      </c>
      <c r="AA170" s="79">
        <f t="shared" si="38"/>
        <v>0</v>
      </c>
      <c r="AB170" s="80">
        <f t="shared" si="39"/>
        <v>0</v>
      </c>
      <c r="AC170" s="81" t="str">
        <f t="shared" si="40"/>
        <v>0</v>
      </c>
      <c r="AD170" s="112"/>
      <c r="AE170" s="112"/>
      <c r="AF170" s="113"/>
      <c r="AG170" s="114"/>
      <c r="AH170" s="114"/>
      <c r="AI170" s="114"/>
      <c r="AJ170" s="114"/>
      <c r="AK170" s="114"/>
      <c r="AL170" s="114"/>
      <c r="AM170" s="115"/>
      <c r="AN170" s="115"/>
      <c r="AO170" s="114"/>
      <c r="AP170" s="114"/>
      <c r="AQ170" s="115"/>
      <c r="AR170" s="115"/>
      <c r="AS170" s="115"/>
      <c r="AT170" s="115"/>
      <c r="AU170" s="115"/>
      <c r="AV170" s="112"/>
    </row>
    <row r="171" spans="1:48" s="85" customFormat="1" ht="24.75" customHeight="1">
      <c r="A171" s="70" t="str">
        <f t="shared" si="33"/>
        <v>0</v>
      </c>
      <c r="B171" s="71">
        <v>168</v>
      </c>
      <c r="C171" s="70"/>
      <c r="D171" s="70"/>
      <c r="E171" s="70"/>
      <c r="F171" s="70"/>
      <c r="G171" s="70"/>
      <c r="H171" s="112"/>
      <c r="I171" s="117"/>
      <c r="J171" s="118"/>
      <c r="K171" s="118"/>
      <c r="L171" s="118"/>
      <c r="M171" s="119"/>
      <c r="N171" s="119"/>
      <c r="O171" s="120"/>
      <c r="P171" s="110"/>
      <c r="Q171" s="117"/>
      <c r="R171" s="117"/>
      <c r="S171" s="117"/>
      <c r="T171" s="117"/>
      <c r="U171" s="117"/>
      <c r="V171" s="110"/>
      <c r="W171" s="79">
        <f t="shared" si="34"/>
        <v>0</v>
      </c>
      <c r="X171" s="80">
        <f t="shared" si="35"/>
        <v>0</v>
      </c>
      <c r="Y171" s="79">
        <f t="shared" si="36"/>
        <v>0</v>
      </c>
      <c r="Z171" s="80">
        <f t="shared" si="37"/>
        <v>0</v>
      </c>
      <c r="AA171" s="79">
        <f t="shared" si="38"/>
        <v>0</v>
      </c>
      <c r="AB171" s="80">
        <f t="shared" si="39"/>
        <v>0</v>
      </c>
      <c r="AC171" s="81" t="str">
        <f t="shared" si="40"/>
        <v>0</v>
      </c>
      <c r="AD171" s="112"/>
      <c r="AE171" s="112"/>
      <c r="AF171" s="113"/>
      <c r="AG171" s="114"/>
      <c r="AH171" s="114"/>
      <c r="AI171" s="114"/>
      <c r="AJ171" s="114"/>
      <c r="AK171" s="114"/>
      <c r="AL171" s="114"/>
      <c r="AM171" s="115"/>
      <c r="AN171" s="115"/>
      <c r="AO171" s="114"/>
      <c r="AP171" s="114"/>
      <c r="AQ171" s="115"/>
      <c r="AR171" s="115"/>
      <c r="AS171" s="115"/>
      <c r="AT171" s="115"/>
      <c r="AU171" s="115"/>
      <c r="AV171" s="112"/>
    </row>
    <row r="172" spans="1:48" s="85" customFormat="1" ht="24.75" customHeight="1">
      <c r="A172" s="70" t="str">
        <f t="shared" si="33"/>
        <v>0</v>
      </c>
      <c r="B172" s="71">
        <v>169</v>
      </c>
      <c r="C172" s="70"/>
      <c r="D172" s="70"/>
      <c r="E172" s="70"/>
      <c r="F172" s="70"/>
      <c r="G172" s="70"/>
      <c r="H172" s="112"/>
      <c r="I172" s="117"/>
      <c r="J172" s="118"/>
      <c r="K172" s="118"/>
      <c r="L172" s="118"/>
      <c r="M172" s="119"/>
      <c r="N172" s="119"/>
      <c r="O172" s="120"/>
      <c r="P172" s="110"/>
      <c r="Q172" s="117"/>
      <c r="R172" s="117"/>
      <c r="S172" s="117"/>
      <c r="T172" s="117"/>
      <c r="U172" s="117"/>
      <c r="V172" s="110"/>
      <c r="W172" s="79">
        <f t="shared" si="34"/>
        <v>0</v>
      </c>
      <c r="X172" s="80">
        <f t="shared" si="35"/>
        <v>0</v>
      </c>
      <c r="Y172" s="79">
        <f t="shared" si="36"/>
        <v>0</v>
      </c>
      <c r="Z172" s="80">
        <f t="shared" si="37"/>
        <v>0</v>
      </c>
      <c r="AA172" s="79">
        <f t="shared" si="38"/>
        <v>0</v>
      </c>
      <c r="AB172" s="80">
        <f t="shared" si="39"/>
        <v>0</v>
      </c>
      <c r="AC172" s="81" t="str">
        <f t="shared" si="40"/>
        <v>0</v>
      </c>
      <c r="AD172" s="112"/>
      <c r="AE172" s="112"/>
      <c r="AF172" s="113"/>
      <c r="AG172" s="114"/>
      <c r="AH172" s="114"/>
      <c r="AI172" s="114"/>
      <c r="AJ172" s="114"/>
      <c r="AK172" s="114"/>
      <c r="AL172" s="114"/>
      <c r="AM172" s="115"/>
      <c r="AN172" s="115"/>
      <c r="AO172" s="114"/>
      <c r="AP172" s="114"/>
      <c r="AQ172" s="115"/>
      <c r="AR172" s="115"/>
      <c r="AS172" s="115"/>
      <c r="AT172" s="115"/>
      <c r="AU172" s="115"/>
      <c r="AV172" s="112"/>
    </row>
    <row r="173" spans="1:48" s="85" customFormat="1" ht="24.75" customHeight="1">
      <c r="A173" s="70" t="str">
        <f t="shared" si="33"/>
        <v>0</v>
      </c>
      <c r="B173" s="71">
        <v>170</v>
      </c>
      <c r="C173" s="70"/>
      <c r="D173" s="70"/>
      <c r="E173" s="70"/>
      <c r="F173" s="70"/>
      <c r="G173" s="70"/>
      <c r="H173" s="112"/>
      <c r="I173" s="117"/>
      <c r="J173" s="118"/>
      <c r="K173" s="118"/>
      <c r="L173" s="118"/>
      <c r="M173" s="119"/>
      <c r="N173" s="119"/>
      <c r="O173" s="120"/>
      <c r="P173" s="110"/>
      <c r="Q173" s="117"/>
      <c r="R173" s="117"/>
      <c r="S173" s="117"/>
      <c r="T173" s="117"/>
      <c r="U173" s="117"/>
      <c r="V173" s="110"/>
      <c r="W173" s="79">
        <f t="shared" si="34"/>
        <v>0</v>
      </c>
      <c r="X173" s="80">
        <f t="shared" si="35"/>
        <v>0</v>
      </c>
      <c r="Y173" s="79">
        <f t="shared" si="36"/>
        <v>0</v>
      </c>
      <c r="Z173" s="80">
        <f t="shared" si="37"/>
        <v>0</v>
      </c>
      <c r="AA173" s="79">
        <f t="shared" si="38"/>
        <v>0</v>
      </c>
      <c r="AB173" s="80">
        <f t="shared" si="39"/>
        <v>0</v>
      </c>
      <c r="AC173" s="81" t="str">
        <f t="shared" si="40"/>
        <v>0</v>
      </c>
      <c r="AD173" s="112"/>
      <c r="AE173" s="112"/>
      <c r="AF173" s="113"/>
      <c r="AG173" s="114"/>
      <c r="AH173" s="114"/>
      <c r="AI173" s="114"/>
      <c r="AJ173" s="114"/>
      <c r="AK173" s="114"/>
      <c r="AL173" s="114"/>
      <c r="AM173" s="115"/>
      <c r="AN173" s="115"/>
      <c r="AO173" s="114"/>
      <c r="AP173" s="114"/>
      <c r="AQ173" s="115"/>
      <c r="AR173" s="115"/>
      <c r="AS173" s="115"/>
      <c r="AT173" s="115"/>
      <c r="AU173" s="115"/>
      <c r="AV173" s="112"/>
    </row>
    <row r="174" spans="1:48" s="85" customFormat="1" ht="24.75" customHeight="1">
      <c r="A174" s="70" t="str">
        <f t="shared" si="33"/>
        <v>0</v>
      </c>
      <c r="B174" s="71">
        <v>171</v>
      </c>
      <c r="C174" s="70"/>
      <c r="D174" s="70"/>
      <c r="E174" s="70"/>
      <c r="F174" s="70"/>
      <c r="G174" s="70"/>
      <c r="H174" s="112"/>
      <c r="I174" s="117"/>
      <c r="J174" s="118"/>
      <c r="K174" s="118"/>
      <c r="L174" s="118"/>
      <c r="M174" s="119"/>
      <c r="N174" s="119"/>
      <c r="O174" s="120"/>
      <c r="P174" s="110"/>
      <c r="Q174" s="117"/>
      <c r="R174" s="117"/>
      <c r="S174" s="117"/>
      <c r="T174" s="117"/>
      <c r="U174" s="117"/>
      <c r="V174" s="110"/>
      <c r="W174" s="79">
        <f t="shared" si="34"/>
        <v>0</v>
      </c>
      <c r="X174" s="80">
        <f t="shared" si="35"/>
        <v>0</v>
      </c>
      <c r="Y174" s="79">
        <f t="shared" si="36"/>
        <v>0</v>
      </c>
      <c r="Z174" s="80">
        <f t="shared" si="37"/>
        <v>0</v>
      </c>
      <c r="AA174" s="79">
        <f t="shared" si="38"/>
        <v>0</v>
      </c>
      <c r="AB174" s="80">
        <f t="shared" si="39"/>
        <v>0</v>
      </c>
      <c r="AC174" s="81" t="str">
        <f t="shared" si="40"/>
        <v>0</v>
      </c>
      <c r="AD174" s="112"/>
      <c r="AE174" s="112"/>
      <c r="AF174" s="113"/>
      <c r="AG174" s="114"/>
      <c r="AH174" s="114"/>
      <c r="AI174" s="114"/>
      <c r="AJ174" s="114"/>
      <c r="AK174" s="114"/>
      <c r="AL174" s="114"/>
      <c r="AM174" s="115"/>
      <c r="AN174" s="115"/>
      <c r="AO174" s="114"/>
      <c r="AP174" s="114"/>
      <c r="AQ174" s="115"/>
      <c r="AR174" s="115"/>
      <c r="AS174" s="115"/>
      <c r="AT174" s="115"/>
      <c r="AU174" s="115"/>
      <c r="AV174" s="112"/>
    </row>
    <row r="175" spans="1:48" s="85" customFormat="1" ht="24.75" customHeight="1">
      <c r="A175" s="70" t="str">
        <f t="shared" si="33"/>
        <v>0</v>
      </c>
      <c r="B175" s="71">
        <v>172</v>
      </c>
      <c r="C175" s="70"/>
      <c r="D175" s="70"/>
      <c r="E175" s="70"/>
      <c r="F175" s="70"/>
      <c r="G175" s="70"/>
      <c r="H175" s="112"/>
      <c r="I175" s="117"/>
      <c r="J175" s="118"/>
      <c r="K175" s="118"/>
      <c r="L175" s="118"/>
      <c r="M175" s="119"/>
      <c r="N175" s="119"/>
      <c r="O175" s="120"/>
      <c r="P175" s="110"/>
      <c r="Q175" s="117"/>
      <c r="R175" s="117"/>
      <c r="S175" s="117"/>
      <c r="T175" s="117"/>
      <c r="U175" s="117"/>
      <c r="V175" s="110"/>
      <c r="W175" s="79">
        <f t="shared" si="34"/>
        <v>0</v>
      </c>
      <c r="X175" s="80">
        <f t="shared" si="35"/>
        <v>0</v>
      </c>
      <c r="Y175" s="79">
        <f t="shared" si="36"/>
        <v>0</v>
      </c>
      <c r="Z175" s="80">
        <f t="shared" si="37"/>
        <v>0</v>
      </c>
      <c r="AA175" s="79">
        <f t="shared" si="38"/>
        <v>0</v>
      </c>
      <c r="AB175" s="80">
        <f t="shared" si="39"/>
        <v>0</v>
      </c>
      <c r="AC175" s="81" t="str">
        <f t="shared" si="40"/>
        <v>0</v>
      </c>
      <c r="AD175" s="112"/>
      <c r="AE175" s="112"/>
      <c r="AF175" s="113"/>
      <c r="AG175" s="114"/>
      <c r="AH175" s="114"/>
      <c r="AI175" s="114"/>
      <c r="AJ175" s="114"/>
      <c r="AK175" s="114"/>
      <c r="AL175" s="114"/>
      <c r="AM175" s="115"/>
      <c r="AN175" s="115"/>
      <c r="AO175" s="114"/>
      <c r="AP175" s="114"/>
      <c r="AQ175" s="115"/>
      <c r="AR175" s="115"/>
      <c r="AS175" s="115"/>
      <c r="AT175" s="115"/>
      <c r="AU175" s="115"/>
      <c r="AV175" s="112"/>
    </row>
    <row r="176" spans="1:48" s="85" customFormat="1" ht="24.75" customHeight="1">
      <c r="A176" s="70" t="str">
        <f t="shared" si="33"/>
        <v>0</v>
      </c>
      <c r="B176" s="71">
        <v>173</v>
      </c>
      <c r="C176" s="70"/>
      <c r="D176" s="70"/>
      <c r="E176" s="70"/>
      <c r="F176" s="70"/>
      <c r="G176" s="70"/>
      <c r="H176" s="112"/>
      <c r="I176" s="117"/>
      <c r="J176" s="118"/>
      <c r="K176" s="118"/>
      <c r="L176" s="118"/>
      <c r="M176" s="119"/>
      <c r="N176" s="119"/>
      <c r="O176" s="120"/>
      <c r="P176" s="110"/>
      <c r="Q176" s="117"/>
      <c r="R176" s="117"/>
      <c r="S176" s="117"/>
      <c r="T176" s="117"/>
      <c r="U176" s="117"/>
      <c r="V176" s="110"/>
      <c r="W176" s="79">
        <f t="shared" si="34"/>
        <v>0</v>
      </c>
      <c r="X176" s="80">
        <f t="shared" si="35"/>
        <v>0</v>
      </c>
      <c r="Y176" s="79">
        <f t="shared" si="36"/>
        <v>0</v>
      </c>
      <c r="Z176" s="80">
        <f t="shared" si="37"/>
        <v>0</v>
      </c>
      <c r="AA176" s="79">
        <f t="shared" si="38"/>
        <v>0</v>
      </c>
      <c r="AB176" s="80">
        <f t="shared" si="39"/>
        <v>0</v>
      </c>
      <c r="AC176" s="81" t="str">
        <f t="shared" si="40"/>
        <v>0</v>
      </c>
      <c r="AD176" s="112"/>
      <c r="AE176" s="112"/>
      <c r="AF176" s="113"/>
      <c r="AG176" s="114"/>
      <c r="AH176" s="114"/>
      <c r="AI176" s="114"/>
      <c r="AJ176" s="114"/>
      <c r="AK176" s="114"/>
      <c r="AL176" s="114"/>
      <c r="AM176" s="115"/>
      <c r="AN176" s="115"/>
      <c r="AO176" s="114"/>
      <c r="AP176" s="114"/>
      <c r="AQ176" s="115"/>
      <c r="AR176" s="115"/>
      <c r="AS176" s="115"/>
      <c r="AT176" s="115"/>
      <c r="AU176" s="115"/>
      <c r="AV176" s="112"/>
    </row>
    <row r="177" spans="1:48" s="85" customFormat="1" ht="24.75" customHeight="1">
      <c r="A177" s="70" t="str">
        <f t="shared" si="33"/>
        <v>0</v>
      </c>
      <c r="B177" s="71">
        <v>174</v>
      </c>
      <c r="C177" s="70"/>
      <c r="D177" s="70"/>
      <c r="E177" s="70"/>
      <c r="F177" s="70"/>
      <c r="G177" s="70"/>
      <c r="H177" s="112"/>
      <c r="I177" s="117"/>
      <c r="J177" s="118"/>
      <c r="K177" s="118"/>
      <c r="L177" s="118"/>
      <c r="M177" s="119"/>
      <c r="N177" s="119"/>
      <c r="O177" s="120"/>
      <c r="P177" s="110"/>
      <c r="Q177" s="117"/>
      <c r="R177" s="117"/>
      <c r="S177" s="117"/>
      <c r="T177" s="117"/>
      <c r="U177" s="117"/>
      <c r="V177" s="110"/>
      <c r="W177" s="79">
        <f t="shared" si="34"/>
        <v>0</v>
      </c>
      <c r="X177" s="80">
        <f t="shared" si="35"/>
        <v>0</v>
      </c>
      <c r="Y177" s="79">
        <f t="shared" si="36"/>
        <v>0</v>
      </c>
      <c r="Z177" s="80">
        <f t="shared" si="37"/>
        <v>0</v>
      </c>
      <c r="AA177" s="79">
        <f t="shared" si="38"/>
        <v>0</v>
      </c>
      <c r="AB177" s="80">
        <f t="shared" si="39"/>
        <v>0</v>
      </c>
      <c r="AC177" s="81" t="str">
        <f t="shared" si="40"/>
        <v>0</v>
      </c>
      <c r="AD177" s="112"/>
      <c r="AE177" s="112"/>
      <c r="AF177" s="113"/>
      <c r="AG177" s="114"/>
      <c r="AH177" s="114"/>
      <c r="AI177" s="114"/>
      <c r="AJ177" s="114"/>
      <c r="AK177" s="114"/>
      <c r="AL177" s="114"/>
      <c r="AM177" s="115"/>
      <c r="AN177" s="115"/>
      <c r="AO177" s="114"/>
      <c r="AP177" s="114"/>
      <c r="AQ177" s="115"/>
      <c r="AR177" s="115"/>
      <c r="AS177" s="115"/>
      <c r="AT177" s="115"/>
      <c r="AU177" s="115"/>
      <c r="AV177" s="112"/>
    </row>
    <row r="178" spans="1:48" s="85" customFormat="1" ht="24.75" customHeight="1">
      <c r="A178" s="70" t="str">
        <f t="shared" si="33"/>
        <v>0</v>
      </c>
      <c r="B178" s="71">
        <v>175</v>
      </c>
      <c r="C178" s="70"/>
      <c r="D178" s="70"/>
      <c r="E178" s="70"/>
      <c r="F178" s="70"/>
      <c r="G178" s="70"/>
      <c r="H178" s="112"/>
      <c r="I178" s="117"/>
      <c r="J178" s="118"/>
      <c r="K178" s="118"/>
      <c r="L178" s="118"/>
      <c r="M178" s="119"/>
      <c r="N178" s="119"/>
      <c r="O178" s="120"/>
      <c r="P178" s="110"/>
      <c r="Q178" s="117"/>
      <c r="R178" s="117"/>
      <c r="S178" s="117"/>
      <c r="T178" s="117"/>
      <c r="U178" s="117"/>
      <c r="V178" s="110"/>
      <c r="W178" s="79">
        <f t="shared" si="34"/>
        <v>0</v>
      </c>
      <c r="X178" s="80">
        <f t="shared" si="35"/>
        <v>0</v>
      </c>
      <c r="Y178" s="79">
        <f t="shared" si="36"/>
        <v>0</v>
      </c>
      <c r="Z178" s="80">
        <f t="shared" si="37"/>
        <v>0</v>
      </c>
      <c r="AA178" s="79">
        <f t="shared" si="38"/>
        <v>0</v>
      </c>
      <c r="AB178" s="80">
        <f t="shared" si="39"/>
        <v>0</v>
      </c>
      <c r="AC178" s="81" t="str">
        <f t="shared" si="40"/>
        <v>0</v>
      </c>
      <c r="AD178" s="112"/>
      <c r="AE178" s="112"/>
      <c r="AF178" s="113"/>
      <c r="AG178" s="114"/>
      <c r="AH178" s="114"/>
      <c r="AI178" s="114"/>
      <c r="AJ178" s="114"/>
      <c r="AK178" s="114"/>
      <c r="AL178" s="114"/>
      <c r="AM178" s="115"/>
      <c r="AN178" s="115"/>
      <c r="AO178" s="114"/>
      <c r="AP178" s="114"/>
      <c r="AQ178" s="116"/>
      <c r="AR178" s="115"/>
      <c r="AS178" s="115"/>
      <c r="AT178" s="115"/>
      <c r="AU178" s="115"/>
      <c r="AV178" s="112"/>
    </row>
    <row r="179" spans="1:48" s="85" customFormat="1" ht="24.75" customHeight="1">
      <c r="A179" s="70" t="str">
        <f t="shared" si="33"/>
        <v>0</v>
      </c>
      <c r="B179" s="71">
        <v>176</v>
      </c>
      <c r="C179" s="70"/>
      <c r="D179" s="70"/>
      <c r="E179" s="70"/>
      <c r="F179" s="70"/>
      <c r="G179" s="70"/>
      <c r="H179" s="112"/>
      <c r="I179" s="117"/>
      <c r="J179" s="118"/>
      <c r="K179" s="118"/>
      <c r="L179" s="118"/>
      <c r="M179" s="119"/>
      <c r="N179" s="119"/>
      <c r="O179" s="120"/>
      <c r="P179" s="110"/>
      <c r="Q179" s="117"/>
      <c r="R179" s="117"/>
      <c r="S179" s="117"/>
      <c r="T179" s="117"/>
      <c r="U179" s="117"/>
      <c r="V179" s="110"/>
      <c r="W179" s="79">
        <f t="shared" si="34"/>
        <v>0</v>
      </c>
      <c r="X179" s="80">
        <f t="shared" si="35"/>
        <v>0</v>
      </c>
      <c r="Y179" s="79">
        <f t="shared" si="36"/>
        <v>0</v>
      </c>
      <c r="Z179" s="80">
        <f t="shared" si="37"/>
        <v>0</v>
      </c>
      <c r="AA179" s="79">
        <f t="shared" si="38"/>
        <v>0</v>
      </c>
      <c r="AB179" s="80">
        <f t="shared" si="39"/>
        <v>0</v>
      </c>
      <c r="AC179" s="81" t="str">
        <f t="shared" si="40"/>
        <v>0</v>
      </c>
      <c r="AD179" s="112"/>
      <c r="AE179" s="112"/>
      <c r="AF179" s="113"/>
      <c r="AG179" s="114"/>
      <c r="AH179" s="114"/>
      <c r="AI179" s="114"/>
      <c r="AJ179" s="114"/>
      <c r="AK179" s="114"/>
      <c r="AL179" s="114"/>
      <c r="AM179" s="115"/>
      <c r="AN179" s="115"/>
      <c r="AO179" s="114"/>
      <c r="AP179" s="114"/>
      <c r="AQ179" s="115"/>
      <c r="AR179" s="115"/>
      <c r="AS179" s="115"/>
      <c r="AT179" s="115"/>
      <c r="AU179" s="115"/>
      <c r="AV179" s="112"/>
    </row>
    <row r="180" spans="1:48" s="85" customFormat="1" ht="24.75" customHeight="1">
      <c r="A180" s="70" t="str">
        <f t="shared" si="33"/>
        <v>0</v>
      </c>
      <c r="B180" s="71">
        <v>177</v>
      </c>
      <c r="C180" s="70"/>
      <c r="D180" s="70"/>
      <c r="E180" s="70"/>
      <c r="F180" s="70"/>
      <c r="G180" s="70"/>
      <c r="H180" s="112"/>
      <c r="I180" s="117"/>
      <c r="J180" s="118"/>
      <c r="K180" s="118"/>
      <c r="L180" s="118"/>
      <c r="M180" s="119"/>
      <c r="N180" s="119"/>
      <c r="O180" s="120"/>
      <c r="P180" s="110"/>
      <c r="Q180" s="117"/>
      <c r="R180" s="117"/>
      <c r="S180" s="117"/>
      <c r="T180" s="117"/>
      <c r="U180" s="117"/>
      <c r="V180" s="110"/>
      <c r="W180" s="79">
        <f t="shared" si="34"/>
        <v>0</v>
      </c>
      <c r="X180" s="80">
        <f t="shared" si="35"/>
        <v>0</v>
      </c>
      <c r="Y180" s="79">
        <f t="shared" si="36"/>
        <v>0</v>
      </c>
      <c r="Z180" s="80">
        <f t="shared" si="37"/>
        <v>0</v>
      </c>
      <c r="AA180" s="79">
        <f t="shared" si="38"/>
        <v>0</v>
      </c>
      <c r="AB180" s="80">
        <f t="shared" si="39"/>
        <v>0</v>
      </c>
      <c r="AC180" s="81" t="str">
        <f t="shared" si="40"/>
        <v>0</v>
      </c>
      <c r="AD180" s="112"/>
      <c r="AE180" s="112"/>
      <c r="AF180" s="113"/>
      <c r="AG180" s="114"/>
      <c r="AH180" s="114"/>
      <c r="AI180" s="114"/>
      <c r="AJ180" s="114"/>
      <c r="AK180" s="114"/>
      <c r="AL180" s="114"/>
      <c r="AM180" s="115"/>
      <c r="AN180" s="115"/>
      <c r="AO180" s="114"/>
      <c r="AP180" s="114"/>
      <c r="AQ180" s="115"/>
      <c r="AR180" s="115"/>
      <c r="AS180" s="115"/>
      <c r="AT180" s="115"/>
      <c r="AU180" s="115"/>
      <c r="AV180" s="112"/>
    </row>
    <row r="181" spans="1:48" s="85" customFormat="1" ht="24.75" customHeight="1">
      <c r="A181" s="70" t="str">
        <f t="shared" si="33"/>
        <v>0</v>
      </c>
      <c r="B181" s="71">
        <v>178</v>
      </c>
      <c r="C181" s="70"/>
      <c r="D181" s="70"/>
      <c r="E181" s="70"/>
      <c r="F181" s="70"/>
      <c r="G181" s="70"/>
      <c r="H181" s="112"/>
      <c r="I181" s="117"/>
      <c r="J181" s="118"/>
      <c r="K181" s="118"/>
      <c r="L181" s="118"/>
      <c r="M181" s="119"/>
      <c r="N181" s="119"/>
      <c r="O181" s="120"/>
      <c r="P181" s="110"/>
      <c r="Q181" s="117"/>
      <c r="R181" s="117"/>
      <c r="S181" s="117"/>
      <c r="T181" s="117"/>
      <c r="U181" s="117"/>
      <c r="V181" s="110"/>
      <c r="W181" s="79">
        <f t="shared" si="34"/>
        <v>0</v>
      </c>
      <c r="X181" s="80">
        <f t="shared" si="35"/>
        <v>0</v>
      </c>
      <c r="Y181" s="79">
        <f t="shared" si="36"/>
        <v>0</v>
      </c>
      <c r="Z181" s="80">
        <f t="shared" si="37"/>
        <v>0</v>
      </c>
      <c r="AA181" s="79">
        <f t="shared" si="38"/>
        <v>0</v>
      </c>
      <c r="AB181" s="80">
        <f t="shared" si="39"/>
        <v>0</v>
      </c>
      <c r="AC181" s="81" t="str">
        <f t="shared" si="40"/>
        <v>0</v>
      </c>
      <c r="AD181" s="112"/>
      <c r="AE181" s="112"/>
      <c r="AF181" s="113"/>
      <c r="AG181" s="114"/>
      <c r="AH181" s="114"/>
      <c r="AI181" s="114"/>
      <c r="AJ181" s="114"/>
      <c r="AK181" s="114"/>
      <c r="AL181" s="114"/>
      <c r="AM181" s="115"/>
      <c r="AN181" s="115"/>
      <c r="AO181" s="114"/>
      <c r="AP181" s="114"/>
      <c r="AQ181" s="115"/>
      <c r="AR181" s="115"/>
      <c r="AS181" s="115"/>
      <c r="AT181" s="115"/>
      <c r="AU181" s="115"/>
      <c r="AV181" s="112"/>
    </row>
    <row r="182" spans="1:48" s="85" customFormat="1" ht="24.75" customHeight="1">
      <c r="A182" s="70" t="str">
        <f t="shared" si="33"/>
        <v>0</v>
      </c>
      <c r="B182" s="71">
        <v>179</v>
      </c>
      <c r="C182" s="70"/>
      <c r="D182" s="70"/>
      <c r="E182" s="70"/>
      <c r="F182" s="70"/>
      <c r="G182" s="70"/>
      <c r="H182" s="112"/>
      <c r="I182" s="117"/>
      <c r="J182" s="118"/>
      <c r="K182" s="118"/>
      <c r="L182" s="118"/>
      <c r="M182" s="119"/>
      <c r="N182" s="119"/>
      <c r="O182" s="120"/>
      <c r="P182" s="110"/>
      <c r="Q182" s="117"/>
      <c r="R182" s="117"/>
      <c r="S182" s="117"/>
      <c r="T182" s="117"/>
      <c r="U182" s="117"/>
      <c r="V182" s="110"/>
      <c r="W182" s="79">
        <f t="shared" si="34"/>
        <v>0</v>
      </c>
      <c r="X182" s="80">
        <f t="shared" si="35"/>
        <v>0</v>
      </c>
      <c r="Y182" s="79">
        <f t="shared" si="36"/>
        <v>0</v>
      </c>
      <c r="Z182" s="80">
        <f t="shared" si="37"/>
        <v>0</v>
      </c>
      <c r="AA182" s="79">
        <f t="shared" si="38"/>
        <v>0</v>
      </c>
      <c r="AB182" s="80">
        <f t="shared" si="39"/>
        <v>0</v>
      </c>
      <c r="AC182" s="81" t="str">
        <f t="shared" si="40"/>
        <v>0</v>
      </c>
      <c r="AD182" s="112"/>
      <c r="AE182" s="112"/>
      <c r="AF182" s="113"/>
      <c r="AG182" s="114"/>
      <c r="AH182" s="114"/>
      <c r="AI182" s="114"/>
      <c r="AJ182" s="114"/>
      <c r="AK182" s="114"/>
      <c r="AL182" s="114"/>
      <c r="AM182" s="115"/>
      <c r="AN182" s="115"/>
      <c r="AO182" s="114"/>
      <c r="AP182" s="114"/>
      <c r="AQ182" s="115"/>
      <c r="AR182" s="115"/>
      <c r="AS182" s="115"/>
      <c r="AT182" s="115"/>
      <c r="AU182" s="115"/>
      <c r="AV182" s="112"/>
    </row>
    <row r="183" spans="1:48" s="85" customFormat="1" ht="24.75" customHeight="1">
      <c r="A183" s="70" t="str">
        <f t="shared" si="33"/>
        <v>0</v>
      </c>
      <c r="B183" s="71">
        <v>180</v>
      </c>
      <c r="C183" s="70"/>
      <c r="D183" s="70"/>
      <c r="E183" s="70"/>
      <c r="F183" s="70"/>
      <c r="G183" s="70"/>
      <c r="H183" s="112"/>
      <c r="I183" s="117"/>
      <c r="J183" s="118"/>
      <c r="K183" s="118"/>
      <c r="L183" s="118"/>
      <c r="M183" s="119"/>
      <c r="N183" s="119"/>
      <c r="O183" s="120"/>
      <c r="P183" s="110"/>
      <c r="Q183" s="117"/>
      <c r="R183" s="117"/>
      <c r="S183" s="117"/>
      <c r="T183" s="117"/>
      <c r="U183" s="117"/>
      <c r="V183" s="110"/>
      <c r="W183" s="79">
        <f t="shared" si="34"/>
        <v>0</v>
      </c>
      <c r="X183" s="80">
        <f t="shared" si="35"/>
        <v>0</v>
      </c>
      <c r="Y183" s="79">
        <f t="shared" si="36"/>
        <v>0</v>
      </c>
      <c r="Z183" s="80">
        <f t="shared" si="37"/>
        <v>0</v>
      </c>
      <c r="AA183" s="79">
        <f t="shared" si="38"/>
        <v>0</v>
      </c>
      <c r="AB183" s="80">
        <f t="shared" si="39"/>
        <v>0</v>
      </c>
      <c r="AC183" s="81" t="str">
        <f t="shared" si="40"/>
        <v>0</v>
      </c>
      <c r="AD183" s="112"/>
      <c r="AE183" s="112"/>
      <c r="AF183" s="113"/>
      <c r="AG183" s="114"/>
      <c r="AH183" s="114"/>
      <c r="AI183" s="114"/>
      <c r="AJ183" s="114"/>
      <c r="AK183" s="114"/>
      <c r="AL183" s="114"/>
      <c r="AM183" s="115"/>
      <c r="AN183" s="115"/>
      <c r="AO183" s="114"/>
      <c r="AP183" s="114"/>
      <c r="AQ183" s="116"/>
      <c r="AR183" s="115"/>
      <c r="AS183" s="115"/>
      <c r="AT183" s="115"/>
      <c r="AU183" s="115"/>
      <c r="AV183" s="112"/>
    </row>
    <row r="184" spans="1:48" s="85" customFormat="1" ht="24.75" customHeight="1">
      <c r="A184" s="70" t="str">
        <f t="shared" si="33"/>
        <v>0</v>
      </c>
      <c r="B184" s="71">
        <v>181</v>
      </c>
      <c r="C184" s="70"/>
      <c r="D184" s="70"/>
      <c r="E184" s="70"/>
      <c r="F184" s="70"/>
      <c r="G184" s="70"/>
      <c r="H184" s="112"/>
      <c r="I184" s="117"/>
      <c r="J184" s="118"/>
      <c r="K184" s="118"/>
      <c r="L184" s="118"/>
      <c r="M184" s="119"/>
      <c r="N184" s="119"/>
      <c r="O184" s="120"/>
      <c r="P184" s="110"/>
      <c r="Q184" s="117"/>
      <c r="R184" s="117"/>
      <c r="S184" s="117"/>
      <c r="T184" s="117"/>
      <c r="U184" s="117"/>
      <c r="V184" s="110"/>
      <c r="W184" s="79">
        <f t="shared" si="34"/>
        <v>0</v>
      </c>
      <c r="X184" s="80">
        <f t="shared" si="35"/>
        <v>0</v>
      </c>
      <c r="Y184" s="79">
        <f t="shared" si="36"/>
        <v>0</v>
      </c>
      <c r="Z184" s="80">
        <f t="shared" si="37"/>
        <v>0</v>
      </c>
      <c r="AA184" s="79">
        <f t="shared" si="38"/>
        <v>0</v>
      </c>
      <c r="AB184" s="80">
        <f t="shared" si="39"/>
        <v>0</v>
      </c>
      <c r="AC184" s="81" t="str">
        <f t="shared" si="40"/>
        <v>0</v>
      </c>
      <c r="AD184" s="112"/>
      <c r="AE184" s="112"/>
      <c r="AF184" s="113"/>
      <c r="AG184" s="114"/>
      <c r="AH184" s="114"/>
      <c r="AI184" s="114"/>
      <c r="AJ184" s="114"/>
      <c r="AK184" s="114"/>
      <c r="AL184" s="114"/>
      <c r="AM184" s="115"/>
      <c r="AN184" s="115"/>
      <c r="AO184" s="114"/>
      <c r="AP184" s="114"/>
      <c r="AQ184" s="116"/>
      <c r="AR184" s="115"/>
      <c r="AS184" s="115"/>
      <c r="AT184" s="115"/>
      <c r="AU184" s="115"/>
      <c r="AV184" s="112"/>
    </row>
    <row r="185" spans="1:48" s="85" customFormat="1" ht="24.75" customHeight="1">
      <c r="A185" s="70" t="str">
        <f t="shared" si="33"/>
        <v>0</v>
      </c>
      <c r="B185" s="71">
        <v>182</v>
      </c>
      <c r="C185" s="70"/>
      <c r="D185" s="70"/>
      <c r="E185" s="70"/>
      <c r="F185" s="70"/>
      <c r="G185" s="70"/>
      <c r="H185" s="112"/>
      <c r="I185" s="117"/>
      <c r="J185" s="118"/>
      <c r="K185" s="118"/>
      <c r="L185" s="118"/>
      <c r="M185" s="119"/>
      <c r="N185" s="119"/>
      <c r="O185" s="120"/>
      <c r="P185" s="110"/>
      <c r="Q185" s="117"/>
      <c r="R185" s="117"/>
      <c r="S185" s="117"/>
      <c r="T185" s="117"/>
      <c r="U185" s="117"/>
      <c r="V185" s="110"/>
      <c r="W185" s="79">
        <f t="shared" si="34"/>
        <v>0</v>
      </c>
      <c r="X185" s="80">
        <f t="shared" si="35"/>
        <v>0</v>
      </c>
      <c r="Y185" s="79">
        <f t="shared" si="36"/>
        <v>0</v>
      </c>
      <c r="Z185" s="80">
        <f t="shared" si="37"/>
        <v>0</v>
      </c>
      <c r="AA185" s="79">
        <f t="shared" si="38"/>
        <v>0</v>
      </c>
      <c r="AB185" s="80">
        <f t="shared" si="39"/>
        <v>0</v>
      </c>
      <c r="AC185" s="81" t="str">
        <f t="shared" si="40"/>
        <v>0</v>
      </c>
      <c r="AD185" s="112"/>
      <c r="AE185" s="112"/>
      <c r="AF185" s="113"/>
      <c r="AG185" s="114"/>
      <c r="AH185" s="114"/>
      <c r="AI185" s="114"/>
      <c r="AJ185" s="114"/>
      <c r="AK185" s="114"/>
      <c r="AL185" s="114"/>
      <c r="AM185" s="115"/>
      <c r="AN185" s="115"/>
      <c r="AO185" s="114"/>
      <c r="AP185" s="114"/>
      <c r="AQ185" s="115"/>
      <c r="AR185" s="115"/>
      <c r="AS185" s="115"/>
      <c r="AT185" s="115"/>
      <c r="AU185" s="115"/>
      <c r="AV185" s="112"/>
    </row>
    <row r="186" spans="1:48" s="85" customFormat="1" ht="24.75" customHeight="1">
      <c r="A186" s="70" t="str">
        <f t="shared" si="33"/>
        <v>0</v>
      </c>
      <c r="B186" s="71">
        <v>183</v>
      </c>
      <c r="C186" s="70"/>
      <c r="D186" s="70"/>
      <c r="E186" s="70"/>
      <c r="F186" s="70"/>
      <c r="G186" s="70"/>
      <c r="H186" s="112"/>
      <c r="I186" s="117"/>
      <c r="J186" s="118"/>
      <c r="K186" s="118"/>
      <c r="L186" s="118"/>
      <c r="M186" s="119"/>
      <c r="N186" s="119"/>
      <c r="O186" s="120"/>
      <c r="P186" s="110"/>
      <c r="Q186" s="117"/>
      <c r="R186" s="117"/>
      <c r="S186" s="117"/>
      <c r="T186" s="117"/>
      <c r="U186" s="117"/>
      <c r="V186" s="110"/>
      <c r="W186" s="79">
        <f t="shared" si="34"/>
        <v>0</v>
      </c>
      <c r="X186" s="80">
        <f t="shared" si="35"/>
        <v>0</v>
      </c>
      <c r="Y186" s="79">
        <f t="shared" si="36"/>
        <v>0</v>
      </c>
      <c r="Z186" s="80">
        <f t="shared" si="37"/>
        <v>0</v>
      </c>
      <c r="AA186" s="79">
        <f t="shared" si="38"/>
        <v>0</v>
      </c>
      <c r="AB186" s="80">
        <f t="shared" si="39"/>
        <v>0</v>
      </c>
      <c r="AC186" s="81" t="str">
        <f t="shared" si="40"/>
        <v>0</v>
      </c>
      <c r="AD186" s="112"/>
      <c r="AE186" s="112"/>
      <c r="AF186" s="113"/>
      <c r="AG186" s="114"/>
      <c r="AH186" s="114"/>
      <c r="AI186" s="114"/>
      <c r="AJ186" s="114"/>
      <c r="AK186" s="114"/>
      <c r="AL186" s="114"/>
      <c r="AM186" s="115"/>
      <c r="AN186" s="115"/>
      <c r="AO186" s="114"/>
      <c r="AP186" s="114"/>
      <c r="AQ186" s="115"/>
      <c r="AR186" s="115"/>
      <c r="AS186" s="115"/>
      <c r="AT186" s="115"/>
      <c r="AU186" s="115"/>
      <c r="AV186" s="112"/>
    </row>
    <row r="187" spans="1:48" s="85" customFormat="1" ht="24.75" customHeight="1">
      <c r="A187" s="70" t="str">
        <f t="shared" si="33"/>
        <v>0</v>
      </c>
      <c r="B187" s="71">
        <v>184</v>
      </c>
      <c r="C187" s="70"/>
      <c r="D187" s="70"/>
      <c r="E187" s="70"/>
      <c r="F187" s="70"/>
      <c r="G187" s="70"/>
      <c r="H187" s="112"/>
      <c r="I187" s="117"/>
      <c r="J187" s="118"/>
      <c r="K187" s="118"/>
      <c r="L187" s="118"/>
      <c r="M187" s="119"/>
      <c r="N187" s="119"/>
      <c r="O187" s="120"/>
      <c r="P187" s="110"/>
      <c r="Q187" s="117"/>
      <c r="R187" s="117"/>
      <c r="S187" s="117"/>
      <c r="T187" s="117"/>
      <c r="U187" s="117"/>
      <c r="V187" s="110"/>
      <c r="W187" s="79">
        <f t="shared" si="34"/>
        <v>0</v>
      </c>
      <c r="X187" s="80">
        <f t="shared" si="35"/>
        <v>0</v>
      </c>
      <c r="Y187" s="79">
        <f t="shared" si="36"/>
        <v>0</v>
      </c>
      <c r="Z187" s="80">
        <f t="shared" si="37"/>
        <v>0</v>
      </c>
      <c r="AA187" s="79">
        <f t="shared" si="38"/>
        <v>0</v>
      </c>
      <c r="AB187" s="80">
        <f t="shared" si="39"/>
        <v>0</v>
      </c>
      <c r="AC187" s="81" t="str">
        <f t="shared" si="40"/>
        <v>0</v>
      </c>
      <c r="AD187" s="112"/>
      <c r="AE187" s="112"/>
      <c r="AF187" s="113"/>
      <c r="AG187" s="114"/>
      <c r="AH187" s="114"/>
      <c r="AI187" s="114"/>
      <c r="AJ187" s="114"/>
      <c r="AK187" s="114"/>
      <c r="AL187" s="114"/>
      <c r="AM187" s="115"/>
      <c r="AN187" s="115"/>
      <c r="AO187" s="114"/>
      <c r="AP187" s="114"/>
      <c r="AQ187" s="115"/>
      <c r="AR187" s="115"/>
      <c r="AS187" s="115"/>
      <c r="AT187" s="115"/>
      <c r="AU187" s="115"/>
      <c r="AV187" s="112"/>
    </row>
    <row r="188" spans="1:48" s="85" customFormat="1" ht="24.75" customHeight="1">
      <c r="A188" s="70" t="str">
        <f t="shared" si="33"/>
        <v>0</v>
      </c>
      <c r="B188" s="71">
        <v>185</v>
      </c>
      <c r="C188" s="70"/>
      <c r="D188" s="70"/>
      <c r="E188" s="70"/>
      <c r="F188" s="70"/>
      <c r="G188" s="70"/>
      <c r="H188" s="112"/>
      <c r="I188" s="117"/>
      <c r="J188" s="118"/>
      <c r="K188" s="118"/>
      <c r="L188" s="118"/>
      <c r="M188" s="119"/>
      <c r="N188" s="119"/>
      <c r="O188" s="120"/>
      <c r="P188" s="110"/>
      <c r="Q188" s="117"/>
      <c r="R188" s="117"/>
      <c r="S188" s="117"/>
      <c r="T188" s="117"/>
      <c r="U188" s="117"/>
      <c r="V188" s="110"/>
      <c r="W188" s="79">
        <f t="shared" si="34"/>
        <v>0</v>
      </c>
      <c r="X188" s="80">
        <f t="shared" si="35"/>
        <v>0</v>
      </c>
      <c r="Y188" s="79">
        <f t="shared" si="36"/>
        <v>0</v>
      </c>
      <c r="Z188" s="80">
        <f t="shared" si="37"/>
        <v>0</v>
      </c>
      <c r="AA188" s="79">
        <f t="shared" si="38"/>
        <v>0</v>
      </c>
      <c r="AB188" s="80">
        <f t="shared" si="39"/>
        <v>0</v>
      </c>
      <c r="AC188" s="81" t="str">
        <f t="shared" si="40"/>
        <v>0</v>
      </c>
      <c r="AD188" s="112"/>
      <c r="AE188" s="112"/>
      <c r="AF188" s="113"/>
      <c r="AG188" s="114"/>
      <c r="AH188" s="114"/>
      <c r="AI188" s="114"/>
      <c r="AJ188" s="114"/>
      <c r="AK188" s="114"/>
      <c r="AL188" s="114"/>
      <c r="AM188" s="115"/>
      <c r="AN188" s="115"/>
      <c r="AO188" s="114"/>
      <c r="AP188" s="114"/>
      <c r="AQ188" s="115"/>
      <c r="AR188" s="115"/>
      <c r="AS188" s="115"/>
      <c r="AT188" s="115"/>
      <c r="AU188" s="115"/>
      <c r="AV188" s="112"/>
    </row>
    <row r="189" spans="1:48" s="85" customFormat="1" ht="24.75" customHeight="1">
      <c r="A189" s="70" t="str">
        <f t="shared" si="33"/>
        <v>0</v>
      </c>
      <c r="B189" s="71">
        <v>186</v>
      </c>
      <c r="C189" s="70"/>
      <c r="D189" s="70"/>
      <c r="E189" s="70"/>
      <c r="F189" s="70"/>
      <c r="G189" s="70"/>
      <c r="H189" s="112"/>
      <c r="I189" s="117"/>
      <c r="J189" s="118"/>
      <c r="K189" s="118"/>
      <c r="L189" s="118"/>
      <c r="M189" s="119"/>
      <c r="N189" s="119"/>
      <c r="O189" s="120"/>
      <c r="P189" s="110"/>
      <c r="Q189" s="117"/>
      <c r="R189" s="117"/>
      <c r="S189" s="117"/>
      <c r="T189" s="117"/>
      <c r="U189" s="117"/>
      <c r="V189" s="110"/>
      <c r="W189" s="79">
        <f t="shared" si="34"/>
        <v>0</v>
      </c>
      <c r="X189" s="80">
        <f t="shared" si="35"/>
        <v>0</v>
      </c>
      <c r="Y189" s="79">
        <f t="shared" si="36"/>
        <v>0</v>
      </c>
      <c r="Z189" s="80">
        <f t="shared" si="37"/>
        <v>0</v>
      </c>
      <c r="AA189" s="79">
        <f t="shared" si="38"/>
        <v>0</v>
      </c>
      <c r="AB189" s="80">
        <f t="shared" si="39"/>
        <v>0</v>
      </c>
      <c r="AC189" s="81" t="str">
        <f t="shared" si="40"/>
        <v>0</v>
      </c>
      <c r="AD189" s="112"/>
      <c r="AE189" s="112"/>
      <c r="AF189" s="113"/>
      <c r="AG189" s="114"/>
      <c r="AH189" s="114"/>
      <c r="AI189" s="114"/>
      <c r="AJ189" s="114"/>
      <c r="AK189" s="114"/>
      <c r="AL189" s="114"/>
      <c r="AM189" s="115"/>
      <c r="AN189" s="115"/>
      <c r="AO189" s="114"/>
      <c r="AP189" s="114"/>
      <c r="AQ189" s="115"/>
      <c r="AR189" s="115"/>
      <c r="AS189" s="115"/>
      <c r="AT189" s="115"/>
      <c r="AU189" s="115"/>
      <c r="AV189" s="112"/>
    </row>
    <row r="190" spans="1:48" s="85" customFormat="1" ht="24.75" customHeight="1">
      <c r="A190" s="70" t="str">
        <f t="shared" si="33"/>
        <v>0</v>
      </c>
      <c r="B190" s="71">
        <v>187</v>
      </c>
      <c r="C190" s="70"/>
      <c r="D190" s="70"/>
      <c r="E190" s="70"/>
      <c r="F190" s="70"/>
      <c r="G190" s="70"/>
      <c r="H190" s="112"/>
      <c r="I190" s="117"/>
      <c r="J190" s="118"/>
      <c r="K190" s="118"/>
      <c r="L190" s="118"/>
      <c r="M190" s="119"/>
      <c r="N190" s="119"/>
      <c r="O190" s="120"/>
      <c r="P190" s="110"/>
      <c r="Q190" s="117"/>
      <c r="R190" s="117"/>
      <c r="S190" s="117"/>
      <c r="T190" s="117"/>
      <c r="U190" s="117"/>
      <c r="V190" s="110"/>
      <c r="W190" s="79">
        <f t="shared" si="34"/>
        <v>0</v>
      </c>
      <c r="X190" s="80">
        <f t="shared" si="35"/>
        <v>0</v>
      </c>
      <c r="Y190" s="79">
        <f t="shared" si="36"/>
        <v>0</v>
      </c>
      <c r="Z190" s="80">
        <f t="shared" si="37"/>
        <v>0</v>
      </c>
      <c r="AA190" s="79">
        <f t="shared" si="38"/>
        <v>0</v>
      </c>
      <c r="AB190" s="80">
        <f t="shared" si="39"/>
        <v>0</v>
      </c>
      <c r="AC190" s="81" t="str">
        <f t="shared" si="40"/>
        <v>0</v>
      </c>
      <c r="AD190" s="112"/>
      <c r="AE190" s="112"/>
      <c r="AF190" s="113"/>
      <c r="AG190" s="114"/>
      <c r="AH190" s="114"/>
      <c r="AI190" s="114"/>
      <c r="AJ190" s="114"/>
      <c r="AK190" s="114"/>
      <c r="AL190" s="114"/>
      <c r="AM190" s="115"/>
      <c r="AN190" s="115"/>
      <c r="AO190" s="114"/>
      <c r="AP190" s="114"/>
      <c r="AQ190" s="115"/>
      <c r="AR190" s="115"/>
      <c r="AS190" s="115"/>
      <c r="AT190" s="115"/>
      <c r="AU190" s="115"/>
      <c r="AV190" s="112"/>
    </row>
    <row r="191" spans="1:48" s="85" customFormat="1" ht="24.75" customHeight="1">
      <c r="A191" s="70" t="str">
        <f t="shared" si="33"/>
        <v>0</v>
      </c>
      <c r="B191" s="71">
        <v>188</v>
      </c>
      <c r="C191" s="70"/>
      <c r="D191" s="70"/>
      <c r="E191" s="70"/>
      <c r="F191" s="70"/>
      <c r="G191" s="70"/>
      <c r="H191" s="112"/>
      <c r="I191" s="117"/>
      <c r="J191" s="118"/>
      <c r="K191" s="118"/>
      <c r="L191" s="118"/>
      <c r="M191" s="119"/>
      <c r="N191" s="119"/>
      <c r="O191" s="120"/>
      <c r="P191" s="110"/>
      <c r="Q191" s="117"/>
      <c r="R191" s="117"/>
      <c r="S191" s="117"/>
      <c r="T191" s="117"/>
      <c r="U191" s="117"/>
      <c r="V191" s="110"/>
      <c r="W191" s="79">
        <f t="shared" si="34"/>
        <v>0</v>
      </c>
      <c r="X191" s="80">
        <f t="shared" si="35"/>
        <v>0</v>
      </c>
      <c r="Y191" s="79">
        <f t="shared" si="36"/>
        <v>0</v>
      </c>
      <c r="Z191" s="80">
        <f t="shared" si="37"/>
        <v>0</v>
      </c>
      <c r="AA191" s="79">
        <f t="shared" si="38"/>
        <v>0</v>
      </c>
      <c r="AB191" s="80">
        <f t="shared" si="39"/>
        <v>0</v>
      </c>
      <c r="AC191" s="81" t="str">
        <f t="shared" si="40"/>
        <v>0</v>
      </c>
      <c r="AD191" s="112"/>
      <c r="AE191" s="112"/>
      <c r="AF191" s="113"/>
      <c r="AG191" s="114"/>
      <c r="AH191" s="114"/>
      <c r="AI191" s="114"/>
      <c r="AJ191" s="114"/>
      <c r="AK191" s="114"/>
      <c r="AL191" s="114"/>
      <c r="AM191" s="115"/>
      <c r="AN191" s="115"/>
      <c r="AO191" s="114"/>
      <c r="AP191" s="114"/>
      <c r="AQ191" s="115"/>
      <c r="AR191" s="115"/>
      <c r="AS191" s="115"/>
      <c r="AT191" s="115"/>
      <c r="AU191" s="115"/>
      <c r="AV191" s="112"/>
    </row>
    <row r="192" spans="1:48" s="85" customFormat="1" ht="24.75" customHeight="1">
      <c r="A192" s="70" t="str">
        <f t="shared" si="33"/>
        <v>0</v>
      </c>
      <c r="B192" s="71">
        <v>189</v>
      </c>
      <c r="C192" s="70"/>
      <c r="D192" s="70"/>
      <c r="E192" s="70"/>
      <c r="F192" s="70"/>
      <c r="G192" s="70"/>
      <c r="H192" s="112"/>
      <c r="I192" s="117"/>
      <c r="J192" s="118"/>
      <c r="K192" s="118"/>
      <c r="L192" s="118"/>
      <c r="M192" s="119"/>
      <c r="N192" s="119"/>
      <c r="O192" s="120"/>
      <c r="P192" s="110"/>
      <c r="Q192" s="117"/>
      <c r="R192" s="117"/>
      <c r="S192" s="117"/>
      <c r="T192" s="117"/>
      <c r="U192" s="117"/>
      <c r="V192" s="110"/>
      <c r="W192" s="79">
        <f t="shared" si="34"/>
        <v>0</v>
      </c>
      <c r="X192" s="80">
        <f t="shared" si="35"/>
        <v>0</v>
      </c>
      <c r="Y192" s="79">
        <f t="shared" si="36"/>
        <v>0</v>
      </c>
      <c r="Z192" s="80">
        <f t="shared" si="37"/>
        <v>0</v>
      </c>
      <c r="AA192" s="79">
        <f t="shared" si="38"/>
        <v>0</v>
      </c>
      <c r="AB192" s="80">
        <f t="shared" si="39"/>
        <v>0</v>
      </c>
      <c r="AC192" s="81" t="str">
        <f t="shared" si="40"/>
        <v>0</v>
      </c>
      <c r="AD192" s="112"/>
      <c r="AE192" s="112"/>
      <c r="AF192" s="113"/>
      <c r="AG192" s="114"/>
      <c r="AH192" s="114"/>
      <c r="AI192" s="114"/>
      <c r="AJ192" s="114"/>
      <c r="AK192" s="114"/>
      <c r="AL192" s="114"/>
      <c r="AM192" s="115"/>
      <c r="AN192" s="115"/>
      <c r="AO192" s="114"/>
      <c r="AP192" s="114"/>
      <c r="AQ192" s="115"/>
      <c r="AR192" s="115"/>
      <c r="AS192" s="115"/>
      <c r="AT192" s="115"/>
      <c r="AU192" s="115"/>
      <c r="AV192" s="112"/>
    </row>
    <row r="193" spans="1:48" s="85" customFormat="1" ht="24.75" customHeight="1">
      <c r="A193" s="70" t="str">
        <f t="shared" si="33"/>
        <v>0</v>
      </c>
      <c r="B193" s="71">
        <v>190</v>
      </c>
      <c r="C193" s="70"/>
      <c r="D193" s="70"/>
      <c r="E193" s="70"/>
      <c r="F193" s="70"/>
      <c r="G193" s="70"/>
      <c r="H193" s="112"/>
      <c r="I193" s="117"/>
      <c r="J193" s="118"/>
      <c r="K193" s="118"/>
      <c r="L193" s="118"/>
      <c r="M193" s="119"/>
      <c r="N193" s="119"/>
      <c r="O193" s="120"/>
      <c r="P193" s="110"/>
      <c r="Q193" s="117"/>
      <c r="R193" s="117"/>
      <c r="S193" s="117"/>
      <c r="T193" s="117"/>
      <c r="U193" s="117"/>
      <c r="V193" s="110"/>
      <c r="W193" s="79">
        <f t="shared" si="34"/>
        <v>0</v>
      </c>
      <c r="X193" s="80">
        <f t="shared" si="35"/>
        <v>0</v>
      </c>
      <c r="Y193" s="79">
        <f t="shared" si="36"/>
        <v>0</v>
      </c>
      <c r="Z193" s="80">
        <f t="shared" si="37"/>
        <v>0</v>
      </c>
      <c r="AA193" s="79">
        <f t="shared" si="38"/>
        <v>0</v>
      </c>
      <c r="AB193" s="80">
        <f t="shared" si="39"/>
        <v>0</v>
      </c>
      <c r="AC193" s="81" t="str">
        <f t="shared" si="40"/>
        <v>0</v>
      </c>
      <c r="AD193" s="112"/>
      <c r="AE193" s="112"/>
      <c r="AF193" s="113"/>
      <c r="AG193" s="114"/>
      <c r="AH193" s="114"/>
      <c r="AI193" s="114"/>
      <c r="AJ193" s="114"/>
      <c r="AK193" s="114"/>
      <c r="AL193" s="114"/>
      <c r="AM193" s="115"/>
      <c r="AN193" s="115"/>
      <c r="AO193" s="114"/>
      <c r="AP193" s="114"/>
      <c r="AQ193" s="115"/>
      <c r="AR193" s="115"/>
      <c r="AS193" s="115"/>
      <c r="AT193" s="115"/>
      <c r="AU193" s="115"/>
      <c r="AV193" s="112"/>
    </row>
    <row r="194" spans="1:48" s="85" customFormat="1" ht="24.75" customHeight="1">
      <c r="A194" s="70" t="str">
        <f t="shared" si="33"/>
        <v>0</v>
      </c>
      <c r="B194" s="71">
        <v>191</v>
      </c>
      <c r="C194" s="70"/>
      <c r="D194" s="70"/>
      <c r="E194" s="70"/>
      <c r="F194" s="70"/>
      <c r="G194" s="70"/>
      <c r="H194" s="112"/>
      <c r="I194" s="117"/>
      <c r="J194" s="118"/>
      <c r="K194" s="118"/>
      <c r="L194" s="118"/>
      <c r="M194" s="119"/>
      <c r="N194" s="119"/>
      <c r="O194" s="120"/>
      <c r="P194" s="110"/>
      <c r="Q194" s="117"/>
      <c r="R194" s="117"/>
      <c r="S194" s="117"/>
      <c r="T194" s="117"/>
      <c r="U194" s="117"/>
      <c r="V194" s="110"/>
      <c r="W194" s="79">
        <f t="shared" si="34"/>
        <v>0</v>
      </c>
      <c r="X194" s="80">
        <f t="shared" si="35"/>
        <v>0</v>
      </c>
      <c r="Y194" s="79">
        <f t="shared" si="36"/>
        <v>0</v>
      </c>
      <c r="Z194" s="80">
        <f t="shared" si="37"/>
        <v>0</v>
      </c>
      <c r="AA194" s="79">
        <f t="shared" si="38"/>
        <v>0</v>
      </c>
      <c r="AB194" s="80">
        <f t="shared" si="39"/>
        <v>0</v>
      </c>
      <c r="AC194" s="81" t="str">
        <f t="shared" si="40"/>
        <v>0</v>
      </c>
      <c r="AD194" s="112"/>
      <c r="AE194" s="112"/>
      <c r="AF194" s="113"/>
      <c r="AG194" s="114"/>
      <c r="AH194" s="114"/>
      <c r="AI194" s="114"/>
      <c r="AJ194" s="114"/>
      <c r="AK194" s="114"/>
      <c r="AL194" s="114"/>
      <c r="AM194" s="115"/>
      <c r="AN194" s="115"/>
      <c r="AO194" s="114"/>
      <c r="AP194" s="114"/>
      <c r="AQ194" s="115"/>
      <c r="AR194" s="115"/>
      <c r="AS194" s="115"/>
      <c r="AT194" s="115"/>
      <c r="AU194" s="115"/>
      <c r="AV194" s="112"/>
    </row>
    <row r="195" spans="1:48" s="85" customFormat="1" ht="24.75" customHeight="1">
      <c r="A195" s="70" t="str">
        <f t="shared" si="33"/>
        <v>0</v>
      </c>
      <c r="B195" s="71">
        <v>192</v>
      </c>
      <c r="C195" s="70"/>
      <c r="D195" s="70"/>
      <c r="E195" s="70"/>
      <c r="F195" s="70"/>
      <c r="G195" s="70"/>
      <c r="H195" s="112"/>
      <c r="I195" s="117"/>
      <c r="J195" s="118"/>
      <c r="K195" s="118"/>
      <c r="L195" s="118"/>
      <c r="M195" s="119"/>
      <c r="N195" s="119"/>
      <c r="O195" s="120"/>
      <c r="P195" s="110"/>
      <c r="Q195" s="117"/>
      <c r="R195" s="117"/>
      <c r="S195" s="117"/>
      <c r="T195" s="117"/>
      <c r="U195" s="117"/>
      <c r="V195" s="110"/>
      <c r="W195" s="79">
        <f t="shared" si="34"/>
        <v>0</v>
      </c>
      <c r="X195" s="80">
        <f t="shared" si="35"/>
        <v>0</v>
      </c>
      <c r="Y195" s="79">
        <f t="shared" si="36"/>
        <v>0</v>
      </c>
      <c r="Z195" s="80">
        <f t="shared" si="37"/>
        <v>0</v>
      </c>
      <c r="AA195" s="79">
        <f t="shared" si="38"/>
        <v>0</v>
      </c>
      <c r="AB195" s="80">
        <f t="shared" si="39"/>
        <v>0</v>
      </c>
      <c r="AC195" s="81" t="str">
        <f t="shared" si="40"/>
        <v>0</v>
      </c>
      <c r="AD195" s="112"/>
      <c r="AE195" s="112"/>
      <c r="AF195" s="113"/>
      <c r="AG195" s="114"/>
      <c r="AH195" s="114"/>
      <c r="AI195" s="114"/>
      <c r="AJ195" s="114"/>
      <c r="AK195" s="114"/>
      <c r="AL195" s="114"/>
      <c r="AM195" s="115"/>
      <c r="AN195" s="115"/>
      <c r="AO195" s="114"/>
      <c r="AP195" s="114"/>
      <c r="AQ195" s="115"/>
      <c r="AR195" s="115"/>
      <c r="AS195" s="115"/>
      <c r="AT195" s="115"/>
      <c r="AU195" s="115"/>
      <c r="AV195" s="112"/>
    </row>
    <row r="196" spans="1:48" s="85" customFormat="1" ht="24.75" customHeight="1">
      <c r="A196" s="70" t="str">
        <f t="shared" ref="A196:A259" si="41">SUBSTITUTE(CONCATENATE(I196,VALUE(C196))," ","")</f>
        <v>0</v>
      </c>
      <c r="B196" s="71">
        <v>193</v>
      </c>
      <c r="C196" s="70"/>
      <c r="D196" s="70"/>
      <c r="E196" s="70"/>
      <c r="F196" s="70"/>
      <c r="G196" s="70"/>
      <c r="H196" s="112"/>
      <c r="I196" s="117"/>
      <c r="J196" s="118"/>
      <c r="K196" s="118"/>
      <c r="L196" s="118"/>
      <c r="M196" s="119"/>
      <c r="N196" s="119"/>
      <c r="O196" s="120"/>
      <c r="P196" s="110"/>
      <c r="Q196" s="117"/>
      <c r="R196" s="117"/>
      <c r="S196" s="117"/>
      <c r="T196" s="117"/>
      <c r="U196" s="117"/>
      <c r="V196" s="110"/>
      <c r="W196" s="79">
        <f t="shared" ref="W196:W259" si="42">VLOOKUP(A196,$AC$4:$BV$4407,37,0)</f>
        <v>0</v>
      </c>
      <c r="X196" s="80">
        <f t="shared" ref="X196:X259" si="43">Q196-W196</f>
        <v>0</v>
      </c>
      <c r="Y196" s="79">
        <f t="shared" ref="Y196:Y259" si="44">VLOOKUP(A196,$AC$4:$BV$407,40,0)</f>
        <v>0</v>
      </c>
      <c r="Z196" s="80">
        <f t="shared" ref="Z196:Z259" si="45">M196-Y196</f>
        <v>0</v>
      </c>
      <c r="AA196" s="79">
        <f t="shared" ref="AA196:AA259" si="46">VLOOKUP(A196,$AC$4:$BV$407,41,0)</f>
        <v>0</v>
      </c>
      <c r="AB196" s="80">
        <f t="shared" ref="AB196:AB259" si="47">N196-AA196</f>
        <v>0</v>
      </c>
      <c r="AC196" s="81" t="str">
        <f t="shared" ref="AC196:AC259" si="48">SUBSTITUTE(CONCATENATE(AX196,VALUE(AN196))," ","")</f>
        <v>0</v>
      </c>
      <c r="AD196" s="112"/>
      <c r="AE196" s="112"/>
      <c r="AF196" s="113"/>
      <c r="AG196" s="114"/>
      <c r="AH196" s="114"/>
      <c r="AI196" s="114"/>
      <c r="AJ196" s="114"/>
      <c r="AK196" s="114"/>
      <c r="AL196" s="114"/>
      <c r="AM196" s="115"/>
      <c r="AN196" s="115"/>
      <c r="AO196" s="114"/>
      <c r="AP196" s="114"/>
      <c r="AQ196" s="115"/>
      <c r="AR196" s="115"/>
      <c r="AS196" s="115"/>
      <c r="AT196" s="115"/>
      <c r="AU196" s="115"/>
      <c r="AV196" s="112"/>
    </row>
    <row r="197" spans="1:48" s="85" customFormat="1" ht="24.75" customHeight="1">
      <c r="A197" s="70" t="str">
        <f t="shared" si="41"/>
        <v>0</v>
      </c>
      <c r="B197" s="71">
        <v>194</v>
      </c>
      <c r="C197" s="70"/>
      <c r="D197" s="70"/>
      <c r="E197" s="70"/>
      <c r="F197" s="70"/>
      <c r="G197" s="70"/>
      <c r="H197" s="112"/>
      <c r="I197" s="117"/>
      <c r="J197" s="118"/>
      <c r="K197" s="118"/>
      <c r="L197" s="118"/>
      <c r="M197" s="119"/>
      <c r="N197" s="119"/>
      <c r="O197" s="120"/>
      <c r="P197" s="110"/>
      <c r="Q197" s="117"/>
      <c r="R197" s="117"/>
      <c r="S197" s="117"/>
      <c r="T197" s="117"/>
      <c r="U197" s="117"/>
      <c r="V197" s="110"/>
      <c r="W197" s="79">
        <f t="shared" si="42"/>
        <v>0</v>
      </c>
      <c r="X197" s="80">
        <f t="shared" si="43"/>
        <v>0</v>
      </c>
      <c r="Y197" s="79">
        <f t="shared" si="44"/>
        <v>0</v>
      </c>
      <c r="Z197" s="80">
        <f t="shared" si="45"/>
        <v>0</v>
      </c>
      <c r="AA197" s="79">
        <f t="shared" si="46"/>
        <v>0</v>
      </c>
      <c r="AB197" s="80">
        <f t="shared" si="47"/>
        <v>0</v>
      </c>
      <c r="AC197" s="81" t="str">
        <f t="shared" si="48"/>
        <v>0</v>
      </c>
      <c r="AD197" s="112"/>
      <c r="AE197" s="112"/>
      <c r="AF197" s="113"/>
      <c r="AG197" s="114"/>
      <c r="AH197" s="114"/>
      <c r="AI197" s="114"/>
      <c r="AJ197" s="114"/>
      <c r="AK197" s="114"/>
      <c r="AL197" s="114"/>
      <c r="AM197" s="115"/>
      <c r="AN197" s="115"/>
      <c r="AO197" s="114"/>
      <c r="AP197" s="114"/>
      <c r="AQ197" s="116"/>
      <c r="AR197" s="115"/>
      <c r="AS197" s="115"/>
      <c r="AT197" s="115"/>
      <c r="AU197" s="115"/>
      <c r="AV197" s="112"/>
    </row>
    <row r="198" spans="1:48" s="85" customFormat="1" ht="24.75" customHeight="1">
      <c r="A198" s="70" t="str">
        <f t="shared" si="41"/>
        <v>0</v>
      </c>
      <c r="B198" s="71">
        <v>195</v>
      </c>
      <c r="C198" s="70"/>
      <c r="D198" s="70"/>
      <c r="E198" s="70"/>
      <c r="F198" s="70"/>
      <c r="G198" s="70"/>
      <c r="H198" s="112"/>
      <c r="I198" s="117"/>
      <c r="J198" s="118"/>
      <c r="K198" s="118"/>
      <c r="L198" s="118"/>
      <c r="M198" s="119"/>
      <c r="N198" s="119"/>
      <c r="O198" s="120"/>
      <c r="P198" s="110"/>
      <c r="Q198" s="117"/>
      <c r="R198" s="117"/>
      <c r="S198" s="117"/>
      <c r="T198" s="117"/>
      <c r="U198" s="117"/>
      <c r="V198" s="110"/>
      <c r="W198" s="79">
        <f t="shared" si="42"/>
        <v>0</v>
      </c>
      <c r="X198" s="80">
        <f t="shared" si="43"/>
        <v>0</v>
      </c>
      <c r="Y198" s="79">
        <f t="shared" si="44"/>
        <v>0</v>
      </c>
      <c r="Z198" s="80">
        <f t="shared" si="45"/>
        <v>0</v>
      </c>
      <c r="AA198" s="79">
        <f t="shared" si="46"/>
        <v>0</v>
      </c>
      <c r="AB198" s="80">
        <f t="shared" si="47"/>
        <v>0</v>
      </c>
      <c r="AC198" s="81" t="str">
        <f t="shared" si="48"/>
        <v>0</v>
      </c>
      <c r="AD198" s="112"/>
      <c r="AE198" s="112"/>
      <c r="AF198" s="113"/>
      <c r="AG198" s="114"/>
      <c r="AH198" s="114"/>
      <c r="AI198" s="114"/>
      <c r="AJ198" s="114"/>
      <c r="AK198" s="114"/>
      <c r="AL198" s="114"/>
      <c r="AM198" s="115"/>
      <c r="AN198" s="115"/>
      <c r="AO198" s="114"/>
      <c r="AP198" s="114"/>
      <c r="AQ198" s="116"/>
      <c r="AR198" s="115"/>
      <c r="AS198" s="115"/>
      <c r="AT198" s="115"/>
      <c r="AU198" s="115"/>
      <c r="AV198" s="112"/>
    </row>
    <row r="199" spans="1:48" s="85" customFormat="1" ht="24.75" customHeight="1">
      <c r="A199" s="70" t="str">
        <f t="shared" si="41"/>
        <v>0</v>
      </c>
      <c r="B199" s="71">
        <v>196</v>
      </c>
      <c r="C199" s="70"/>
      <c r="D199" s="70"/>
      <c r="E199" s="70"/>
      <c r="F199" s="70"/>
      <c r="G199" s="70"/>
      <c r="H199" s="112"/>
      <c r="I199" s="117"/>
      <c r="J199" s="118"/>
      <c r="K199" s="118"/>
      <c r="L199" s="118"/>
      <c r="M199" s="119"/>
      <c r="N199" s="119"/>
      <c r="O199" s="120"/>
      <c r="P199" s="110"/>
      <c r="Q199" s="117"/>
      <c r="R199" s="117"/>
      <c r="S199" s="117"/>
      <c r="T199" s="117"/>
      <c r="U199" s="117"/>
      <c r="V199" s="110"/>
      <c r="W199" s="79">
        <f t="shared" si="42"/>
        <v>0</v>
      </c>
      <c r="X199" s="80">
        <f t="shared" si="43"/>
        <v>0</v>
      </c>
      <c r="Y199" s="79">
        <f t="shared" si="44"/>
        <v>0</v>
      </c>
      <c r="Z199" s="80">
        <f t="shared" si="45"/>
        <v>0</v>
      </c>
      <c r="AA199" s="79">
        <f t="shared" si="46"/>
        <v>0</v>
      </c>
      <c r="AB199" s="80">
        <f t="shared" si="47"/>
        <v>0</v>
      </c>
      <c r="AC199" s="81" t="str">
        <f t="shared" si="48"/>
        <v>0</v>
      </c>
      <c r="AD199" s="112"/>
      <c r="AE199" s="112"/>
      <c r="AF199" s="113"/>
      <c r="AG199" s="114"/>
      <c r="AH199" s="114"/>
      <c r="AI199" s="114"/>
      <c r="AJ199" s="114"/>
      <c r="AK199" s="114"/>
      <c r="AL199" s="114"/>
      <c r="AM199" s="115"/>
      <c r="AN199" s="115"/>
      <c r="AO199" s="114"/>
      <c r="AP199" s="114"/>
      <c r="AQ199" s="115"/>
      <c r="AR199" s="115"/>
      <c r="AS199" s="115"/>
      <c r="AT199" s="115"/>
      <c r="AU199" s="115"/>
      <c r="AV199" s="112"/>
    </row>
    <row r="200" spans="1:48" s="85" customFormat="1" ht="24.75" customHeight="1">
      <c r="A200" s="70" t="str">
        <f t="shared" si="41"/>
        <v>0</v>
      </c>
      <c r="B200" s="71">
        <v>197</v>
      </c>
      <c r="C200" s="70"/>
      <c r="D200" s="70"/>
      <c r="E200" s="70"/>
      <c r="F200" s="70"/>
      <c r="G200" s="70"/>
      <c r="H200" s="112"/>
      <c r="I200" s="117"/>
      <c r="J200" s="118"/>
      <c r="K200" s="118"/>
      <c r="L200" s="118"/>
      <c r="M200" s="119"/>
      <c r="N200" s="119"/>
      <c r="O200" s="120"/>
      <c r="P200" s="110"/>
      <c r="Q200" s="117"/>
      <c r="R200" s="117"/>
      <c r="S200" s="117"/>
      <c r="T200" s="117"/>
      <c r="U200" s="117"/>
      <c r="V200" s="110"/>
      <c r="W200" s="79">
        <f t="shared" si="42"/>
        <v>0</v>
      </c>
      <c r="X200" s="80">
        <f t="shared" si="43"/>
        <v>0</v>
      </c>
      <c r="Y200" s="79">
        <f t="shared" si="44"/>
        <v>0</v>
      </c>
      <c r="Z200" s="80">
        <f t="shared" si="45"/>
        <v>0</v>
      </c>
      <c r="AA200" s="79">
        <f t="shared" si="46"/>
        <v>0</v>
      </c>
      <c r="AB200" s="80">
        <f t="shared" si="47"/>
        <v>0</v>
      </c>
      <c r="AC200" s="81" t="str">
        <f t="shared" si="48"/>
        <v>0</v>
      </c>
      <c r="AD200" s="112"/>
      <c r="AE200" s="112"/>
      <c r="AF200" s="113"/>
      <c r="AG200" s="114"/>
      <c r="AH200" s="114"/>
      <c r="AI200" s="114"/>
      <c r="AJ200" s="114"/>
      <c r="AK200" s="114"/>
      <c r="AL200" s="114"/>
      <c r="AM200" s="115"/>
      <c r="AN200" s="115"/>
      <c r="AO200" s="114"/>
      <c r="AP200" s="114"/>
      <c r="AQ200" s="116"/>
      <c r="AR200" s="115"/>
      <c r="AS200" s="115"/>
      <c r="AT200" s="115"/>
      <c r="AU200" s="115"/>
      <c r="AV200" s="112"/>
    </row>
    <row r="201" spans="1:48" s="85" customFormat="1" ht="24.75" customHeight="1">
      <c r="A201" s="70" t="str">
        <f t="shared" si="41"/>
        <v>0</v>
      </c>
      <c r="B201" s="71">
        <v>198</v>
      </c>
      <c r="C201" s="70"/>
      <c r="D201" s="70"/>
      <c r="E201" s="70"/>
      <c r="F201" s="70"/>
      <c r="G201" s="70"/>
      <c r="H201" s="112"/>
      <c r="I201" s="117"/>
      <c r="J201" s="118"/>
      <c r="K201" s="118"/>
      <c r="L201" s="118"/>
      <c r="M201" s="119"/>
      <c r="N201" s="119"/>
      <c r="O201" s="120"/>
      <c r="P201" s="110"/>
      <c r="Q201" s="117"/>
      <c r="R201" s="117"/>
      <c r="S201" s="117"/>
      <c r="T201" s="117"/>
      <c r="U201" s="117"/>
      <c r="V201" s="110"/>
      <c r="W201" s="79">
        <f t="shared" si="42"/>
        <v>0</v>
      </c>
      <c r="X201" s="80">
        <f t="shared" si="43"/>
        <v>0</v>
      </c>
      <c r="Y201" s="79">
        <f t="shared" si="44"/>
        <v>0</v>
      </c>
      <c r="Z201" s="80">
        <f t="shared" si="45"/>
        <v>0</v>
      </c>
      <c r="AA201" s="79">
        <f t="shared" si="46"/>
        <v>0</v>
      </c>
      <c r="AB201" s="80">
        <f t="shared" si="47"/>
        <v>0</v>
      </c>
      <c r="AC201" s="81" t="str">
        <f t="shared" si="48"/>
        <v>0</v>
      </c>
      <c r="AD201" s="112"/>
      <c r="AE201" s="112"/>
      <c r="AF201" s="113"/>
      <c r="AG201" s="114"/>
      <c r="AH201" s="114"/>
      <c r="AI201" s="114"/>
      <c r="AJ201" s="114"/>
      <c r="AK201" s="114"/>
      <c r="AL201" s="114"/>
      <c r="AM201" s="115"/>
      <c r="AN201" s="115"/>
      <c r="AO201" s="114"/>
      <c r="AP201" s="114"/>
      <c r="AQ201" s="116"/>
      <c r="AR201" s="115"/>
      <c r="AS201" s="115"/>
      <c r="AT201" s="115"/>
      <c r="AU201" s="115"/>
      <c r="AV201" s="112"/>
    </row>
    <row r="202" spans="1:48" s="85" customFormat="1" ht="24.75" customHeight="1">
      <c r="A202" s="70" t="str">
        <f t="shared" si="41"/>
        <v>0</v>
      </c>
      <c r="B202" s="71">
        <v>199</v>
      </c>
      <c r="C202" s="70"/>
      <c r="D202" s="70"/>
      <c r="E202" s="70"/>
      <c r="F202" s="70"/>
      <c r="G202" s="70"/>
      <c r="H202" s="112"/>
      <c r="I202" s="117"/>
      <c r="J202" s="118"/>
      <c r="K202" s="118"/>
      <c r="L202" s="118"/>
      <c r="M202" s="119"/>
      <c r="N202" s="119"/>
      <c r="O202" s="120"/>
      <c r="P202" s="110"/>
      <c r="Q202" s="117"/>
      <c r="R202" s="117"/>
      <c r="S202" s="117"/>
      <c r="T202" s="117"/>
      <c r="U202" s="117"/>
      <c r="V202" s="110"/>
      <c r="W202" s="79">
        <f t="shared" si="42"/>
        <v>0</v>
      </c>
      <c r="X202" s="80">
        <f t="shared" si="43"/>
        <v>0</v>
      </c>
      <c r="Y202" s="79">
        <f t="shared" si="44"/>
        <v>0</v>
      </c>
      <c r="Z202" s="80">
        <f t="shared" si="45"/>
        <v>0</v>
      </c>
      <c r="AA202" s="79">
        <f t="shared" si="46"/>
        <v>0</v>
      </c>
      <c r="AB202" s="80">
        <f t="shared" si="47"/>
        <v>0</v>
      </c>
      <c r="AC202" s="81" t="str">
        <f t="shared" si="48"/>
        <v>0</v>
      </c>
      <c r="AD202" s="112"/>
      <c r="AE202" s="112"/>
      <c r="AF202" s="113"/>
      <c r="AG202" s="114"/>
      <c r="AH202" s="114"/>
      <c r="AI202" s="114"/>
      <c r="AJ202" s="114"/>
      <c r="AK202" s="114"/>
      <c r="AL202" s="114"/>
      <c r="AM202" s="115"/>
      <c r="AN202" s="115"/>
      <c r="AO202" s="114"/>
      <c r="AP202" s="114"/>
      <c r="AQ202" s="115"/>
      <c r="AR202" s="115"/>
      <c r="AS202" s="115"/>
      <c r="AT202" s="115"/>
      <c r="AU202" s="115"/>
      <c r="AV202" s="112"/>
    </row>
    <row r="203" spans="1:48" s="85" customFormat="1" ht="24.75" customHeight="1">
      <c r="A203" s="70" t="str">
        <f t="shared" si="41"/>
        <v>0</v>
      </c>
      <c r="B203" s="71">
        <v>200</v>
      </c>
      <c r="C203" s="70"/>
      <c r="D203" s="70"/>
      <c r="E203" s="70"/>
      <c r="F203" s="70"/>
      <c r="G203" s="70"/>
      <c r="H203" s="112"/>
      <c r="I203" s="117"/>
      <c r="J203" s="118"/>
      <c r="K203" s="118"/>
      <c r="L203" s="118"/>
      <c r="M203" s="119"/>
      <c r="N203" s="119"/>
      <c r="O203" s="120"/>
      <c r="P203" s="110"/>
      <c r="Q203" s="117"/>
      <c r="R203" s="117"/>
      <c r="S203" s="117"/>
      <c r="T203" s="117"/>
      <c r="U203" s="117"/>
      <c r="V203" s="110"/>
      <c r="W203" s="79">
        <f t="shared" si="42"/>
        <v>0</v>
      </c>
      <c r="X203" s="80">
        <f t="shared" si="43"/>
        <v>0</v>
      </c>
      <c r="Y203" s="79">
        <f t="shared" si="44"/>
        <v>0</v>
      </c>
      <c r="Z203" s="80">
        <f t="shared" si="45"/>
        <v>0</v>
      </c>
      <c r="AA203" s="79">
        <f t="shared" si="46"/>
        <v>0</v>
      </c>
      <c r="AB203" s="80">
        <f t="shared" si="47"/>
        <v>0</v>
      </c>
      <c r="AC203" s="81" t="str">
        <f t="shared" si="48"/>
        <v>0</v>
      </c>
      <c r="AD203" s="112"/>
      <c r="AE203" s="112"/>
      <c r="AF203" s="113"/>
      <c r="AG203" s="114"/>
      <c r="AH203" s="114"/>
      <c r="AI203" s="114"/>
      <c r="AJ203" s="114"/>
      <c r="AK203" s="114"/>
      <c r="AL203" s="114"/>
      <c r="AM203" s="115"/>
      <c r="AN203" s="115"/>
      <c r="AO203" s="114"/>
      <c r="AP203" s="114"/>
      <c r="AQ203" s="115"/>
      <c r="AR203" s="115"/>
      <c r="AS203" s="115"/>
      <c r="AT203" s="115"/>
      <c r="AU203" s="115"/>
      <c r="AV203" s="112"/>
    </row>
    <row r="204" spans="1:48" s="85" customFormat="1" ht="24.75" customHeight="1">
      <c r="A204" s="70" t="str">
        <f t="shared" si="41"/>
        <v>0</v>
      </c>
      <c r="B204" s="71">
        <v>201</v>
      </c>
      <c r="C204" s="70"/>
      <c r="D204" s="70"/>
      <c r="E204" s="70"/>
      <c r="F204" s="70"/>
      <c r="G204" s="70"/>
      <c r="H204" s="112"/>
      <c r="I204" s="117"/>
      <c r="J204" s="118"/>
      <c r="K204" s="118"/>
      <c r="L204" s="118"/>
      <c r="M204" s="119"/>
      <c r="N204" s="119"/>
      <c r="O204" s="120"/>
      <c r="P204" s="110"/>
      <c r="Q204" s="117"/>
      <c r="R204" s="117"/>
      <c r="S204" s="117"/>
      <c r="T204" s="117"/>
      <c r="U204" s="117"/>
      <c r="V204" s="110"/>
      <c r="W204" s="79">
        <f t="shared" si="42"/>
        <v>0</v>
      </c>
      <c r="X204" s="80">
        <f t="shared" si="43"/>
        <v>0</v>
      </c>
      <c r="Y204" s="79">
        <f t="shared" si="44"/>
        <v>0</v>
      </c>
      <c r="Z204" s="80">
        <f t="shared" si="45"/>
        <v>0</v>
      </c>
      <c r="AA204" s="79">
        <f t="shared" si="46"/>
        <v>0</v>
      </c>
      <c r="AB204" s="80">
        <f t="shared" si="47"/>
        <v>0</v>
      </c>
      <c r="AC204" s="81" t="str">
        <f t="shared" si="48"/>
        <v>0</v>
      </c>
      <c r="AD204" s="112"/>
      <c r="AE204" s="112"/>
      <c r="AF204" s="113"/>
      <c r="AG204" s="114"/>
      <c r="AH204" s="114"/>
      <c r="AI204" s="114"/>
      <c r="AJ204" s="114"/>
      <c r="AK204" s="114"/>
      <c r="AL204" s="114"/>
      <c r="AM204" s="115"/>
      <c r="AN204" s="115"/>
      <c r="AO204" s="114"/>
      <c r="AP204" s="114"/>
      <c r="AQ204" s="115"/>
      <c r="AR204" s="115"/>
      <c r="AS204" s="115"/>
      <c r="AT204" s="115"/>
      <c r="AU204" s="115"/>
      <c r="AV204" s="112"/>
    </row>
    <row r="205" spans="1:48" s="85" customFormat="1" ht="24.75" customHeight="1">
      <c r="A205" s="70" t="str">
        <f t="shared" si="41"/>
        <v>0</v>
      </c>
      <c r="B205" s="71">
        <v>202</v>
      </c>
      <c r="C205" s="70"/>
      <c r="D205" s="70"/>
      <c r="E205" s="70"/>
      <c r="F205" s="70"/>
      <c r="G205" s="70"/>
      <c r="H205" s="112"/>
      <c r="I205" s="117"/>
      <c r="J205" s="118"/>
      <c r="K205" s="118"/>
      <c r="L205" s="118"/>
      <c r="M205" s="119"/>
      <c r="N205" s="119"/>
      <c r="O205" s="120"/>
      <c r="P205" s="110"/>
      <c r="Q205" s="117"/>
      <c r="R205" s="117"/>
      <c r="S205" s="117"/>
      <c r="T205" s="117"/>
      <c r="U205" s="117"/>
      <c r="V205" s="110"/>
      <c r="W205" s="79">
        <f t="shared" si="42"/>
        <v>0</v>
      </c>
      <c r="X205" s="80">
        <f t="shared" si="43"/>
        <v>0</v>
      </c>
      <c r="Y205" s="79">
        <f t="shared" si="44"/>
        <v>0</v>
      </c>
      <c r="Z205" s="80">
        <f t="shared" si="45"/>
        <v>0</v>
      </c>
      <c r="AA205" s="79">
        <f t="shared" si="46"/>
        <v>0</v>
      </c>
      <c r="AB205" s="80">
        <f t="shared" si="47"/>
        <v>0</v>
      </c>
      <c r="AC205" s="81" t="str">
        <f t="shared" si="48"/>
        <v>0</v>
      </c>
      <c r="AD205" s="112"/>
      <c r="AE205" s="112"/>
      <c r="AF205" s="113"/>
      <c r="AG205" s="114"/>
      <c r="AH205" s="114"/>
      <c r="AI205" s="114"/>
      <c r="AJ205" s="114"/>
      <c r="AK205" s="114"/>
      <c r="AL205" s="114"/>
      <c r="AM205" s="115"/>
      <c r="AN205" s="115"/>
      <c r="AO205" s="114"/>
      <c r="AP205" s="114"/>
      <c r="AQ205" s="115"/>
      <c r="AR205" s="115"/>
      <c r="AS205" s="115"/>
      <c r="AT205" s="115"/>
      <c r="AU205" s="115"/>
      <c r="AV205" s="112"/>
    </row>
    <row r="206" spans="1:48" s="85" customFormat="1" ht="24.75" customHeight="1">
      <c r="A206" s="70" t="str">
        <f t="shared" si="41"/>
        <v>0</v>
      </c>
      <c r="B206" s="71">
        <v>203</v>
      </c>
      <c r="C206" s="70"/>
      <c r="D206" s="70"/>
      <c r="E206" s="70"/>
      <c r="F206" s="70"/>
      <c r="G206" s="70"/>
      <c r="H206" s="112"/>
      <c r="I206" s="117"/>
      <c r="J206" s="118"/>
      <c r="K206" s="118"/>
      <c r="L206" s="118"/>
      <c r="M206" s="119"/>
      <c r="N206" s="119"/>
      <c r="O206" s="120"/>
      <c r="P206" s="110"/>
      <c r="Q206" s="117"/>
      <c r="R206" s="117"/>
      <c r="S206" s="117"/>
      <c r="T206" s="117"/>
      <c r="U206" s="117"/>
      <c r="V206" s="110"/>
      <c r="W206" s="79">
        <f t="shared" si="42"/>
        <v>0</v>
      </c>
      <c r="X206" s="80">
        <f t="shared" si="43"/>
        <v>0</v>
      </c>
      <c r="Y206" s="79">
        <f t="shared" si="44"/>
        <v>0</v>
      </c>
      <c r="Z206" s="80">
        <f t="shared" si="45"/>
        <v>0</v>
      </c>
      <c r="AA206" s="79">
        <f t="shared" si="46"/>
        <v>0</v>
      </c>
      <c r="AB206" s="80">
        <f t="shared" si="47"/>
        <v>0</v>
      </c>
      <c r="AC206" s="81" t="str">
        <f t="shared" si="48"/>
        <v>0</v>
      </c>
      <c r="AD206" s="112"/>
      <c r="AE206" s="112"/>
      <c r="AF206" s="113"/>
      <c r="AG206" s="114"/>
      <c r="AH206" s="114"/>
      <c r="AI206" s="114"/>
      <c r="AJ206" s="114"/>
      <c r="AK206" s="114"/>
      <c r="AL206" s="114"/>
      <c r="AM206" s="115"/>
      <c r="AN206" s="115"/>
      <c r="AO206" s="114"/>
      <c r="AP206" s="114"/>
      <c r="AQ206" s="115"/>
      <c r="AR206" s="115"/>
      <c r="AS206" s="115"/>
      <c r="AT206" s="115"/>
      <c r="AU206" s="115"/>
      <c r="AV206" s="112"/>
    </row>
    <row r="207" spans="1:48" s="85" customFormat="1" ht="24.75" customHeight="1">
      <c r="A207" s="70" t="str">
        <f t="shared" si="41"/>
        <v>0</v>
      </c>
      <c r="B207" s="71">
        <v>204</v>
      </c>
      <c r="C207" s="70"/>
      <c r="D207" s="70"/>
      <c r="E207" s="70"/>
      <c r="F207" s="70"/>
      <c r="G207" s="70"/>
      <c r="H207" s="112"/>
      <c r="I207" s="117"/>
      <c r="J207" s="118"/>
      <c r="K207" s="118"/>
      <c r="L207" s="118"/>
      <c r="M207" s="119"/>
      <c r="N207" s="119"/>
      <c r="O207" s="120"/>
      <c r="P207" s="110"/>
      <c r="Q207" s="117"/>
      <c r="R207" s="117"/>
      <c r="S207" s="117"/>
      <c r="T207" s="117"/>
      <c r="U207" s="117"/>
      <c r="V207" s="110"/>
      <c r="W207" s="79">
        <f t="shared" si="42"/>
        <v>0</v>
      </c>
      <c r="X207" s="80">
        <f t="shared" si="43"/>
        <v>0</v>
      </c>
      <c r="Y207" s="79">
        <f t="shared" si="44"/>
        <v>0</v>
      </c>
      <c r="Z207" s="80">
        <f t="shared" si="45"/>
        <v>0</v>
      </c>
      <c r="AA207" s="79">
        <f t="shared" si="46"/>
        <v>0</v>
      </c>
      <c r="AB207" s="80">
        <f t="shared" si="47"/>
        <v>0</v>
      </c>
      <c r="AC207" s="81" t="str">
        <f t="shared" si="48"/>
        <v>0</v>
      </c>
      <c r="AD207" s="112"/>
      <c r="AE207" s="112"/>
      <c r="AF207" s="113"/>
      <c r="AG207" s="114"/>
      <c r="AH207" s="114"/>
      <c r="AI207" s="114"/>
      <c r="AJ207" s="114"/>
      <c r="AK207" s="114"/>
      <c r="AL207" s="114"/>
      <c r="AM207" s="115"/>
      <c r="AN207" s="115"/>
      <c r="AO207" s="114"/>
      <c r="AP207" s="114"/>
      <c r="AQ207" s="115"/>
      <c r="AR207" s="115"/>
      <c r="AS207" s="115"/>
      <c r="AT207" s="115"/>
      <c r="AU207" s="115"/>
      <c r="AV207" s="112"/>
    </row>
    <row r="208" spans="1:48" s="85" customFormat="1" ht="24.75" customHeight="1">
      <c r="A208" s="70" t="str">
        <f t="shared" si="41"/>
        <v>0</v>
      </c>
      <c r="B208" s="71">
        <v>205</v>
      </c>
      <c r="C208" s="70"/>
      <c r="D208" s="70"/>
      <c r="E208" s="70"/>
      <c r="F208" s="70"/>
      <c r="G208" s="70"/>
      <c r="H208" s="112"/>
      <c r="I208" s="117"/>
      <c r="J208" s="118"/>
      <c r="K208" s="118"/>
      <c r="L208" s="118"/>
      <c r="M208" s="119"/>
      <c r="N208" s="119"/>
      <c r="O208" s="120"/>
      <c r="P208" s="110"/>
      <c r="Q208" s="117"/>
      <c r="R208" s="117"/>
      <c r="S208" s="117"/>
      <c r="T208" s="117"/>
      <c r="U208" s="117"/>
      <c r="V208" s="110"/>
      <c r="W208" s="79">
        <f t="shared" si="42"/>
        <v>0</v>
      </c>
      <c r="X208" s="80">
        <f t="shared" si="43"/>
        <v>0</v>
      </c>
      <c r="Y208" s="79">
        <f t="shared" si="44"/>
        <v>0</v>
      </c>
      <c r="Z208" s="80">
        <f t="shared" si="45"/>
        <v>0</v>
      </c>
      <c r="AA208" s="79">
        <f t="shared" si="46"/>
        <v>0</v>
      </c>
      <c r="AB208" s="80">
        <f t="shared" si="47"/>
        <v>0</v>
      </c>
      <c r="AC208" s="81" t="str">
        <f t="shared" si="48"/>
        <v>0</v>
      </c>
      <c r="AD208" s="112"/>
      <c r="AE208" s="112"/>
      <c r="AF208" s="113"/>
      <c r="AG208" s="114"/>
      <c r="AH208" s="114"/>
      <c r="AI208" s="114"/>
      <c r="AJ208" s="114"/>
      <c r="AK208" s="114"/>
      <c r="AL208" s="114"/>
      <c r="AM208" s="115"/>
      <c r="AN208" s="115"/>
      <c r="AO208" s="114"/>
      <c r="AP208" s="114"/>
      <c r="AQ208" s="115"/>
      <c r="AR208" s="115"/>
      <c r="AS208" s="115"/>
      <c r="AT208" s="115"/>
      <c r="AU208" s="115"/>
      <c r="AV208" s="112"/>
    </row>
    <row r="209" spans="1:48" s="85" customFormat="1" ht="24.75" customHeight="1">
      <c r="A209" s="70" t="str">
        <f t="shared" si="41"/>
        <v>0</v>
      </c>
      <c r="B209" s="71">
        <v>206</v>
      </c>
      <c r="C209" s="70"/>
      <c r="D209" s="70"/>
      <c r="E209" s="70"/>
      <c r="F209" s="70"/>
      <c r="G209" s="70"/>
      <c r="H209" s="112"/>
      <c r="I209" s="117"/>
      <c r="J209" s="118"/>
      <c r="K209" s="118"/>
      <c r="L209" s="118"/>
      <c r="M209" s="119"/>
      <c r="N209" s="119"/>
      <c r="O209" s="120"/>
      <c r="P209" s="110"/>
      <c r="Q209" s="117"/>
      <c r="R209" s="117"/>
      <c r="S209" s="117"/>
      <c r="T209" s="117"/>
      <c r="U209" s="117"/>
      <c r="V209" s="110"/>
      <c r="W209" s="79">
        <f t="shared" si="42"/>
        <v>0</v>
      </c>
      <c r="X209" s="80">
        <f t="shared" si="43"/>
        <v>0</v>
      </c>
      <c r="Y209" s="79">
        <f t="shared" si="44"/>
        <v>0</v>
      </c>
      <c r="Z209" s="80">
        <f t="shared" si="45"/>
        <v>0</v>
      </c>
      <c r="AA209" s="79">
        <f t="shared" si="46"/>
        <v>0</v>
      </c>
      <c r="AB209" s="80">
        <f t="shared" si="47"/>
        <v>0</v>
      </c>
      <c r="AC209" s="81" t="str">
        <f t="shared" si="48"/>
        <v>0</v>
      </c>
      <c r="AD209" s="112"/>
      <c r="AE209" s="112"/>
      <c r="AF209" s="113"/>
      <c r="AG209" s="114"/>
      <c r="AH209" s="114"/>
      <c r="AI209" s="114"/>
      <c r="AJ209" s="114"/>
      <c r="AK209" s="114"/>
      <c r="AL209" s="114"/>
      <c r="AM209" s="115"/>
      <c r="AN209" s="115"/>
      <c r="AO209" s="114"/>
      <c r="AP209" s="114"/>
      <c r="AQ209" s="115"/>
      <c r="AR209" s="115"/>
      <c r="AS209" s="115"/>
      <c r="AT209" s="115"/>
      <c r="AU209" s="115"/>
      <c r="AV209" s="112"/>
    </row>
    <row r="210" spans="1:48" s="85" customFormat="1" ht="24.75" customHeight="1">
      <c r="A210" s="70" t="str">
        <f t="shared" si="41"/>
        <v>0</v>
      </c>
      <c r="B210" s="71">
        <v>207</v>
      </c>
      <c r="C210" s="70"/>
      <c r="D210" s="70"/>
      <c r="E210" s="70"/>
      <c r="F210" s="70"/>
      <c r="G210" s="70"/>
      <c r="H210" s="112"/>
      <c r="I210" s="117"/>
      <c r="J210" s="118"/>
      <c r="K210" s="118"/>
      <c r="L210" s="118"/>
      <c r="M210" s="119"/>
      <c r="N210" s="119"/>
      <c r="O210" s="120"/>
      <c r="P210" s="110"/>
      <c r="Q210" s="117"/>
      <c r="R210" s="117"/>
      <c r="S210" s="117"/>
      <c r="T210" s="117"/>
      <c r="U210" s="117"/>
      <c r="V210" s="110"/>
      <c r="W210" s="79">
        <f t="shared" si="42"/>
        <v>0</v>
      </c>
      <c r="X210" s="80">
        <f t="shared" si="43"/>
        <v>0</v>
      </c>
      <c r="Y210" s="79">
        <f t="shared" si="44"/>
        <v>0</v>
      </c>
      <c r="Z210" s="80">
        <f t="shared" si="45"/>
        <v>0</v>
      </c>
      <c r="AA210" s="79">
        <f t="shared" si="46"/>
        <v>0</v>
      </c>
      <c r="AB210" s="80">
        <f t="shared" si="47"/>
        <v>0</v>
      </c>
      <c r="AC210" s="81" t="str">
        <f t="shared" si="48"/>
        <v>0</v>
      </c>
      <c r="AD210" s="112"/>
      <c r="AE210" s="112"/>
      <c r="AF210" s="113"/>
      <c r="AG210" s="114"/>
      <c r="AH210" s="114"/>
      <c r="AI210" s="114"/>
      <c r="AJ210" s="114"/>
      <c r="AK210" s="114"/>
      <c r="AL210" s="114"/>
      <c r="AM210" s="115"/>
      <c r="AN210" s="115"/>
      <c r="AO210" s="114"/>
      <c r="AP210" s="114"/>
      <c r="AQ210" s="115"/>
      <c r="AR210" s="115"/>
      <c r="AS210" s="115"/>
      <c r="AT210" s="115"/>
      <c r="AU210" s="115"/>
      <c r="AV210" s="112"/>
    </row>
    <row r="211" spans="1:48" s="85" customFormat="1" ht="24.75" customHeight="1">
      <c r="A211" s="70" t="str">
        <f t="shared" si="41"/>
        <v>0</v>
      </c>
      <c r="B211" s="71">
        <v>208</v>
      </c>
      <c r="C211" s="70"/>
      <c r="D211" s="70"/>
      <c r="E211" s="70"/>
      <c r="F211" s="70"/>
      <c r="G211" s="70"/>
      <c r="H211" s="112"/>
      <c r="I211" s="117"/>
      <c r="J211" s="118"/>
      <c r="K211" s="118"/>
      <c r="L211" s="118"/>
      <c r="M211" s="119"/>
      <c r="N211" s="119"/>
      <c r="O211" s="120"/>
      <c r="P211" s="110"/>
      <c r="Q211" s="117"/>
      <c r="R211" s="117"/>
      <c r="S211" s="117"/>
      <c r="T211" s="117"/>
      <c r="U211" s="117"/>
      <c r="V211" s="110"/>
      <c r="W211" s="79">
        <f t="shared" si="42"/>
        <v>0</v>
      </c>
      <c r="X211" s="80">
        <f t="shared" si="43"/>
        <v>0</v>
      </c>
      <c r="Y211" s="79">
        <f t="shared" si="44"/>
        <v>0</v>
      </c>
      <c r="Z211" s="80">
        <f t="shared" si="45"/>
        <v>0</v>
      </c>
      <c r="AA211" s="79">
        <f t="shared" si="46"/>
        <v>0</v>
      </c>
      <c r="AB211" s="80">
        <f t="shared" si="47"/>
        <v>0</v>
      </c>
      <c r="AC211" s="81" t="str">
        <f t="shared" si="48"/>
        <v>0</v>
      </c>
      <c r="AD211" s="112"/>
      <c r="AE211" s="112"/>
      <c r="AF211" s="113"/>
      <c r="AG211" s="114"/>
      <c r="AH211" s="114"/>
      <c r="AI211" s="114"/>
      <c r="AJ211" s="114"/>
      <c r="AK211" s="114"/>
      <c r="AL211" s="114"/>
      <c r="AM211" s="115"/>
      <c r="AN211" s="115"/>
      <c r="AO211" s="114"/>
      <c r="AP211" s="114"/>
      <c r="AQ211" s="115"/>
      <c r="AR211" s="115"/>
      <c r="AS211" s="115"/>
      <c r="AT211" s="115"/>
      <c r="AU211" s="115"/>
      <c r="AV211" s="112"/>
    </row>
    <row r="212" spans="1:48" s="85" customFormat="1" ht="24.75" customHeight="1">
      <c r="A212" s="70" t="str">
        <f t="shared" si="41"/>
        <v>0</v>
      </c>
      <c r="B212" s="71">
        <v>209</v>
      </c>
      <c r="C212" s="70"/>
      <c r="D212" s="70"/>
      <c r="E212" s="70"/>
      <c r="F212" s="70"/>
      <c r="G212" s="70"/>
      <c r="H212" s="112"/>
      <c r="I212" s="117"/>
      <c r="J212" s="118"/>
      <c r="K212" s="118"/>
      <c r="L212" s="118"/>
      <c r="M212" s="119"/>
      <c r="N212" s="119"/>
      <c r="O212" s="120"/>
      <c r="P212" s="110"/>
      <c r="Q212" s="117"/>
      <c r="R212" s="117"/>
      <c r="S212" s="117"/>
      <c r="T212" s="117"/>
      <c r="U212" s="117"/>
      <c r="V212" s="110"/>
      <c r="W212" s="79">
        <f t="shared" si="42"/>
        <v>0</v>
      </c>
      <c r="X212" s="80">
        <f t="shared" si="43"/>
        <v>0</v>
      </c>
      <c r="Y212" s="79">
        <f t="shared" si="44"/>
        <v>0</v>
      </c>
      <c r="Z212" s="80">
        <f t="shared" si="45"/>
        <v>0</v>
      </c>
      <c r="AA212" s="79">
        <f t="shared" si="46"/>
        <v>0</v>
      </c>
      <c r="AB212" s="80">
        <f t="shared" si="47"/>
        <v>0</v>
      </c>
      <c r="AC212" s="81" t="str">
        <f t="shared" si="48"/>
        <v>0</v>
      </c>
      <c r="AD212" s="112"/>
      <c r="AE212" s="112"/>
      <c r="AF212" s="113"/>
      <c r="AG212" s="114"/>
      <c r="AH212" s="114"/>
      <c r="AI212" s="114"/>
      <c r="AJ212" s="114"/>
      <c r="AK212" s="114"/>
      <c r="AL212" s="114"/>
      <c r="AM212" s="115"/>
      <c r="AN212" s="115"/>
      <c r="AO212" s="114"/>
      <c r="AP212" s="114"/>
      <c r="AQ212" s="115"/>
      <c r="AR212" s="115"/>
      <c r="AS212" s="115"/>
      <c r="AT212" s="115"/>
      <c r="AU212" s="115"/>
      <c r="AV212" s="112"/>
    </row>
    <row r="213" spans="1:48" s="85" customFormat="1" ht="24.75" customHeight="1">
      <c r="A213" s="70" t="str">
        <f t="shared" si="41"/>
        <v>0</v>
      </c>
      <c r="B213" s="71">
        <v>210</v>
      </c>
      <c r="C213" s="70"/>
      <c r="D213" s="70"/>
      <c r="E213" s="70"/>
      <c r="F213" s="70"/>
      <c r="G213" s="70"/>
      <c r="H213" s="112"/>
      <c r="I213" s="117"/>
      <c r="J213" s="118"/>
      <c r="K213" s="118"/>
      <c r="L213" s="118"/>
      <c r="M213" s="119"/>
      <c r="N213" s="119"/>
      <c r="O213" s="120"/>
      <c r="P213" s="110"/>
      <c r="Q213" s="117"/>
      <c r="R213" s="117"/>
      <c r="S213" s="117"/>
      <c r="T213" s="117"/>
      <c r="U213" s="117"/>
      <c r="V213" s="110"/>
      <c r="W213" s="79">
        <f t="shared" si="42"/>
        <v>0</v>
      </c>
      <c r="X213" s="80">
        <f t="shared" si="43"/>
        <v>0</v>
      </c>
      <c r="Y213" s="79">
        <f t="shared" si="44"/>
        <v>0</v>
      </c>
      <c r="Z213" s="80">
        <f t="shared" si="45"/>
        <v>0</v>
      </c>
      <c r="AA213" s="79">
        <f t="shared" si="46"/>
        <v>0</v>
      </c>
      <c r="AB213" s="80">
        <f t="shared" si="47"/>
        <v>0</v>
      </c>
      <c r="AC213" s="81" t="str">
        <f t="shared" si="48"/>
        <v>0</v>
      </c>
      <c r="AD213" s="112"/>
      <c r="AE213" s="112"/>
      <c r="AF213" s="113"/>
      <c r="AG213" s="114"/>
      <c r="AH213" s="114"/>
      <c r="AI213" s="114"/>
      <c r="AJ213" s="114"/>
      <c r="AK213" s="114"/>
      <c r="AL213" s="114"/>
      <c r="AM213" s="115"/>
      <c r="AN213" s="115"/>
      <c r="AO213" s="114"/>
      <c r="AP213" s="114"/>
      <c r="AQ213" s="116"/>
      <c r="AR213" s="115"/>
      <c r="AS213" s="115"/>
      <c r="AT213" s="115"/>
      <c r="AU213" s="115"/>
      <c r="AV213" s="112"/>
    </row>
    <row r="214" spans="1:48" s="85" customFormat="1" ht="24.75" customHeight="1">
      <c r="A214" s="70" t="str">
        <f t="shared" si="41"/>
        <v>0</v>
      </c>
      <c r="B214" s="71">
        <v>211</v>
      </c>
      <c r="C214" s="70"/>
      <c r="D214" s="70"/>
      <c r="E214" s="70"/>
      <c r="F214" s="70"/>
      <c r="G214" s="70"/>
      <c r="H214" s="112"/>
      <c r="I214" s="117"/>
      <c r="J214" s="118"/>
      <c r="K214" s="118"/>
      <c r="L214" s="118"/>
      <c r="M214" s="119"/>
      <c r="N214" s="119"/>
      <c r="O214" s="120"/>
      <c r="P214" s="110"/>
      <c r="Q214" s="117"/>
      <c r="R214" s="117"/>
      <c r="S214" s="117"/>
      <c r="T214" s="117"/>
      <c r="U214" s="117"/>
      <c r="V214" s="110"/>
      <c r="W214" s="79">
        <f t="shared" si="42"/>
        <v>0</v>
      </c>
      <c r="X214" s="80">
        <f t="shared" si="43"/>
        <v>0</v>
      </c>
      <c r="Y214" s="79">
        <f t="shared" si="44"/>
        <v>0</v>
      </c>
      <c r="Z214" s="80">
        <f t="shared" si="45"/>
        <v>0</v>
      </c>
      <c r="AA214" s="79">
        <f t="shared" si="46"/>
        <v>0</v>
      </c>
      <c r="AB214" s="80">
        <f t="shared" si="47"/>
        <v>0</v>
      </c>
      <c r="AC214" s="81" t="str">
        <f t="shared" si="48"/>
        <v>0</v>
      </c>
      <c r="AD214" s="112"/>
      <c r="AE214" s="112"/>
      <c r="AF214" s="113"/>
      <c r="AG214" s="114"/>
      <c r="AH214" s="114"/>
      <c r="AI214" s="114"/>
      <c r="AJ214" s="114"/>
      <c r="AK214" s="114"/>
      <c r="AL214" s="114"/>
      <c r="AM214" s="115"/>
      <c r="AN214" s="115"/>
      <c r="AO214" s="114"/>
      <c r="AP214" s="114"/>
      <c r="AQ214" s="115"/>
      <c r="AR214" s="115"/>
      <c r="AS214" s="115"/>
      <c r="AT214" s="115"/>
      <c r="AU214" s="115"/>
      <c r="AV214" s="112"/>
    </row>
    <row r="215" spans="1:48" s="85" customFormat="1" ht="24.75" customHeight="1">
      <c r="A215" s="70" t="str">
        <f t="shared" si="41"/>
        <v>0</v>
      </c>
      <c r="B215" s="71">
        <v>212</v>
      </c>
      <c r="C215" s="70"/>
      <c r="D215" s="70"/>
      <c r="E215" s="70"/>
      <c r="F215" s="70"/>
      <c r="G215" s="70"/>
      <c r="H215" s="112"/>
      <c r="I215" s="117"/>
      <c r="J215" s="118"/>
      <c r="K215" s="118"/>
      <c r="L215" s="118"/>
      <c r="M215" s="119"/>
      <c r="N215" s="119"/>
      <c r="O215" s="120"/>
      <c r="P215" s="110"/>
      <c r="Q215" s="117"/>
      <c r="R215" s="117"/>
      <c r="S215" s="117"/>
      <c r="T215" s="117"/>
      <c r="U215" s="117"/>
      <c r="V215" s="110"/>
      <c r="W215" s="79">
        <f t="shared" si="42"/>
        <v>0</v>
      </c>
      <c r="X215" s="80">
        <f t="shared" si="43"/>
        <v>0</v>
      </c>
      <c r="Y215" s="79">
        <f t="shared" si="44"/>
        <v>0</v>
      </c>
      <c r="Z215" s="80">
        <f t="shared" si="45"/>
        <v>0</v>
      </c>
      <c r="AA215" s="79">
        <f t="shared" si="46"/>
        <v>0</v>
      </c>
      <c r="AB215" s="80">
        <f t="shared" si="47"/>
        <v>0</v>
      </c>
      <c r="AC215" s="81" t="str">
        <f t="shared" si="48"/>
        <v>0</v>
      </c>
      <c r="AD215" s="112"/>
      <c r="AE215" s="112"/>
      <c r="AF215" s="113"/>
      <c r="AG215" s="114"/>
      <c r="AH215" s="114"/>
      <c r="AI215" s="114"/>
      <c r="AJ215" s="114"/>
      <c r="AK215" s="114"/>
      <c r="AL215" s="114"/>
      <c r="AM215" s="115"/>
      <c r="AN215" s="115"/>
      <c r="AO215" s="114"/>
      <c r="AP215" s="114"/>
      <c r="AQ215" s="115"/>
      <c r="AR215" s="115"/>
      <c r="AS215" s="115"/>
      <c r="AT215" s="115"/>
      <c r="AU215" s="115"/>
      <c r="AV215" s="112"/>
    </row>
    <row r="216" spans="1:48" s="85" customFormat="1" ht="24.75" customHeight="1">
      <c r="A216" s="70" t="str">
        <f t="shared" si="41"/>
        <v>0</v>
      </c>
      <c r="B216" s="71">
        <v>213</v>
      </c>
      <c r="C216" s="70"/>
      <c r="D216" s="70"/>
      <c r="E216" s="70"/>
      <c r="F216" s="70"/>
      <c r="G216" s="70"/>
      <c r="H216" s="112"/>
      <c r="I216" s="117"/>
      <c r="J216" s="118"/>
      <c r="K216" s="118"/>
      <c r="L216" s="118"/>
      <c r="M216" s="119"/>
      <c r="N216" s="119"/>
      <c r="O216" s="120"/>
      <c r="P216" s="110"/>
      <c r="Q216" s="117"/>
      <c r="R216" s="117"/>
      <c r="S216" s="117"/>
      <c r="T216" s="117"/>
      <c r="U216" s="117"/>
      <c r="V216" s="110"/>
      <c r="W216" s="79">
        <f t="shared" si="42"/>
        <v>0</v>
      </c>
      <c r="X216" s="80">
        <f t="shared" si="43"/>
        <v>0</v>
      </c>
      <c r="Y216" s="79">
        <f t="shared" si="44"/>
        <v>0</v>
      </c>
      <c r="Z216" s="80">
        <f t="shared" si="45"/>
        <v>0</v>
      </c>
      <c r="AA216" s="79">
        <f t="shared" si="46"/>
        <v>0</v>
      </c>
      <c r="AB216" s="80">
        <f t="shared" si="47"/>
        <v>0</v>
      </c>
      <c r="AC216" s="81" t="str">
        <f t="shared" si="48"/>
        <v>0</v>
      </c>
      <c r="AD216" s="112"/>
      <c r="AE216" s="112"/>
      <c r="AF216" s="113"/>
      <c r="AG216" s="114"/>
      <c r="AH216" s="114"/>
      <c r="AI216" s="114"/>
      <c r="AJ216" s="114"/>
      <c r="AK216" s="114"/>
      <c r="AL216" s="114"/>
      <c r="AM216" s="115"/>
      <c r="AN216" s="115"/>
      <c r="AO216" s="114"/>
      <c r="AP216" s="114"/>
      <c r="AQ216" s="115"/>
      <c r="AR216" s="115"/>
      <c r="AS216" s="115"/>
      <c r="AT216" s="115"/>
      <c r="AU216" s="115"/>
      <c r="AV216" s="112"/>
    </row>
    <row r="217" spans="1:48" s="85" customFormat="1" ht="24.75" customHeight="1">
      <c r="A217" s="70" t="str">
        <f t="shared" si="41"/>
        <v>0</v>
      </c>
      <c r="B217" s="71">
        <v>214</v>
      </c>
      <c r="C217" s="70"/>
      <c r="D217" s="70"/>
      <c r="E217" s="70"/>
      <c r="F217" s="70"/>
      <c r="G217" s="70"/>
      <c r="H217" s="112"/>
      <c r="I217" s="117"/>
      <c r="J217" s="118"/>
      <c r="K217" s="118"/>
      <c r="L217" s="118"/>
      <c r="M217" s="119"/>
      <c r="N217" s="119"/>
      <c r="O217" s="120"/>
      <c r="P217" s="110"/>
      <c r="Q217" s="117"/>
      <c r="R217" s="117"/>
      <c r="S217" s="117"/>
      <c r="T217" s="117"/>
      <c r="U217" s="117"/>
      <c r="V217" s="110"/>
      <c r="W217" s="79">
        <f t="shared" si="42"/>
        <v>0</v>
      </c>
      <c r="X217" s="80">
        <f t="shared" si="43"/>
        <v>0</v>
      </c>
      <c r="Y217" s="79">
        <f t="shared" si="44"/>
        <v>0</v>
      </c>
      <c r="Z217" s="80">
        <f t="shared" si="45"/>
        <v>0</v>
      </c>
      <c r="AA217" s="79">
        <f t="shared" si="46"/>
        <v>0</v>
      </c>
      <c r="AB217" s="80">
        <f t="shared" si="47"/>
        <v>0</v>
      </c>
      <c r="AC217" s="81" t="str">
        <f t="shared" si="48"/>
        <v>0</v>
      </c>
      <c r="AD217" s="112"/>
      <c r="AE217" s="112"/>
      <c r="AF217" s="113"/>
      <c r="AG217" s="114"/>
      <c r="AH217" s="114"/>
      <c r="AI217" s="114"/>
      <c r="AJ217" s="114"/>
      <c r="AK217" s="114"/>
      <c r="AL217" s="114"/>
      <c r="AM217" s="115"/>
      <c r="AN217" s="115"/>
      <c r="AO217" s="114"/>
      <c r="AP217" s="114"/>
      <c r="AQ217" s="115"/>
      <c r="AR217" s="115"/>
      <c r="AS217" s="115"/>
      <c r="AT217" s="115"/>
      <c r="AU217" s="115"/>
      <c r="AV217" s="112"/>
    </row>
    <row r="218" spans="1:48" s="85" customFormat="1" ht="24.75" customHeight="1">
      <c r="A218" s="70" t="str">
        <f t="shared" si="41"/>
        <v>0</v>
      </c>
      <c r="B218" s="71">
        <v>215</v>
      </c>
      <c r="C218" s="70"/>
      <c r="D218" s="70"/>
      <c r="E218" s="70"/>
      <c r="F218" s="70"/>
      <c r="G218" s="70"/>
      <c r="H218" s="112"/>
      <c r="I218" s="117"/>
      <c r="J218" s="118"/>
      <c r="K218" s="118"/>
      <c r="L218" s="118"/>
      <c r="M218" s="119"/>
      <c r="N218" s="119"/>
      <c r="O218" s="120"/>
      <c r="P218" s="110"/>
      <c r="Q218" s="117"/>
      <c r="R218" s="117"/>
      <c r="S218" s="117"/>
      <c r="T218" s="117"/>
      <c r="U218" s="117"/>
      <c r="V218" s="110"/>
      <c r="W218" s="79">
        <f t="shared" si="42"/>
        <v>0</v>
      </c>
      <c r="X218" s="80">
        <f t="shared" si="43"/>
        <v>0</v>
      </c>
      <c r="Y218" s="79">
        <f t="shared" si="44"/>
        <v>0</v>
      </c>
      <c r="Z218" s="80">
        <f t="shared" si="45"/>
        <v>0</v>
      </c>
      <c r="AA218" s="79">
        <f t="shared" si="46"/>
        <v>0</v>
      </c>
      <c r="AB218" s="80">
        <f t="shared" si="47"/>
        <v>0</v>
      </c>
      <c r="AC218" s="81" t="str">
        <f t="shared" si="48"/>
        <v>0</v>
      </c>
      <c r="AD218" s="112"/>
      <c r="AE218" s="112"/>
      <c r="AF218" s="113"/>
      <c r="AG218" s="114"/>
      <c r="AH218" s="114"/>
      <c r="AI218" s="114"/>
      <c r="AJ218" s="114"/>
      <c r="AK218" s="114"/>
      <c r="AL218" s="114"/>
      <c r="AM218" s="115"/>
      <c r="AN218" s="115"/>
      <c r="AO218" s="114"/>
      <c r="AP218" s="114"/>
      <c r="AQ218" s="115"/>
      <c r="AR218" s="115"/>
      <c r="AS218" s="115"/>
      <c r="AT218" s="115"/>
      <c r="AU218" s="115"/>
      <c r="AV218" s="112"/>
    </row>
    <row r="219" spans="1:48" s="85" customFormat="1" ht="24.75" customHeight="1">
      <c r="A219" s="70" t="str">
        <f t="shared" si="41"/>
        <v>0</v>
      </c>
      <c r="B219" s="71">
        <v>216</v>
      </c>
      <c r="C219" s="70"/>
      <c r="D219" s="70"/>
      <c r="E219" s="70"/>
      <c r="F219" s="70"/>
      <c r="G219" s="70"/>
      <c r="H219" s="112"/>
      <c r="I219" s="117"/>
      <c r="J219" s="118"/>
      <c r="K219" s="118"/>
      <c r="L219" s="118"/>
      <c r="M219" s="119"/>
      <c r="N219" s="119"/>
      <c r="O219" s="120"/>
      <c r="P219" s="110"/>
      <c r="Q219" s="117"/>
      <c r="R219" s="117"/>
      <c r="S219" s="117"/>
      <c r="T219" s="117"/>
      <c r="U219" s="117"/>
      <c r="V219" s="110"/>
      <c r="W219" s="79">
        <f t="shared" si="42"/>
        <v>0</v>
      </c>
      <c r="X219" s="80">
        <f t="shared" si="43"/>
        <v>0</v>
      </c>
      <c r="Y219" s="79">
        <f t="shared" si="44"/>
        <v>0</v>
      </c>
      <c r="Z219" s="80">
        <f t="shared" si="45"/>
        <v>0</v>
      </c>
      <c r="AA219" s="79">
        <f t="shared" si="46"/>
        <v>0</v>
      </c>
      <c r="AB219" s="80">
        <f t="shared" si="47"/>
        <v>0</v>
      </c>
      <c r="AC219" s="81" t="str">
        <f t="shared" si="48"/>
        <v>0</v>
      </c>
      <c r="AD219" s="112"/>
      <c r="AE219" s="112"/>
      <c r="AF219" s="113"/>
      <c r="AG219" s="114"/>
      <c r="AH219" s="114"/>
      <c r="AI219" s="114"/>
      <c r="AJ219" s="114"/>
      <c r="AK219" s="114"/>
      <c r="AL219" s="114"/>
      <c r="AM219" s="115"/>
      <c r="AN219" s="115"/>
      <c r="AO219" s="114"/>
      <c r="AP219" s="114"/>
      <c r="AQ219" s="115"/>
      <c r="AR219" s="115"/>
      <c r="AS219" s="115"/>
      <c r="AT219" s="115"/>
      <c r="AU219" s="115"/>
      <c r="AV219" s="112"/>
    </row>
    <row r="220" spans="1:48" s="85" customFormat="1" ht="24.75" customHeight="1">
      <c r="A220" s="70" t="str">
        <f t="shared" si="41"/>
        <v>0</v>
      </c>
      <c r="B220" s="71">
        <v>217</v>
      </c>
      <c r="C220" s="70"/>
      <c r="D220" s="70"/>
      <c r="E220" s="70"/>
      <c r="F220" s="70"/>
      <c r="G220" s="70"/>
      <c r="H220" s="112"/>
      <c r="I220" s="117"/>
      <c r="J220" s="118"/>
      <c r="K220" s="118"/>
      <c r="L220" s="118"/>
      <c r="M220" s="119"/>
      <c r="N220" s="119"/>
      <c r="O220" s="120"/>
      <c r="P220" s="110"/>
      <c r="Q220" s="117"/>
      <c r="R220" s="117"/>
      <c r="S220" s="117"/>
      <c r="T220" s="117"/>
      <c r="U220" s="117"/>
      <c r="V220" s="110"/>
      <c r="W220" s="79">
        <f t="shared" si="42"/>
        <v>0</v>
      </c>
      <c r="X220" s="80">
        <f t="shared" si="43"/>
        <v>0</v>
      </c>
      <c r="Y220" s="79">
        <f t="shared" si="44"/>
        <v>0</v>
      </c>
      <c r="Z220" s="80">
        <f t="shared" si="45"/>
        <v>0</v>
      </c>
      <c r="AA220" s="79">
        <f t="shared" si="46"/>
        <v>0</v>
      </c>
      <c r="AB220" s="80">
        <f t="shared" si="47"/>
        <v>0</v>
      </c>
      <c r="AC220" s="81" t="str">
        <f t="shared" si="48"/>
        <v>0</v>
      </c>
      <c r="AD220" s="112"/>
      <c r="AE220" s="112"/>
      <c r="AF220" s="113"/>
      <c r="AG220" s="114"/>
      <c r="AH220" s="114"/>
      <c r="AI220" s="114"/>
      <c r="AJ220" s="114"/>
      <c r="AK220" s="114"/>
      <c r="AL220" s="114"/>
      <c r="AM220" s="115"/>
      <c r="AN220" s="115"/>
      <c r="AO220" s="114"/>
      <c r="AP220" s="114"/>
      <c r="AQ220" s="115"/>
      <c r="AR220" s="115"/>
      <c r="AS220" s="115"/>
      <c r="AT220" s="115"/>
      <c r="AU220" s="115"/>
      <c r="AV220" s="112"/>
    </row>
    <row r="221" spans="1:48" s="85" customFormat="1" ht="24.75" customHeight="1">
      <c r="A221" s="70" t="str">
        <f t="shared" si="41"/>
        <v>0</v>
      </c>
      <c r="B221" s="71">
        <v>218</v>
      </c>
      <c r="C221" s="70"/>
      <c r="D221" s="70"/>
      <c r="E221" s="70"/>
      <c r="F221" s="70"/>
      <c r="G221" s="70"/>
      <c r="H221" s="112"/>
      <c r="I221" s="117"/>
      <c r="J221" s="118"/>
      <c r="K221" s="118"/>
      <c r="L221" s="118"/>
      <c r="M221" s="119"/>
      <c r="N221" s="119"/>
      <c r="O221" s="120"/>
      <c r="P221" s="110"/>
      <c r="Q221" s="117"/>
      <c r="R221" s="117"/>
      <c r="S221" s="117"/>
      <c r="T221" s="117"/>
      <c r="U221" s="117"/>
      <c r="V221" s="110"/>
      <c r="W221" s="79">
        <f t="shared" si="42"/>
        <v>0</v>
      </c>
      <c r="X221" s="80">
        <f t="shared" si="43"/>
        <v>0</v>
      </c>
      <c r="Y221" s="79">
        <f t="shared" si="44"/>
        <v>0</v>
      </c>
      <c r="Z221" s="80">
        <f t="shared" si="45"/>
        <v>0</v>
      </c>
      <c r="AA221" s="79">
        <f t="shared" si="46"/>
        <v>0</v>
      </c>
      <c r="AB221" s="80">
        <f t="shared" si="47"/>
        <v>0</v>
      </c>
      <c r="AC221" s="81" t="str">
        <f t="shared" si="48"/>
        <v>0</v>
      </c>
      <c r="AD221" s="112"/>
      <c r="AE221" s="112"/>
      <c r="AF221" s="113"/>
      <c r="AG221" s="114"/>
      <c r="AH221" s="114"/>
      <c r="AI221" s="114"/>
      <c r="AJ221" s="114"/>
      <c r="AK221" s="114"/>
      <c r="AL221" s="114"/>
      <c r="AM221" s="115"/>
      <c r="AN221" s="115"/>
      <c r="AO221" s="114"/>
      <c r="AP221" s="114"/>
      <c r="AQ221" s="115"/>
      <c r="AR221" s="115"/>
      <c r="AS221" s="115"/>
      <c r="AT221" s="115"/>
      <c r="AU221" s="115"/>
      <c r="AV221" s="112"/>
    </row>
    <row r="222" spans="1:48" s="85" customFormat="1" ht="24.75" customHeight="1">
      <c r="A222" s="70" t="str">
        <f t="shared" si="41"/>
        <v>0</v>
      </c>
      <c r="B222" s="71">
        <v>219</v>
      </c>
      <c r="C222" s="70"/>
      <c r="D222" s="70"/>
      <c r="E222" s="70"/>
      <c r="F222" s="70"/>
      <c r="G222" s="70"/>
      <c r="H222" s="112"/>
      <c r="I222" s="117"/>
      <c r="J222" s="118"/>
      <c r="K222" s="118"/>
      <c r="L222" s="118"/>
      <c r="M222" s="119"/>
      <c r="N222" s="119"/>
      <c r="O222" s="120"/>
      <c r="P222" s="110"/>
      <c r="Q222" s="117"/>
      <c r="R222" s="117"/>
      <c r="S222" s="117"/>
      <c r="T222" s="117"/>
      <c r="U222" s="117"/>
      <c r="V222" s="110"/>
      <c r="W222" s="79">
        <f t="shared" si="42"/>
        <v>0</v>
      </c>
      <c r="X222" s="80">
        <f t="shared" si="43"/>
        <v>0</v>
      </c>
      <c r="Y222" s="79">
        <f t="shared" si="44"/>
        <v>0</v>
      </c>
      <c r="Z222" s="80">
        <f t="shared" si="45"/>
        <v>0</v>
      </c>
      <c r="AA222" s="79">
        <f t="shared" si="46"/>
        <v>0</v>
      </c>
      <c r="AB222" s="80">
        <f t="shared" si="47"/>
        <v>0</v>
      </c>
      <c r="AC222" s="81" t="str">
        <f t="shared" si="48"/>
        <v>0</v>
      </c>
      <c r="AD222" s="112"/>
      <c r="AE222" s="112"/>
      <c r="AF222" s="113"/>
      <c r="AG222" s="114"/>
      <c r="AH222" s="114"/>
      <c r="AI222" s="114"/>
      <c r="AJ222" s="114"/>
      <c r="AK222" s="114"/>
      <c r="AL222" s="114"/>
      <c r="AM222" s="115"/>
      <c r="AN222" s="115"/>
      <c r="AO222" s="114"/>
      <c r="AP222" s="114"/>
      <c r="AQ222" s="115"/>
      <c r="AR222" s="115"/>
      <c r="AS222" s="115"/>
      <c r="AT222" s="115"/>
      <c r="AU222" s="115"/>
      <c r="AV222" s="112"/>
    </row>
    <row r="223" spans="1:48" s="85" customFormat="1" ht="24.75" customHeight="1">
      <c r="A223" s="70" t="str">
        <f t="shared" si="41"/>
        <v>0</v>
      </c>
      <c r="B223" s="71">
        <v>220</v>
      </c>
      <c r="C223" s="70"/>
      <c r="D223" s="70"/>
      <c r="E223" s="70"/>
      <c r="F223" s="70"/>
      <c r="G223" s="70"/>
      <c r="H223" s="112"/>
      <c r="I223" s="117"/>
      <c r="J223" s="118"/>
      <c r="K223" s="118"/>
      <c r="L223" s="118"/>
      <c r="M223" s="119"/>
      <c r="N223" s="119"/>
      <c r="O223" s="120"/>
      <c r="P223" s="110"/>
      <c r="Q223" s="117"/>
      <c r="R223" s="117"/>
      <c r="S223" s="117"/>
      <c r="T223" s="117"/>
      <c r="U223" s="117"/>
      <c r="V223" s="110"/>
      <c r="W223" s="79">
        <f t="shared" si="42"/>
        <v>0</v>
      </c>
      <c r="X223" s="80">
        <f t="shared" si="43"/>
        <v>0</v>
      </c>
      <c r="Y223" s="79">
        <f t="shared" si="44"/>
        <v>0</v>
      </c>
      <c r="Z223" s="80">
        <f t="shared" si="45"/>
        <v>0</v>
      </c>
      <c r="AA223" s="79">
        <f t="shared" si="46"/>
        <v>0</v>
      </c>
      <c r="AB223" s="80">
        <f t="shared" si="47"/>
        <v>0</v>
      </c>
      <c r="AC223" s="81" t="str">
        <f t="shared" si="48"/>
        <v>0</v>
      </c>
      <c r="AD223" s="112"/>
      <c r="AE223" s="112"/>
      <c r="AF223" s="113"/>
      <c r="AG223" s="114"/>
      <c r="AH223" s="114"/>
      <c r="AI223" s="114"/>
      <c r="AJ223" s="114"/>
      <c r="AK223" s="114"/>
      <c r="AL223" s="114"/>
      <c r="AM223" s="115"/>
      <c r="AN223" s="115"/>
      <c r="AO223" s="114"/>
      <c r="AP223" s="114"/>
      <c r="AQ223" s="115"/>
      <c r="AR223" s="115"/>
      <c r="AS223" s="115"/>
      <c r="AT223" s="115"/>
      <c r="AU223" s="115"/>
      <c r="AV223" s="112"/>
    </row>
    <row r="224" spans="1:48" s="85" customFormat="1" ht="24.75" customHeight="1">
      <c r="A224" s="70" t="str">
        <f t="shared" si="41"/>
        <v>0</v>
      </c>
      <c r="B224" s="71">
        <v>221</v>
      </c>
      <c r="C224" s="70"/>
      <c r="D224" s="70"/>
      <c r="E224" s="70"/>
      <c r="F224" s="70"/>
      <c r="G224" s="70"/>
      <c r="H224" s="112"/>
      <c r="I224" s="117"/>
      <c r="J224" s="118"/>
      <c r="K224" s="118"/>
      <c r="L224" s="118"/>
      <c r="M224" s="119"/>
      <c r="N224" s="119"/>
      <c r="O224" s="120"/>
      <c r="P224" s="110"/>
      <c r="Q224" s="117"/>
      <c r="R224" s="117"/>
      <c r="S224" s="117"/>
      <c r="T224" s="117"/>
      <c r="U224" s="117"/>
      <c r="V224" s="110"/>
      <c r="W224" s="79">
        <f t="shared" si="42"/>
        <v>0</v>
      </c>
      <c r="X224" s="80">
        <f t="shared" si="43"/>
        <v>0</v>
      </c>
      <c r="Y224" s="79">
        <f t="shared" si="44"/>
        <v>0</v>
      </c>
      <c r="Z224" s="80">
        <f t="shared" si="45"/>
        <v>0</v>
      </c>
      <c r="AA224" s="79">
        <f t="shared" si="46"/>
        <v>0</v>
      </c>
      <c r="AB224" s="80">
        <f t="shared" si="47"/>
        <v>0</v>
      </c>
      <c r="AC224" s="81" t="str">
        <f t="shared" si="48"/>
        <v>0</v>
      </c>
      <c r="AD224" s="112"/>
      <c r="AE224" s="112"/>
      <c r="AF224" s="113"/>
      <c r="AG224" s="114"/>
      <c r="AH224" s="114"/>
      <c r="AI224" s="114"/>
      <c r="AJ224" s="114"/>
      <c r="AK224" s="114"/>
      <c r="AL224" s="114"/>
      <c r="AM224" s="115"/>
      <c r="AN224" s="115"/>
      <c r="AO224" s="114"/>
      <c r="AP224" s="114"/>
      <c r="AQ224" s="115"/>
      <c r="AR224" s="115"/>
      <c r="AS224" s="115"/>
      <c r="AT224" s="115"/>
      <c r="AU224" s="115"/>
      <c r="AV224" s="112"/>
    </row>
    <row r="225" spans="1:48" s="85" customFormat="1" ht="24.75" customHeight="1">
      <c r="A225" s="70" t="str">
        <f t="shared" si="41"/>
        <v>0</v>
      </c>
      <c r="B225" s="71">
        <v>222</v>
      </c>
      <c r="C225" s="70"/>
      <c r="D225" s="70"/>
      <c r="E225" s="70"/>
      <c r="F225" s="70"/>
      <c r="G225" s="70"/>
      <c r="H225" s="112"/>
      <c r="I225" s="117"/>
      <c r="J225" s="118"/>
      <c r="K225" s="118"/>
      <c r="L225" s="118"/>
      <c r="M225" s="119"/>
      <c r="N225" s="119"/>
      <c r="O225" s="120"/>
      <c r="P225" s="110"/>
      <c r="Q225" s="117"/>
      <c r="R225" s="117"/>
      <c r="S225" s="117"/>
      <c r="T225" s="117"/>
      <c r="U225" s="117"/>
      <c r="V225" s="110"/>
      <c r="W225" s="79">
        <f t="shared" si="42"/>
        <v>0</v>
      </c>
      <c r="X225" s="80">
        <f t="shared" si="43"/>
        <v>0</v>
      </c>
      <c r="Y225" s="79">
        <f t="shared" si="44"/>
        <v>0</v>
      </c>
      <c r="Z225" s="80">
        <f t="shared" si="45"/>
        <v>0</v>
      </c>
      <c r="AA225" s="79">
        <f t="shared" si="46"/>
        <v>0</v>
      </c>
      <c r="AB225" s="80">
        <f t="shared" si="47"/>
        <v>0</v>
      </c>
      <c r="AC225" s="81" t="str">
        <f t="shared" si="48"/>
        <v>0</v>
      </c>
      <c r="AD225" s="112"/>
      <c r="AE225" s="112"/>
      <c r="AF225" s="113"/>
      <c r="AG225" s="114"/>
      <c r="AH225" s="114"/>
      <c r="AI225" s="114"/>
      <c r="AJ225" s="114"/>
      <c r="AK225" s="114"/>
      <c r="AL225" s="114"/>
      <c r="AM225" s="115"/>
      <c r="AN225" s="115"/>
      <c r="AO225" s="114"/>
      <c r="AP225" s="114"/>
      <c r="AQ225" s="115"/>
      <c r="AR225" s="115"/>
      <c r="AS225" s="115"/>
      <c r="AT225" s="115"/>
      <c r="AU225" s="115"/>
      <c r="AV225" s="112"/>
    </row>
    <row r="226" spans="1:48" s="85" customFormat="1" ht="24.75" customHeight="1">
      <c r="A226" s="70" t="str">
        <f t="shared" si="41"/>
        <v>0</v>
      </c>
      <c r="B226" s="71">
        <v>223</v>
      </c>
      <c r="C226" s="70"/>
      <c r="D226" s="70"/>
      <c r="E226" s="70"/>
      <c r="F226" s="70"/>
      <c r="G226" s="70"/>
      <c r="H226" s="112"/>
      <c r="I226" s="117"/>
      <c r="J226" s="118"/>
      <c r="K226" s="118"/>
      <c r="L226" s="118"/>
      <c r="M226" s="119"/>
      <c r="N226" s="119"/>
      <c r="O226" s="120"/>
      <c r="P226" s="110"/>
      <c r="Q226" s="117"/>
      <c r="R226" s="117"/>
      <c r="S226" s="117"/>
      <c r="T226" s="117"/>
      <c r="U226" s="117"/>
      <c r="V226" s="110"/>
      <c r="W226" s="79">
        <f t="shared" si="42"/>
        <v>0</v>
      </c>
      <c r="X226" s="80">
        <f t="shared" si="43"/>
        <v>0</v>
      </c>
      <c r="Y226" s="79">
        <f t="shared" si="44"/>
        <v>0</v>
      </c>
      <c r="Z226" s="80">
        <f t="shared" si="45"/>
        <v>0</v>
      </c>
      <c r="AA226" s="79">
        <f t="shared" si="46"/>
        <v>0</v>
      </c>
      <c r="AB226" s="80">
        <f t="shared" si="47"/>
        <v>0</v>
      </c>
      <c r="AC226" s="81" t="str">
        <f t="shared" si="48"/>
        <v>0</v>
      </c>
      <c r="AD226" s="112"/>
      <c r="AE226" s="112"/>
      <c r="AF226" s="113"/>
      <c r="AG226" s="114"/>
      <c r="AH226" s="114"/>
      <c r="AI226" s="114"/>
      <c r="AJ226" s="114"/>
      <c r="AK226" s="114"/>
      <c r="AL226" s="114"/>
      <c r="AM226" s="115"/>
      <c r="AN226" s="115"/>
      <c r="AO226" s="114"/>
      <c r="AP226" s="114"/>
      <c r="AQ226" s="115"/>
      <c r="AR226" s="115"/>
      <c r="AS226" s="115"/>
      <c r="AT226" s="115"/>
      <c r="AU226" s="115"/>
      <c r="AV226" s="112"/>
    </row>
    <row r="227" spans="1:48" s="85" customFormat="1" ht="24.75" customHeight="1">
      <c r="A227" s="70" t="str">
        <f t="shared" si="41"/>
        <v>0</v>
      </c>
      <c r="B227" s="71">
        <v>224</v>
      </c>
      <c r="C227" s="70"/>
      <c r="D227" s="70"/>
      <c r="E227" s="70"/>
      <c r="F227" s="70"/>
      <c r="G227" s="70"/>
      <c r="H227" s="112"/>
      <c r="I227" s="117"/>
      <c r="J227" s="118"/>
      <c r="K227" s="118"/>
      <c r="L227" s="118"/>
      <c r="M227" s="119"/>
      <c r="N227" s="119"/>
      <c r="O227" s="120"/>
      <c r="P227" s="110"/>
      <c r="Q227" s="117"/>
      <c r="R227" s="117"/>
      <c r="S227" s="117"/>
      <c r="T227" s="117"/>
      <c r="U227" s="117"/>
      <c r="V227" s="110"/>
      <c r="W227" s="79">
        <f t="shared" si="42"/>
        <v>0</v>
      </c>
      <c r="X227" s="80">
        <f t="shared" si="43"/>
        <v>0</v>
      </c>
      <c r="Y227" s="79">
        <f t="shared" si="44"/>
        <v>0</v>
      </c>
      <c r="Z227" s="80">
        <f t="shared" si="45"/>
        <v>0</v>
      </c>
      <c r="AA227" s="79">
        <f t="shared" si="46"/>
        <v>0</v>
      </c>
      <c r="AB227" s="80">
        <f t="shared" si="47"/>
        <v>0</v>
      </c>
      <c r="AC227" s="81" t="str">
        <f t="shared" si="48"/>
        <v>0</v>
      </c>
      <c r="AD227" s="112"/>
      <c r="AE227" s="112"/>
      <c r="AF227" s="113"/>
      <c r="AG227" s="114"/>
      <c r="AH227" s="114"/>
      <c r="AI227" s="114"/>
      <c r="AJ227" s="114"/>
      <c r="AK227" s="114"/>
      <c r="AL227" s="114"/>
      <c r="AM227" s="115"/>
      <c r="AN227" s="115"/>
      <c r="AO227" s="114"/>
      <c r="AP227" s="114"/>
      <c r="AQ227" s="115"/>
      <c r="AR227" s="115"/>
      <c r="AS227" s="115"/>
      <c r="AT227" s="115"/>
      <c r="AU227" s="115"/>
      <c r="AV227" s="112"/>
    </row>
    <row r="228" spans="1:48" s="85" customFormat="1" ht="24.75" customHeight="1">
      <c r="A228" s="70" t="str">
        <f t="shared" si="41"/>
        <v>0</v>
      </c>
      <c r="B228" s="71">
        <v>225</v>
      </c>
      <c r="C228" s="70"/>
      <c r="D228" s="70"/>
      <c r="E228" s="70"/>
      <c r="F228" s="70"/>
      <c r="G228" s="70"/>
      <c r="H228" s="112"/>
      <c r="I228" s="117"/>
      <c r="J228" s="118"/>
      <c r="K228" s="118"/>
      <c r="L228" s="118"/>
      <c r="M228" s="119"/>
      <c r="N228" s="119"/>
      <c r="O228" s="120"/>
      <c r="P228" s="110"/>
      <c r="Q228" s="117"/>
      <c r="R228" s="117"/>
      <c r="S228" s="117"/>
      <c r="T228" s="117"/>
      <c r="U228" s="117"/>
      <c r="V228" s="110"/>
      <c r="W228" s="79">
        <f t="shared" si="42"/>
        <v>0</v>
      </c>
      <c r="X228" s="80">
        <f t="shared" si="43"/>
        <v>0</v>
      </c>
      <c r="Y228" s="79">
        <f t="shared" si="44"/>
        <v>0</v>
      </c>
      <c r="Z228" s="80">
        <f t="shared" si="45"/>
        <v>0</v>
      </c>
      <c r="AA228" s="79">
        <f t="shared" si="46"/>
        <v>0</v>
      </c>
      <c r="AB228" s="80">
        <f t="shared" si="47"/>
        <v>0</v>
      </c>
      <c r="AC228" s="81" t="str">
        <f t="shared" si="48"/>
        <v>0</v>
      </c>
      <c r="AD228" s="112"/>
      <c r="AE228" s="112"/>
      <c r="AF228" s="113"/>
      <c r="AG228" s="114"/>
      <c r="AH228" s="114"/>
      <c r="AI228" s="114"/>
      <c r="AJ228" s="114"/>
      <c r="AK228" s="114"/>
      <c r="AL228" s="114"/>
      <c r="AM228" s="115"/>
      <c r="AN228" s="115"/>
      <c r="AO228" s="114"/>
      <c r="AP228" s="114"/>
      <c r="AQ228" s="115"/>
      <c r="AR228" s="115"/>
      <c r="AS228" s="115"/>
      <c r="AT228" s="115"/>
      <c r="AU228" s="115"/>
      <c r="AV228" s="112"/>
    </row>
    <row r="229" spans="1:48" s="85" customFormat="1" ht="24.75" customHeight="1">
      <c r="A229" s="70" t="str">
        <f t="shared" si="41"/>
        <v>0</v>
      </c>
      <c r="B229" s="71">
        <v>226</v>
      </c>
      <c r="C229" s="70"/>
      <c r="D229" s="70"/>
      <c r="E229" s="70"/>
      <c r="F229" s="70"/>
      <c r="G229" s="70"/>
      <c r="H229" s="112"/>
      <c r="I229" s="117"/>
      <c r="J229" s="118"/>
      <c r="K229" s="118"/>
      <c r="L229" s="118"/>
      <c r="M229" s="119"/>
      <c r="N229" s="119"/>
      <c r="O229" s="120"/>
      <c r="P229" s="110"/>
      <c r="Q229" s="117"/>
      <c r="R229" s="117"/>
      <c r="S229" s="117"/>
      <c r="T229" s="117"/>
      <c r="U229" s="117"/>
      <c r="V229" s="110"/>
      <c r="W229" s="79">
        <f t="shared" si="42"/>
        <v>0</v>
      </c>
      <c r="X229" s="80">
        <f t="shared" si="43"/>
        <v>0</v>
      </c>
      <c r="Y229" s="79">
        <f t="shared" si="44"/>
        <v>0</v>
      </c>
      <c r="Z229" s="80">
        <f t="shared" si="45"/>
        <v>0</v>
      </c>
      <c r="AA229" s="79">
        <f t="shared" si="46"/>
        <v>0</v>
      </c>
      <c r="AB229" s="80">
        <f t="shared" si="47"/>
        <v>0</v>
      </c>
      <c r="AC229" s="81" t="str">
        <f t="shared" si="48"/>
        <v>0</v>
      </c>
      <c r="AD229" s="112"/>
      <c r="AE229" s="112"/>
      <c r="AF229" s="113"/>
      <c r="AG229" s="114"/>
      <c r="AH229" s="114"/>
      <c r="AI229" s="114"/>
      <c r="AJ229" s="114"/>
      <c r="AK229" s="114"/>
      <c r="AL229" s="114"/>
      <c r="AM229" s="115"/>
      <c r="AN229" s="115"/>
      <c r="AO229" s="114"/>
      <c r="AP229" s="114"/>
      <c r="AQ229" s="115"/>
      <c r="AR229" s="115"/>
      <c r="AS229" s="115"/>
      <c r="AT229" s="115"/>
      <c r="AU229" s="115"/>
      <c r="AV229" s="112"/>
    </row>
    <row r="230" spans="1:48" s="85" customFormat="1" ht="24.75" customHeight="1">
      <c r="A230" s="70" t="str">
        <f t="shared" si="41"/>
        <v>0</v>
      </c>
      <c r="B230" s="71">
        <v>227</v>
      </c>
      <c r="C230" s="70"/>
      <c r="D230" s="70"/>
      <c r="E230" s="70"/>
      <c r="F230" s="70"/>
      <c r="G230" s="70"/>
      <c r="H230" s="112"/>
      <c r="I230" s="117"/>
      <c r="J230" s="118"/>
      <c r="K230" s="118"/>
      <c r="L230" s="118"/>
      <c r="M230" s="119"/>
      <c r="N230" s="119"/>
      <c r="O230" s="120"/>
      <c r="P230" s="110"/>
      <c r="Q230" s="117"/>
      <c r="R230" s="117"/>
      <c r="S230" s="117"/>
      <c r="T230" s="117"/>
      <c r="U230" s="117"/>
      <c r="V230" s="110"/>
      <c r="W230" s="79">
        <f t="shared" si="42"/>
        <v>0</v>
      </c>
      <c r="X230" s="80">
        <f t="shared" si="43"/>
        <v>0</v>
      </c>
      <c r="Y230" s="79">
        <f t="shared" si="44"/>
        <v>0</v>
      </c>
      <c r="Z230" s="80">
        <f t="shared" si="45"/>
        <v>0</v>
      </c>
      <c r="AA230" s="79">
        <f t="shared" si="46"/>
        <v>0</v>
      </c>
      <c r="AB230" s="80">
        <f t="shared" si="47"/>
        <v>0</v>
      </c>
      <c r="AC230" s="81" t="str">
        <f t="shared" si="48"/>
        <v>0</v>
      </c>
      <c r="AD230" s="112"/>
      <c r="AE230" s="112"/>
      <c r="AF230" s="113"/>
      <c r="AG230" s="114"/>
      <c r="AH230" s="114"/>
      <c r="AI230" s="114"/>
      <c r="AJ230" s="114"/>
      <c r="AK230" s="114"/>
      <c r="AL230" s="114"/>
      <c r="AM230" s="115"/>
      <c r="AN230" s="115"/>
      <c r="AO230" s="114"/>
      <c r="AP230" s="114"/>
      <c r="AQ230" s="115"/>
      <c r="AR230" s="115"/>
      <c r="AS230" s="115"/>
      <c r="AT230" s="115"/>
      <c r="AU230" s="115"/>
      <c r="AV230" s="112"/>
    </row>
    <row r="231" spans="1:48" s="85" customFormat="1" ht="24.75" customHeight="1">
      <c r="A231" s="70" t="str">
        <f t="shared" si="41"/>
        <v>0</v>
      </c>
      <c r="B231" s="71">
        <v>228</v>
      </c>
      <c r="C231" s="70"/>
      <c r="D231" s="70"/>
      <c r="E231" s="70"/>
      <c r="F231" s="70"/>
      <c r="G231" s="70"/>
      <c r="H231" s="112"/>
      <c r="I231" s="117"/>
      <c r="J231" s="118"/>
      <c r="K231" s="118"/>
      <c r="L231" s="118"/>
      <c r="M231" s="119"/>
      <c r="N231" s="119"/>
      <c r="O231" s="120"/>
      <c r="P231" s="110"/>
      <c r="Q231" s="117"/>
      <c r="R231" s="117"/>
      <c r="S231" s="117"/>
      <c r="T231" s="117"/>
      <c r="U231" s="117"/>
      <c r="V231" s="110"/>
      <c r="W231" s="79">
        <f t="shared" si="42"/>
        <v>0</v>
      </c>
      <c r="X231" s="80">
        <f t="shared" si="43"/>
        <v>0</v>
      </c>
      <c r="Y231" s="79">
        <f t="shared" si="44"/>
        <v>0</v>
      </c>
      <c r="Z231" s="80">
        <f t="shared" si="45"/>
        <v>0</v>
      </c>
      <c r="AA231" s="79">
        <f t="shared" si="46"/>
        <v>0</v>
      </c>
      <c r="AB231" s="80">
        <f t="shared" si="47"/>
        <v>0</v>
      </c>
      <c r="AC231" s="81" t="str">
        <f t="shared" si="48"/>
        <v>0</v>
      </c>
      <c r="AD231" s="112"/>
      <c r="AE231" s="112"/>
      <c r="AF231" s="113"/>
      <c r="AG231" s="114"/>
      <c r="AH231" s="114"/>
      <c r="AI231" s="114"/>
      <c r="AJ231" s="114"/>
      <c r="AK231" s="114"/>
      <c r="AL231" s="114"/>
      <c r="AM231" s="115"/>
      <c r="AN231" s="115"/>
      <c r="AO231" s="114"/>
      <c r="AP231" s="114"/>
      <c r="AQ231" s="115"/>
      <c r="AR231" s="115"/>
      <c r="AS231" s="115"/>
      <c r="AT231" s="115"/>
      <c r="AU231" s="115"/>
      <c r="AV231" s="112"/>
    </row>
    <row r="232" spans="1:48" s="85" customFormat="1" ht="24.75" customHeight="1">
      <c r="A232" s="70" t="str">
        <f t="shared" si="41"/>
        <v>0</v>
      </c>
      <c r="B232" s="71">
        <v>229</v>
      </c>
      <c r="C232" s="70"/>
      <c r="D232" s="70"/>
      <c r="E232" s="70"/>
      <c r="F232" s="70"/>
      <c r="G232" s="70"/>
      <c r="H232" s="112"/>
      <c r="I232" s="117"/>
      <c r="J232" s="118"/>
      <c r="K232" s="118"/>
      <c r="L232" s="118"/>
      <c r="M232" s="119"/>
      <c r="N232" s="119"/>
      <c r="O232" s="120"/>
      <c r="P232" s="110"/>
      <c r="Q232" s="117"/>
      <c r="R232" s="117"/>
      <c r="S232" s="117"/>
      <c r="T232" s="117"/>
      <c r="U232" s="117"/>
      <c r="V232" s="110"/>
      <c r="W232" s="79">
        <f t="shared" si="42"/>
        <v>0</v>
      </c>
      <c r="X232" s="80">
        <f t="shared" si="43"/>
        <v>0</v>
      </c>
      <c r="Y232" s="79">
        <f t="shared" si="44"/>
        <v>0</v>
      </c>
      <c r="Z232" s="80">
        <f t="shared" si="45"/>
        <v>0</v>
      </c>
      <c r="AA232" s="79">
        <f t="shared" si="46"/>
        <v>0</v>
      </c>
      <c r="AB232" s="80">
        <f t="shared" si="47"/>
        <v>0</v>
      </c>
      <c r="AC232" s="81" t="str">
        <f t="shared" si="48"/>
        <v>0</v>
      </c>
      <c r="AD232" s="112"/>
      <c r="AE232" s="112"/>
      <c r="AF232" s="113"/>
      <c r="AG232" s="114"/>
      <c r="AH232" s="114"/>
      <c r="AI232" s="114"/>
      <c r="AJ232" s="114"/>
      <c r="AK232" s="114"/>
      <c r="AL232" s="114"/>
      <c r="AM232" s="115"/>
      <c r="AN232" s="115"/>
      <c r="AO232" s="114"/>
      <c r="AP232" s="114"/>
      <c r="AQ232" s="115"/>
      <c r="AR232" s="115"/>
      <c r="AS232" s="115"/>
      <c r="AT232" s="115"/>
      <c r="AU232" s="115"/>
      <c r="AV232" s="112"/>
    </row>
    <row r="233" spans="1:48" s="85" customFormat="1" ht="24.75" customHeight="1">
      <c r="A233" s="70" t="str">
        <f t="shared" si="41"/>
        <v>0</v>
      </c>
      <c r="B233" s="71">
        <v>230</v>
      </c>
      <c r="C233" s="70"/>
      <c r="D233" s="70"/>
      <c r="E233" s="70"/>
      <c r="F233" s="70"/>
      <c r="G233" s="70"/>
      <c r="H233" s="112"/>
      <c r="I233" s="117"/>
      <c r="J233" s="118"/>
      <c r="K233" s="118"/>
      <c r="L233" s="118"/>
      <c r="M233" s="119"/>
      <c r="N233" s="119"/>
      <c r="O233" s="120"/>
      <c r="P233" s="110"/>
      <c r="Q233" s="117"/>
      <c r="R233" s="117"/>
      <c r="S233" s="117"/>
      <c r="T233" s="117"/>
      <c r="U233" s="117"/>
      <c r="V233" s="110"/>
      <c r="W233" s="79">
        <f t="shared" si="42"/>
        <v>0</v>
      </c>
      <c r="X233" s="80">
        <f t="shared" si="43"/>
        <v>0</v>
      </c>
      <c r="Y233" s="79">
        <f t="shared" si="44"/>
        <v>0</v>
      </c>
      <c r="Z233" s="80">
        <f t="shared" si="45"/>
        <v>0</v>
      </c>
      <c r="AA233" s="79">
        <f t="shared" si="46"/>
        <v>0</v>
      </c>
      <c r="AB233" s="80">
        <f t="shared" si="47"/>
        <v>0</v>
      </c>
      <c r="AC233" s="81" t="str">
        <f t="shared" si="48"/>
        <v>0</v>
      </c>
      <c r="AD233" s="112"/>
      <c r="AE233" s="112"/>
      <c r="AF233" s="113"/>
      <c r="AG233" s="114"/>
      <c r="AH233" s="114"/>
      <c r="AI233" s="114"/>
      <c r="AJ233" s="114"/>
      <c r="AK233" s="114"/>
      <c r="AL233" s="114"/>
      <c r="AM233" s="115"/>
      <c r="AN233" s="115"/>
      <c r="AO233" s="114"/>
      <c r="AP233" s="114"/>
      <c r="AQ233" s="115"/>
      <c r="AR233" s="115"/>
      <c r="AS233" s="115"/>
      <c r="AT233" s="115"/>
      <c r="AU233" s="115"/>
      <c r="AV233" s="112"/>
    </row>
    <row r="234" spans="1:48" s="85" customFormat="1" ht="24.75" customHeight="1">
      <c r="A234" s="70" t="str">
        <f t="shared" si="41"/>
        <v>0</v>
      </c>
      <c r="B234" s="71">
        <v>231</v>
      </c>
      <c r="C234" s="70"/>
      <c r="D234" s="70"/>
      <c r="E234" s="70"/>
      <c r="F234" s="70"/>
      <c r="G234" s="70"/>
      <c r="H234" s="112"/>
      <c r="I234" s="117"/>
      <c r="J234" s="118"/>
      <c r="K234" s="118"/>
      <c r="L234" s="118"/>
      <c r="M234" s="119"/>
      <c r="N234" s="119"/>
      <c r="O234" s="120"/>
      <c r="P234" s="110"/>
      <c r="Q234" s="117"/>
      <c r="R234" s="117"/>
      <c r="S234" s="117"/>
      <c r="T234" s="117"/>
      <c r="U234" s="117"/>
      <c r="V234" s="110"/>
      <c r="W234" s="79">
        <f t="shared" si="42"/>
        <v>0</v>
      </c>
      <c r="X234" s="80">
        <f t="shared" si="43"/>
        <v>0</v>
      </c>
      <c r="Y234" s="79">
        <f t="shared" si="44"/>
        <v>0</v>
      </c>
      <c r="Z234" s="80">
        <f t="shared" si="45"/>
        <v>0</v>
      </c>
      <c r="AA234" s="79">
        <f t="shared" si="46"/>
        <v>0</v>
      </c>
      <c r="AB234" s="80">
        <f t="shared" si="47"/>
        <v>0</v>
      </c>
      <c r="AC234" s="81" t="str">
        <f t="shared" si="48"/>
        <v>0</v>
      </c>
      <c r="AD234" s="112"/>
      <c r="AE234" s="112"/>
      <c r="AF234" s="113"/>
      <c r="AG234" s="114"/>
      <c r="AH234" s="114"/>
      <c r="AI234" s="114"/>
      <c r="AJ234" s="114"/>
      <c r="AK234" s="114"/>
      <c r="AL234" s="114"/>
      <c r="AM234" s="115"/>
      <c r="AN234" s="115"/>
      <c r="AO234" s="114"/>
      <c r="AP234" s="114"/>
      <c r="AQ234" s="115"/>
      <c r="AR234" s="115"/>
      <c r="AS234" s="115"/>
      <c r="AT234" s="115"/>
      <c r="AU234" s="115"/>
      <c r="AV234" s="112"/>
    </row>
    <row r="235" spans="1:48" s="85" customFormat="1" ht="24.75" customHeight="1">
      <c r="A235" s="70" t="str">
        <f t="shared" si="41"/>
        <v>0</v>
      </c>
      <c r="B235" s="71">
        <v>232</v>
      </c>
      <c r="C235" s="70"/>
      <c r="D235" s="70"/>
      <c r="E235" s="70"/>
      <c r="F235" s="70"/>
      <c r="G235" s="70"/>
      <c r="H235" s="112"/>
      <c r="I235" s="117"/>
      <c r="J235" s="118"/>
      <c r="K235" s="118"/>
      <c r="L235" s="118"/>
      <c r="M235" s="119"/>
      <c r="N235" s="119"/>
      <c r="O235" s="120"/>
      <c r="P235" s="110"/>
      <c r="Q235" s="117"/>
      <c r="R235" s="117"/>
      <c r="S235" s="117"/>
      <c r="T235" s="117"/>
      <c r="U235" s="117"/>
      <c r="V235" s="110"/>
      <c r="W235" s="79">
        <f t="shared" si="42"/>
        <v>0</v>
      </c>
      <c r="X235" s="80">
        <f t="shared" si="43"/>
        <v>0</v>
      </c>
      <c r="Y235" s="79">
        <f t="shared" si="44"/>
        <v>0</v>
      </c>
      <c r="Z235" s="80">
        <f t="shared" si="45"/>
        <v>0</v>
      </c>
      <c r="AA235" s="79">
        <f t="shared" si="46"/>
        <v>0</v>
      </c>
      <c r="AB235" s="80">
        <f t="shared" si="47"/>
        <v>0</v>
      </c>
      <c r="AC235" s="81" t="str">
        <f t="shared" si="48"/>
        <v>0</v>
      </c>
      <c r="AD235" s="112"/>
      <c r="AE235" s="112"/>
      <c r="AF235" s="113"/>
      <c r="AG235" s="114"/>
      <c r="AH235" s="114"/>
      <c r="AI235" s="114"/>
      <c r="AJ235" s="114"/>
      <c r="AK235" s="114"/>
      <c r="AL235" s="114"/>
      <c r="AM235" s="115"/>
      <c r="AN235" s="115"/>
      <c r="AO235" s="114"/>
      <c r="AP235" s="114"/>
      <c r="AQ235" s="115"/>
      <c r="AR235" s="115"/>
      <c r="AS235" s="115"/>
      <c r="AT235" s="115"/>
      <c r="AU235" s="115"/>
      <c r="AV235" s="112"/>
    </row>
    <row r="236" spans="1:48" s="85" customFormat="1" ht="24.75" customHeight="1">
      <c r="A236" s="70" t="str">
        <f t="shared" si="41"/>
        <v>0</v>
      </c>
      <c r="B236" s="71">
        <v>233</v>
      </c>
      <c r="C236" s="70"/>
      <c r="D236" s="70"/>
      <c r="E236" s="70"/>
      <c r="F236" s="70"/>
      <c r="G236" s="70"/>
      <c r="H236" s="112"/>
      <c r="I236" s="117"/>
      <c r="J236" s="118"/>
      <c r="K236" s="118"/>
      <c r="L236" s="118"/>
      <c r="M236" s="119"/>
      <c r="N236" s="119"/>
      <c r="O236" s="120"/>
      <c r="P236" s="110"/>
      <c r="Q236" s="117"/>
      <c r="R236" s="117"/>
      <c r="S236" s="117"/>
      <c r="T236" s="117"/>
      <c r="U236" s="117"/>
      <c r="V236" s="110"/>
      <c r="W236" s="79">
        <f t="shared" si="42"/>
        <v>0</v>
      </c>
      <c r="X236" s="80">
        <f t="shared" si="43"/>
        <v>0</v>
      </c>
      <c r="Y236" s="79">
        <f t="shared" si="44"/>
        <v>0</v>
      </c>
      <c r="Z236" s="80">
        <f t="shared" si="45"/>
        <v>0</v>
      </c>
      <c r="AA236" s="79">
        <f t="shared" si="46"/>
        <v>0</v>
      </c>
      <c r="AB236" s="80">
        <f t="shared" si="47"/>
        <v>0</v>
      </c>
      <c r="AC236" s="81" t="str">
        <f t="shared" si="48"/>
        <v>0</v>
      </c>
      <c r="AD236" s="112"/>
      <c r="AE236" s="112"/>
      <c r="AF236" s="113"/>
      <c r="AG236" s="114"/>
      <c r="AH236" s="114"/>
      <c r="AI236" s="114"/>
      <c r="AJ236" s="114"/>
      <c r="AK236" s="114"/>
      <c r="AL236" s="114"/>
      <c r="AM236" s="115"/>
      <c r="AN236" s="115"/>
      <c r="AO236" s="114"/>
      <c r="AP236" s="114"/>
      <c r="AQ236" s="115"/>
      <c r="AR236" s="115"/>
      <c r="AS236" s="115"/>
      <c r="AT236" s="115"/>
      <c r="AU236" s="115"/>
      <c r="AV236" s="112"/>
    </row>
    <row r="237" spans="1:48" s="85" customFormat="1" ht="24.75" customHeight="1">
      <c r="A237" s="70" t="str">
        <f t="shared" si="41"/>
        <v>0</v>
      </c>
      <c r="B237" s="71">
        <v>234</v>
      </c>
      <c r="C237" s="70"/>
      <c r="D237" s="70"/>
      <c r="E237" s="70"/>
      <c r="F237" s="70"/>
      <c r="G237" s="70"/>
      <c r="H237" s="112"/>
      <c r="I237" s="117"/>
      <c r="J237" s="118"/>
      <c r="K237" s="118"/>
      <c r="L237" s="118"/>
      <c r="M237" s="119"/>
      <c r="N237" s="119"/>
      <c r="O237" s="120"/>
      <c r="P237" s="110"/>
      <c r="Q237" s="117"/>
      <c r="R237" s="117"/>
      <c r="S237" s="117"/>
      <c r="T237" s="117"/>
      <c r="U237" s="117"/>
      <c r="V237" s="110"/>
      <c r="W237" s="79">
        <f t="shared" si="42"/>
        <v>0</v>
      </c>
      <c r="X237" s="80">
        <f t="shared" si="43"/>
        <v>0</v>
      </c>
      <c r="Y237" s="79">
        <f t="shared" si="44"/>
        <v>0</v>
      </c>
      <c r="Z237" s="80">
        <f t="shared" si="45"/>
        <v>0</v>
      </c>
      <c r="AA237" s="79">
        <f t="shared" si="46"/>
        <v>0</v>
      </c>
      <c r="AB237" s="80">
        <f t="shared" si="47"/>
        <v>0</v>
      </c>
      <c r="AC237" s="81" t="str">
        <f t="shared" si="48"/>
        <v>0</v>
      </c>
      <c r="AD237" s="112"/>
      <c r="AE237" s="112"/>
      <c r="AF237" s="113"/>
      <c r="AG237" s="114"/>
      <c r="AH237" s="114"/>
      <c r="AI237" s="114"/>
      <c r="AJ237" s="114"/>
      <c r="AK237" s="114"/>
      <c r="AL237" s="114"/>
      <c r="AM237" s="115"/>
      <c r="AN237" s="115"/>
      <c r="AO237" s="114"/>
      <c r="AP237" s="114"/>
      <c r="AQ237" s="115"/>
      <c r="AR237" s="115"/>
      <c r="AS237" s="115"/>
      <c r="AT237" s="115"/>
      <c r="AU237" s="115"/>
      <c r="AV237" s="112"/>
    </row>
    <row r="238" spans="1:48" s="85" customFormat="1" ht="24.75" customHeight="1">
      <c r="A238" s="70" t="str">
        <f t="shared" si="41"/>
        <v>0</v>
      </c>
      <c r="B238" s="71">
        <v>235</v>
      </c>
      <c r="C238" s="70"/>
      <c r="D238" s="70"/>
      <c r="E238" s="70"/>
      <c r="F238" s="70"/>
      <c r="G238" s="70"/>
      <c r="H238" s="112"/>
      <c r="I238" s="117"/>
      <c r="J238" s="118"/>
      <c r="K238" s="118"/>
      <c r="L238" s="118"/>
      <c r="M238" s="119"/>
      <c r="N238" s="119"/>
      <c r="O238" s="120"/>
      <c r="P238" s="110"/>
      <c r="Q238" s="117"/>
      <c r="R238" s="117"/>
      <c r="S238" s="117"/>
      <c r="T238" s="117"/>
      <c r="U238" s="117"/>
      <c r="V238" s="110"/>
      <c r="W238" s="79">
        <f t="shared" si="42"/>
        <v>0</v>
      </c>
      <c r="X238" s="80">
        <f t="shared" si="43"/>
        <v>0</v>
      </c>
      <c r="Y238" s="79">
        <f t="shared" si="44"/>
        <v>0</v>
      </c>
      <c r="Z238" s="80">
        <f t="shared" si="45"/>
        <v>0</v>
      </c>
      <c r="AA238" s="79">
        <f t="shared" si="46"/>
        <v>0</v>
      </c>
      <c r="AB238" s="80">
        <f t="shared" si="47"/>
        <v>0</v>
      </c>
      <c r="AC238" s="81" t="str">
        <f t="shared" si="48"/>
        <v>0</v>
      </c>
      <c r="AD238" s="112"/>
      <c r="AE238" s="112"/>
      <c r="AF238" s="113"/>
      <c r="AG238" s="114"/>
      <c r="AH238" s="114"/>
      <c r="AI238" s="114"/>
      <c r="AJ238" s="114"/>
      <c r="AK238" s="114"/>
      <c r="AL238" s="114"/>
      <c r="AM238" s="115"/>
      <c r="AN238" s="115"/>
      <c r="AO238" s="114"/>
      <c r="AP238" s="114"/>
      <c r="AQ238" s="115"/>
      <c r="AR238" s="115"/>
      <c r="AS238" s="115"/>
      <c r="AT238" s="115"/>
      <c r="AU238" s="115"/>
      <c r="AV238" s="112"/>
    </row>
    <row r="239" spans="1:48" s="85" customFormat="1" ht="24.75" customHeight="1">
      <c r="A239" s="70" t="str">
        <f t="shared" si="41"/>
        <v>0</v>
      </c>
      <c r="B239" s="71">
        <v>236</v>
      </c>
      <c r="C239" s="70"/>
      <c r="D239" s="70"/>
      <c r="E239" s="70"/>
      <c r="F239" s="70"/>
      <c r="G239" s="70"/>
      <c r="H239" s="112"/>
      <c r="I239" s="117"/>
      <c r="J239" s="118"/>
      <c r="K239" s="118"/>
      <c r="L239" s="118"/>
      <c r="M239" s="119"/>
      <c r="N239" s="119"/>
      <c r="O239" s="120"/>
      <c r="P239" s="110"/>
      <c r="Q239" s="117"/>
      <c r="R239" s="117"/>
      <c r="S239" s="117"/>
      <c r="T239" s="117"/>
      <c r="U239" s="117"/>
      <c r="V239" s="110"/>
      <c r="W239" s="79">
        <f t="shared" si="42"/>
        <v>0</v>
      </c>
      <c r="X239" s="80">
        <f t="shared" si="43"/>
        <v>0</v>
      </c>
      <c r="Y239" s="79">
        <f t="shared" si="44"/>
        <v>0</v>
      </c>
      <c r="Z239" s="80">
        <f t="shared" si="45"/>
        <v>0</v>
      </c>
      <c r="AA239" s="79">
        <f t="shared" si="46"/>
        <v>0</v>
      </c>
      <c r="AB239" s="80">
        <f t="shared" si="47"/>
        <v>0</v>
      </c>
      <c r="AC239" s="81" t="str">
        <f t="shared" si="48"/>
        <v>0</v>
      </c>
      <c r="AD239" s="112"/>
      <c r="AE239" s="112"/>
      <c r="AF239" s="113"/>
      <c r="AG239" s="114"/>
      <c r="AH239" s="114"/>
      <c r="AI239" s="114"/>
      <c r="AJ239" s="114"/>
      <c r="AK239" s="114"/>
      <c r="AL239" s="114"/>
      <c r="AM239" s="115"/>
      <c r="AN239" s="115"/>
      <c r="AO239" s="114"/>
      <c r="AP239" s="114"/>
      <c r="AQ239" s="115"/>
      <c r="AR239" s="115"/>
      <c r="AS239" s="115"/>
      <c r="AT239" s="115"/>
      <c r="AU239" s="115"/>
      <c r="AV239" s="112"/>
    </row>
    <row r="240" spans="1:48" s="85" customFormat="1" ht="24.75" customHeight="1">
      <c r="A240" s="70" t="str">
        <f t="shared" si="41"/>
        <v>0</v>
      </c>
      <c r="B240" s="71">
        <v>237</v>
      </c>
      <c r="C240" s="70"/>
      <c r="D240" s="70"/>
      <c r="E240" s="70"/>
      <c r="F240" s="70"/>
      <c r="G240" s="70"/>
      <c r="H240" s="112"/>
      <c r="I240" s="117"/>
      <c r="J240" s="118"/>
      <c r="K240" s="118"/>
      <c r="L240" s="118"/>
      <c r="M240" s="119"/>
      <c r="N240" s="119"/>
      <c r="O240" s="120"/>
      <c r="P240" s="110"/>
      <c r="Q240" s="117"/>
      <c r="R240" s="117"/>
      <c r="S240" s="117"/>
      <c r="T240" s="117"/>
      <c r="U240" s="117"/>
      <c r="V240" s="110"/>
      <c r="W240" s="79">
        <f t="shared" si="42"/>
        <v>0</v>
      </c>
      <c r="X240" s="80">
        <f t="shared" si="43"/>
        <v>0</v>
      </c>
      <c r="Y240" s="79">
        <f t="shared" si="44"/>
        <v>0</v>
      </c>
      <c r="Z240" s="80">
        <f t="shared" si="45"/>
        <v>0</v>
      </c>
      <c r="AA240" s="79">
        <f t="shared" si="46"/>
        <v>0</v>
      </c>
      <c r="AB240" s="80">
        <f t="shared" si="47"/>
        <v>0</v>
      </c>
      <c r="AC240" s="81" t="str">
        <f t="shared" si="48"/>
        <v>0</v>
      </c>
      <c r="AD240" s="112"/>
      <c r="AE240" s="112"/>
      <c r="AF240" s="113"/>
      <c r="AG240" s="114"/>
      <c r="AH240" s="114"/>
      <c r="AI240" s="114"/>
      <c r="AJ240" s="114"/>
      <c r="AK240" s="114"/>
      <c r="AL240" s="114"/>
      <c r="AM240" s="115"/>
      <c r="AN240" s="115"/>
      <c r="AO240" s="114"/>
      <c r="AP240" s="114"/>
      <c r="AQ240" s="115"/>
      <c r="AR240" s="115"/>
      <c r="AS240" s="115"/>
      <c r="AT240" s="115"/>
      <c r="AU240" s="115"/>
      <c r="AV240" s="112"/>
    </row>
    <row r="241" spans="1:48" s="85" customFormat="1" ht="24.75" customHeight="1">
      <c r="A241" s="70" t="str">
        <f t="shared" si="41"/>
        <v>0</v>
      </c>
      <c r="B241" s="71">
        <v>238</v>
      </c>
      <c r="C241" s="70"/>
      <c r="D241" s="70"/>
      <c r="E241" s="70"/>
      <c r="F241" s="70"/>
      <c r="G241" s="70"/>
      <c r="H241" s="112"/>
      <c r="I241" s="117"/>
      <c r="J241" s="118"/>
      <c r="K241" s="118"/>
      <c r="L241" s="118"/>
      <c r="M241" s="119"/>
      <c r="N241" s="119"/>
      <c r="O241" s="120"/>
      <c r="P241" s="110"/>
      <c r="Q241" s="117"/>
      <c r="R241" s="117"/>
      <c r="S241" s="117"/>
      <c r="T241" s="117"/>
      <c r="U241" s="117"/>
      <c r="V241" s="110"/>
      <c r="W241" s="79">
        <f t="shared" si="42"/>
        <v>0</v>
      </c>
      <c r="X241" s="80">
        <f t="shared" si="43"/>
        <v>0</v>
      </c>
      <c r="Y241" s="79">
        <f t="shared" si="44"/>
        <v>0</v>
      </c>
      <c r="Z241" s="80">
        <f t="shared" si="45"/>
        <v>0</v>
      </c>
      <c r="AA241" s="79">
        <f t="shared" si="46"/>
        <v>0</v>
      </c>
      <c r="AB241" s="80">
        <f t="shared" si="47"/>
        <v>0</v>
      </c>
      <c r="AC241" s="81" t="str">
        <f t="shared" si="48"/>
        <v>0</v>
      </c>
      <c r="AD241" s="112"/>
      <c r="AE241" s="112"/>
      <c r="AF241" s="113"/>
      <c r="AG241" s="114"/>
      <c r="AH241" s="114"/>
      <c r="AI241" s="114"/>
      <c r="AJ241" s="114"/>
      <c r="AK241" s="114"/>
      <c r="AL241" s="114"/>
      <c r="AM241" s="115"/>
      <c r="AN241" s="115"/>
      <c r="AO241" s="114"/>
      <c r="AP241" s="114"/>
      <c r="AQ241" s="115"/>
      <c r="AR241" s="115"/>
      <c r="AS241" s="115"/>
      <c r="AT241" s="115"/>
      <c r="AU241" s="115"/>
      <c r="AV241" s="112"/>
    </row>
    <row r="242" spans="1:48" s="85" customFormat="1" ht="24.75" customHeight="1">
      <c r="A242" s="70" t="str">
        <f t="shared" si="41"/>
        <v>0</v>
      </c>
      <c r="B242" s="71">
        <v>239</v>
      </c>
      <c r="C242" s="70"/>
      <c r="D242" s="70"/>
      <c r="E242" s="70"/>
      <c r="F242" s="70"/>
      <c r="G242" s="70"/>
      <c r="H242" s="112"/>
      <c r="I242" s="117"/>
      <c r="J242" s="118"/>
      <c r="K242" s="118"/>
      <c r="L242" s="118"/>
      <c r="M242" s="119"/>
      <c r="N242" s="119"/>
      <c r="O242" s="120"/>
      <c r="P242" s="110"/>
      <c r="Q242" s="117"/>
      <c r="R242" s="117"/>
      <c r="S242" s="117"/>
      <c r="T242" s="117"/>
      <c r="U242" s="117"/>
      <c r="V242" s="110"/>
      <c r="W242" s="79">
        <f t="shared" si="42"/>
        <v>0</v>
      </c>
      <c r="X242" s="80">
        <f t="shared" si="43"/>
        <v>0</v>
      </c>
      <c r="Y242" s="79">
        <f t="shared" si="44"/>
        <v>0</v>
      </c>
      <c r="Z242" s="80">
        <f t="shared" si="45"/>
        <v>0</v>
      </c>
      <c r="AA242" s="79">
        <f t="shared" si="46"/>
        <v>0</v>
      </c>
      <c r="AB242" s="80">
        <f t="shared" si="47"/>
        <v>0</v>
      </c>
      <c r="AC242" s="81" t="str">
        <f t="shared" si="48"/>
        <v>0</v>
      </c>
      <c r="AD242" s="112"/>
      <c r="AE242" s="112"/>
      <c r="AF242" s="113"/>
      <c r="AG242" s="114"/>
      <c r="AH242" s="114"/>
      <c r="AI242" s="114"/>
      <c r="AJ242" s="114"/>
      <c r="AK242" s="114"/>
      <c r="AL242" s="114"/>
      <c r="AM242" s="115"/>
      <c r="AN242" s="115"/>
      <c r="AO242" s="114"/>
      <c r="AP242" s="114"/>
      <c r="AQ242" s="115"/>
      <c r="AR242" s="115"/>
      <c r="AS242" s="115"/>
      <c r="AT242" s="115"/>
      <c r="AU242" s="115"/>
      <c r="AV242" s="112"/>
    </row>
    <row r="243" spans="1:48" s="85" customFormat="1" ht="24.75" customHeight="1">
      <c r="A243" s="70" t="str">
        <f t="shared" si="41"/>
        <v>0</v>
      </c>
      <c r="B243" s="71">
        <v>240</v>
      </c>
      <c r="C243" s="70"/>
      <c r="D243" s="70"/>
      <c r="E243" s="70"/>
      <c r="F243" s="70"/>
      <c r="G243" s="70"/>
      <c r="H243" s="112"/>
      <c r="I243" s="117"/>
      <c r="J243" s="118"/>
      <c r="K243" s="118"/>
      <c r="L243" s="118"/>
      <c r="M243" s="119"/>
      <c r="N243" s="119"/>
      <c r="O243" s="120"/>
      <c r="P243" s="110"/>
      <c r="Q243" s="117"/>
      <c r="R243" s="117"/>
      <c r="S243" s="117"/>
      <c r="T243" s="117"/>
      <c r="U243" s="117"/>
      <c r="V243" s="110"/>
      <c r="W243" s="79">
        <f t="shared" si="42"/>
        <v>0</v>
      </c>
      <c r="X243" s="80">
        <f t="shared" si="43"/>
        <v>0</v>
      </c>
      <c r="Y243" s="79">
        <f t="shared" si="44"/>
        <v>0</v>
      </c>
      <c r="Z243" s="80">
        <f t="shared" si="45"/>
        <v>0</v>
      </c>
      <c r="AA243" s="79">
        <f t="shared" si="46"/>
        <v>0</v>
      </c>
      <c r="AB243" s="80">
        <f t="shared" si="47"/>
        <v>0</v>
      </c>
      <c r="AC243" s="81" t="str">
        <f t="shared" si="48"/>
        <v>0</v>
      </c>
      <c r="AD243" s="112"/>
      <c r="AE243" s="112"/>
      <c r="AF243" s="113"/>
      <c r="AG243" s="114"/>
      <c r="AH243" s="114"/>
      <c r="AI243" s="114"/>
      <c r="AJ243" s="114"/>
      <c r="AK243" s="114"/>
      <c r="AL243" s="114"/>
      <c r="AM243" s="115"/>
      <c r="AN243" s="115"/>
      <c r="AO243" s="114"/>
      <c r="AP243" s="114"/>
      <c r="AQ243" s="115"/>
      <c r="AR243" s="115"/>
      <c r="AS243" s="115"/>
      <c r="AT243" s="115"/>
      <c r="AU243" s="115"/>
      <c r="AV243" s="112"/>
    </row>
    <row r="244" spans="1:48" s="85" customFormat="1" ht="24.75" customHeight="1">
      <c r="A244" s="70" t="str">
        <f t="shared" si="41"/>
        <v>0</v>
      </c>
      <c r="B244" s="71">
        <v>241</v>
      </c>
      <c r="C244" s="70"/>
      <c r="D244" s="70"/>
      <c r="E244" s="70"/>
      <c r="F244" s="70"/>
      <c r="G244" s="70"/>
      <c r="H244" s="112"/>
      <c r="I244" s="117"/>
      <c r="J244" s="118"/>
      <c r="K244" s="118"/>
      <c r="L244" s="118"/>
      <c r="M244" s="119"/>
      <c r="N244" s="119"/>
      <c r="O244" s="120"/>
      <c r="P244" s="110"/>
      <c r="Q244" s="117"/>
      <c r="R244" s="117"/>
      <c r="S244" s="117"/>
      <c r="T244" s="117"/>
      <c r="U244" s="117"/>
      <c r="V244" s="110"/>
      <c r="W244" s="79">
        <f t="shared" si="42"/>
        <v>0</v>
      </c>
      <c r="X244" s="80">
        <f t="shared" si="43"/>
        <v>0</v>
      </c>
      <c r="Y244" s="79">
        <f t="shared" si="44"/>
        <v>0</v>
      </c>
      <c r="Z244" s="80">
        <f t="shared" si="45"/>
        <v>0</v>
      </c>
      <c r="AA244" s="79">
        <f t="shared" si="46"/>
        <v>0</v>
      </c>
      <c r="AB244" s="80">
        <f t="shared" si="47"/>
        <v>0</v>
      </c>
      <c r="AC244" s="81" t="str">
        <f t="shared" si="48"/>
        <v>0</v>
      </c>
      <c r="AD244" s="112"/>
      <c r="AE244" s="112"/>
      <c r="AF244" s="113"/>
      <c r="AG244" s="114"/>
      <c r="AH244" s="114"/>
      <c r="AI244" s="114"/>
      <c r="AJ244" s="114"/>
      <c r="AK244" s="114"/>
      <c r="AL244" s="114"/>
      <c r="AM244" s="115"/>
      <c r="AN244" s="115"/>
      <c r="AO244" s="114"/>
      <c r="AP244" s="114"/>
      <c r="AQ244" s="115"/>
      <c r="AR244" s="115"/>
      <c r="AS244" s="115"/>
      <c r="AT244" s="115"/>
      <c r="AU244" s="115"/>
      <c r="AV244" s="112"/>
    </row>
    <row r="245" spans="1:48" s="85" customFormat="1" ht="24.75" customHeight="1">
      <c r="A245" s="70" t="str">
        <f t="shared" si="41"/>
        <v>0</v>
      </c>
      <c r="B245" s="71">
        <v>242</v>
      </c>
      <c r="C245" s="70"/>
      <c r="D245" s="70"/>
      <c r="E245" s="70"/>
      <c r="F245" s="70"/>
      <c r="G245" s="70"/>
      <c r="H245" s="112"/>
      <c r="I245" s="117"/>
      <c r="J245" s="118"/>
      <c r="K245" s="118"/>
      <c r="L245" s="118"/>
      <c r="M245" s="119"/>
      <c r="N245" s="119"/>
      <c r="O245" s="120"/>
      <c r="P245" s="110"/>
      <c r="Q245" s="117"/>
      <c r="R245" s="117"/>
      <c r="S245" s="117"/>
      <c r="T245" s="117"/>
      <c r="U245" s="117"/>
      <c r="V245" s="110"/>
      <c r="W245" s="79">
        <f t="shared" si="42"/>
        <v>0</v>
      </c>
      <c r="X245" s="80">
        <f t="shared" si="43"/>
        <v>0</v>
      </c>
      <c r="Y245" s="79">
        <f t="shared" si="44"/>
        <v>0</v>
      </c>
      <c r="Z245" s="80">
        <f t="shared" si="45"/>
        <v>0</v>
      </c>
      <c r="AA245" s="79">
        <f t="shared" si="46"/>
        <v>0</v>
      </c>
      <c r="AB245" s="80">
        <f t="shared" si="47"/>
        <v>0</v>
      </c>
      <c r="AC245" s="81" t="str">
        <f t="shared" si="48"/>
        <v>0</v>
      </c>
      <c r="AD245" s="112"/>
      <c r="AE245" s="112"/>
      <c r="AF245" s="113"/>
      <c r="AG245" s="114"/>
      <c r="AH245" s="114"/>
      <c r="AI245" s="114"/>
      <c r="AJ245" s="114"/>
      <c r="AK245" s="114"/>
      <c r="AL245" s="114"/>
      <c r="AM245" s="115"/>
      <c r="AN245" s="115"/>
      <c r="AO245" s="114"/>
      <c r="AP245" s="114"/>
      <c r="AQ245" s="115"/>
      <c r="AR245" s="115"/>
      <c r="AS245" s="115"/>
      <c r="AT245" s="115"/>
      <c r="AU245" s="115"/>
      <c r="AV245" s="112"/>
    </row>
    <row r="246" spans="1:48" s="85" customFormat="1" ht="24.75" customHeight="1">
      <c r="A246" s="70" t="str">
        <f t="shared" si="41"/>
        <v>0</v>
      </c>
      <c r="B246" s="71">
        <v>243</v>
      </c>
      <c r="C246" s="70"/>
      <c r="D246" s="70"/>
      <c r="E246" s="70"/>
      <c r="F246" s="70"/>
      <c r="G246" s="70"/>
      <c r="H246" s="112"/>
      <c r="I246" s="117"/>
      <c r="J246" s="118"/>
      <c r="K246" s="118"/>
      <c r="L246" s="118"/>
      <c r="M246" s="119"/>
      <c r="N246" s="119"/>
      <c r="O246" s="120"/>
      <c r="P246" s="110"/>
      <c r="Q246" s="117"/>
      <c r="R246" s="117"/>
      <c r="S246" s="117"/>
      <c r="T246" s="117"/>
      <c r="U246" s="117"/>
      <c r="V246" s="110"/>
      <c r="W246" s="79">
        <f t="shared" si="42"/>
        <v>0</v>
      </c>
      <c r="X246" s="80">
        <f t="shared" si="43"/>
        <v>0</v>
      </c>
      <c r="Y246" s="79">
        <f t="shared" si="44"/>
        <v>0</v>
      </c>
      <c r="Z246" s="80">
        <f t="shared" si="45"/>
        <v>0</v>
      </c>
      <c r="AA246" s="79">
        <f t="shared" si="46"/>
        <v>0</v>
      </c>
      <c r="AB246" s="80">
        <f t="shared" si="47"/>
        <v>0</v>
      </c>
      <c r="AC246" s="81" t="str">
        <f t="shared" si="48"/>
        <v>0</v>
      </c>
      <c r="AD246" s="112"/>
      <c r="AE246" s="112"/>
      <c r="AF246" s="113"/>
      <c r="AG246" s="114"/>
      <c r="AH246" s="114"/>
      <c r="AI246" s="114"/>
      <c r="AJ246" s="114"/>
      <c r="AK246" s="114"/>
      <c r="AL246" s="114"/>
      <c r="AM246" s="115"/>
      <c r="AN246" s="115"/>
      <c r="AO246" s="114"/>
      <c r="AP246" s="114"/>
      <c r="AQ246" s="115"/>
      <c r="AR246" s="115"/>
      <c r="AS246" s="115"/>
      <c r="AT246" s="115"/>
      <c r="AU246" s="115"/>
      <c r="AV246" s="112"/>
    </row>
    <row r="247" spans="1:48" s="85" customFormat="1" ht="24.75" customHeight="1">
      <c r="A247" s="70" t="str">
        <f t="shared" si="41"/>
        <v>0</v>
      </c>
      <c r="B247" s="71">
        <v>244</v>
      </c>
      <c r="C247" s="70"/>
      <c r="D247" s="70"/>
      <c r="E247" s="70"/>
      <c r="F247" s="70"/>
      <c r="G247" s="70"/>
      <c r="H247" s="112"/>
      <c r="I247" s="117"/>
      <c r="J247" s="118"/>
      <c r="K247" s="118"/>
      <c r="L247" s="118"/>
      <c r="M247" s="119"/>
      <c r="N247" s="119"/>
      <c r="O247" s="120"/>
      <c r="P247" s="110"/>
      <c r="Q247" s="117"/>
      <c r="R247" s="117"/>
      <c r="S247" s="117"/>
      <c r="T247" s="117"/>
      <c r="U247" s="117"/>
      <c r="V247" s="110"/>
      <c r="W247" s="79">
        <f t="shared" si="42"/>
        <v>0</v>
      </c>
      <c r="X247" s="80">
        <f t="shared" si="43"/>
        <v>0</v>
      </c>
      <c r="Y247" s="79">
        <f t="shared" si="44"/>
        <v>0</v>
      </c>
      <c r="Z247" s="80">
        <f t="shared" si="45"/>
        <v>0</v>
      </c>
      <c r="AA247" s="79">
        <f t="shared" si="46"/>
        <v>0</v>
      </c>
      <c r="AB247" s="80">
        <f t="shared" si="47"/>
        <v>0</v>
      </c>
      <c r="AC247" s="81" t="str">
        <f t="shared" si="48"/>
        <v>0</v>
      </c>
      <c r="AD247" s="112"/>
      <c r="AE247" s="112"/>
      <c r="AF247" s="113"/>
      <c r="AG247" s="114"/>
      <c r="AH247" s="114"/>
      <c r="AI247" s="114"/>
      <c r="AJ247" s="114"/>
      <c r="AK247" s="114"/>
      <c r="AL247" s="114"/>
      <c r="AM247" s="115"/>
      <c r="AN247" s="115"/>
      <c r="AO247" s="114"/>
      <c r="AP247" s="114"/>
      <c r="AQ247" s="115"/>
      <c r="AR247" s="115"/>
      <c r="AS247" s="115"/>
      <c r="AT247" s="115"/>
      <c r="AU247" s="115"/>
      <c r="AV247" s="112"/>
    </row>
    <row r="248" spans="1:48" s="85" customFormat="1" ht="24.75" customHeight="1">
      <c r="A248" s="70" t="str">
        <f t="shared" si="41"/>
        <v>0</v>
      </c>
      <c r="B248" s="71">
        <v>245</v>
      </c>
      <c r="C248" s="70"/>
      <c r="D248" s="70"/>
      <c r="E248" s="70"/>
      <c r="F248" s="70"/>
      <c r="G248" s="70"/>
      <c r="H248" s="112"/>
      <c r="I248" s="117"/>
      <c r="J248" s="118"/>
      <c r="K248" s="118"/>
      <c r="L248" s="118"/>
      <c r="M248" s="119"/>
      <c r="N248" s="119"/>
      <c r="O248" s="120"/>
      <c r="P248" s="110"/>
      <c r="Q248" s="117"/>
      <c r="R248" s="117"/>
      <c r="S248" s="117"/>
      <c r="T248" s="117"/>
      <c r="U248" s="117"/>
      <c r="V248" s="110"/>
      <c r="W248" s="79">
        <f t="shared" si="42"/>
        <v>0</v>
      </c>
      <c r="X248" s="80">
        <f t="shared" si="43"/>
        <v>0</v>
      </c>
      <c r="Y248" s="79">
        <f t="shared" si="44"/>
        <v>0</v>
      </c>
      <c r="Z248" s="80">
        <f t="shared" si="45"/>
        <v>0</v>
      </c>
      <c r="AA248" s="79">
        <f t="shared" si="46"/>
        <v>0</v>
      </c>
      <c r="AB248" s="80">
        <f t="shared" si="47"/>
        <v>0</v>
      </c>
      <c r="AC248" s="81" t="str">
        <f t="shared" si="48"/>
        <v>0</v>
      </c>
      <c r="AD248" s="112"/>
      <c r="AE248" s="112"/>
      <c r="AF248" s="113"/>
      <c r="AG248" s="114"/>
      <c r="AH248" s="114"/>
      <c r="AI248" s="114"/>
      <c r="AJ248" s="114"/>
      <c r="AK248" s="114"/>
      <c r="AL248" s="114"/>
      <c r="AM248" s="115"/>
      <c r="AN248" s="115"/>
      <c r="AO248" s="114"/>
      <c r="AP248" s="114"/>
      <c r="AQ248" s="115"/>
      <c r="AR248" s="115"/>
      <c r="AS248" s="115"/>
      <c r="AT248" s="115"/>
      <c r="AU248" s="115"/>
      <c r="AV248" s="112"/>
    </row>
    <row r="249" spans="1:48" s="85" customFormat="1" ht="24.75" customHeight="1">
      <c r="A249" s="70" t="str">
        <f t="shared" si="41"/>
        <v>0</v>
      </c>
      <c r="B249" s="71">
        <v>246</v>
      </c>
      <c r="C249" s="70"/>
      <c r="D249" s="70"/>
      <c r="E249" s="70"/>
      <c r="F249" s="70"/>
      <c r="G249" s="70"/>
      <c r="H249" s="112"/>
      <c r="I249" s="117"/>
      <c r="J249" s="118"/>
      <c r="K249" s="118"/>
      <c r="L249" s="118"/>
      <c r="M249" s="119"/>
      <c r="N249" s="119"/>
      <c r="O249" s="120"/>
      <c r="P249" s="110"/>
      <c r="Q249" s="117"/>
      <c r="R249" s="117"/>
      <c r="S249" s="117"/>
      <c r="T249" s="117"/>
      <c r="U249" s="117"/>
      <c r="V249" s="110"/>
      <c r="W249" s="79">
        <f t="shared" si="42"/>
        <v>0</v>
      </c>
      <c r="X249" s="80">
        <f t="shared" si="43"/>
        <v>0</v>
      </c>
      <c r="Y249" s="79">
        <f t="shared" si="44"/>
        <v>0</v>
      </c>
      <c r="Z249" s="80">
        <f t="shared" si="45"/>
        <v>0</v>
      </c>
      <c r="AA249" s="79">
        <f t="shared" si="46"/>
        <v>0</v>
      </c>
      <c r="AB249" s="80">
        <f t="shared" si="47"/>
        <v>0</v>
      </c>
      <c r="AC249" s="81" t="str">
        <f t="shared" si="48"/>
        <v>0</v>
      </c>
      <c r="AD249" s="112"/>
      <c r="AE249" s="112"/>
      <c r="AF249" s="113"/>
      <c r="AG249" s="114"/>
      <c r="AH249" s="114"/>
      <c r="AI249" s="114"/>
      <c r="AJ249" s="114"/>
      <c r="AK249" s="114"/>
      <c r="AL249" s="114"/>
      <c r="AM249" s="115"/>
      <c r="AN249" s="115"/>
      <c r="AO249" s="114"/>
      <c r="AP249" s="114"/>
      <c r="AQ249" s="115"/>
      <c r="AR249" s="115"/>
      <c r="AS249" s="115"/>
      <c r="AT249" s="115"/>
      <c r="AU249" s="115"/>
      <c r="AV249" s="112"/>
    </row>
    <row r="250" spans="1:48" s="85" customFormat="1" ht="24.75" customHeight="1">
      <c r="A250" s="70" t="str">
        <f t="shared" si="41"/>
        <v>0</v>
      </c>
      <c r="B250" s="71">
        <v>247</v>
      </c>
      <c r="C250" s="70"/>
      <c r="D250" s="70"/>
      <c r="E250" s="70"/>
      <c r="F250" s="70"/>
      <c r="G250" s="70"/>
      <c r="H250" s="112"/>
      <c r="I250" s="117"/>
      <c r="J250" s="118"/>
      <c r="K250" s="118"/>
      <c r="L250" s="118"/>
      <c r="M250" s="119"/>
      <c r="N250" s="119"/>
      <c r="O250" s="120"/>
      <c r="P250" s="110"/>
      <c r="Q250" s="117"/>
      <c r="R250" s="117"/>
      <c r="S250" s="117"/>
      <c r="T250" s="117"/>
      <c r="U250" s="117"/>
      <c r="V250" s="110"/>
      <c r="W250" s="79">
        <f t="shared" si="42"/>
        <v>0</v>
      </c>
      <c r="X250" s="80">
        <f t="shared" si="43"/>
        <v>0</v>
      </c>
      <c r="Y250" s="79">
        <f t="shared" si="44"/>
        <v>0</v>
      </c>
      <c r="Z250" s="80">
        <f t="shared" si="45"/>
        <v>0</v>
      </c>
      <c r="AA250" s="79">
        <f t="shared" si="46"/>
        <v>0</v>
      </c>
      <c r="AB250" s="80">
        <f t="shared" si="47"/>
        <v>0</v>
      </c>
      <c r="AC250" s="81" t="str">
        <f t="shared" si="48"/>
        <v>0</v>
      </c>
      <c r="AD250" s="112"/>
      <c r="AE250" s="112"/>
      <c r="AF250" s="113"/>
      <c r="AG250" s="114"/>
      <c r="AH250" s="114"/>
      <c r="AI250" s="114"/>
      <c r="AJ250" s="114"/>
      <c r="AK250" s="114"/>
      <c r="AL250" s="114"/>
      <c r="AM250" s="115"/>
      <c r="AN250" s="115"/>
      <c r="AO250" s="114"/>
      <c r="AP250" s="114"/>
      <c r="AQ250" s="115"/>
      <c r="AR250" s="115"/>
      <c r="AS250" s="115"/>
      <c r="AT250" s="115"/>
      <c r="AU250" s="115"/>
      <c r="AV250" s="112"/>
    </row>
    <row r="251" spans="1:48" s="85" customFormat="1" ht="24.75" customHeight="1">
      <c r="A251" s="70" t="str">
        <f t="shared" si="41"/>
        <v>0</v>
      </c>
      <c r="B251" s="71">
        <v>248</v>
      </c>
      <c r="C251" s="70"/>
      <c r="D251" s="70"/>
      <c r="E251" s="70"/>
      <c r="F251" s="70"/>
      <c r="G251" s="70"/>
      <c r="H251" s="112"/>
      <c r="I251" s="117"/>
      <c r="J251" s="118"/>
      <c r="K251" s="118"/>
      <c r="L251" s="118"/>
      <c r="M251" s="119"/>
      <c r="N251" s="119"/>
      <c r="O251" s="120"/>
      <c r="P251" s="110"/>
      <c r="Q251" s="117"/>
      <c r="R251" s="117"/>
      <c r="S251" s="117"/>
      <c r="T251" s="117"/>
      <c r="U251" s="117"/>
      <c r="V251" s="110"/>
      <c r="W251" s="79">
        <f t="shared" si="42"/>
        <v>0</v>
      </c>
      <c r="X251" s="80">
        <f t="shared" si="43"/>
        <v>0</v>
      </c>
      <c r="Y251" s="79">
        <f t="shared" si="44"/>
        <v>0</v>
      </c>
      <c r="Z251" s="80">
        <f t="shared" si="45"/>
        <v>0</v>
      </c>
      <c r="AA251" s="79">
        <f t="shared" si="46"/>
        <v>0</v>
      </c>
      <c r="AB251" s="80">
        <f t="shared" si="47"/>
        <v>0</v>
      </c>
      <c r="AC251" s="81" t="str">
        <f t="shared" si="48"/>
        <v>0</v>
      </c>
      <c r="AD251" s="112"/>
      <c r="AE251" s="112"/>
      <c r="AF251" s="113"/>
      <c r="AG251" s="114"/>
      <c r="AH251" s="114"/>
      <c r="AI251" s="114"/>
      <c r="AJ251" s="114"/>
      <c r="AK251" s="114"/>
      <c r="AL251" s="114"/>
      <c r="AM251" s="115"/>
      <c r="AN251" s="115"/>
      <c r="AO251" s="114"/>
      <c r="AP251" s="114"/>
      <c r="AQ251" s="115"/>
      <c r="AR251" s="115"/>
      <c r="AS251" s="115"/>
      <c r="AT251" s="115"/>
      <c r="AU251" s="115"/>
      <c r="AV251" s="112"/>
    </row>
    <row r="252" spans="1:48" s="85" customFormat="1" ht="24.75" customHeight="1">
      <c r="A252" s="70" t="str">
        <f t="shared" si="41"/>
        <v>0</v>
      </c>
      <c r="B252" s="71">
        <v>249</v>
      </c>
      <c r="C252" s="70"/>
      <c r="D252" s="70"/>
      <c r="E252" s="70"/>
      <c r="F252" s="70"/>
      <c r="G252" s="70"/>
      <c r="H252" s="112"/>
      <c r="I252" s="117"/>
      <c r="J252" s="118"/>
      <c r="K252" s="118"/>
      <c r="L252" s="118"/>
      <c r="M252" s="119"/>
      <c r="N252" s="119"/>
      <c r="O252" s="120"/>
      <c r="P252" s="110"/>
      <c r="Q252" s="117"/>
      <c r="R252" s="117"/>
      <c r="S252" s="117"/>
      <c r="T252" s="117"/>
      <c r="U252" s="117"/>
      <c r="V252" s="110"/>
      <c r="W252" s="79">
        <f t="shared" si="42"/>
        <v>0</v>
      </c>
      <c r="X252" s="80">
        <f t="shared" si="43"/>
        <v>0</v>
      </c>
      <c r="Y252" s="79">
        <f t="shared" si="44"/>
        <v>0</v>
      </c>
      <c r="Z252" s="80">
        <f t="shared" si="45"/>
        <v>0</v>
      </c>
      <c r="AA252" s="79">
        <f t="shared" si="46"/>
        <v>0</v>
      </c>
      <c r="AB252" s="80">
        <f t="shared" si="47"/>
        <v>0</v>
      </c>
      <c r="AC252" s="81" t="str">
        <f t="shared" si="48"/>
        <v>0</v>
      </c>
      <c r="AD252" s="112"/>
      <c r="AE252" s="112"/>
      <c r="AF252" s="113"/>
      <c r="AG252" s="114"/>
      <c r="AH252" s="114"/>
      <c r="AI252" s="114"/>
      <c r="AJ252" s="114"/>
      <c r="AK252" s="114"/>
      <c r="AL252" s="114"/>
      <c r="AM252" s="115"/>
      <c r="AN252" s="115"/>
      <c r="AO252" s="114"/>
      <c r="AP252" s="114"/>
      <c r="AQ252" s="115"/>
      <c r="AR252" s="115"/>
      <c r="AS252" s="115"/>
      <c r="AT252" s="115"/>
      <c r="AU252" s="115"/>
      <c r="AV252" s="112"/>
    </row>
    <row r="253" spans="1:48" s="85" customFormat="1" ht="24.75" customHeight="1">
      <c r="A253" s="70" t="str">
        <f t="shared" si="41"/>
        <v>0</v>
      </c>
      <c r="B253" s="71">
        <v>250</v>
      </c>
      <c r="C253" s="70"/>
      <c r="D253" s="70"/>
      <c r="E253" s="70"/>
      <c r="F253" s="70"/>
      <c r="G253" s="70"/>
      <c r="H253" s="112"/>
      <c r="I253" s="117"/>
      <c r="J253" s="118"/>
      <c r="K253" s="118"/>
      <c r="L253" s="118"/>
      <c r="M253" s="119"/>
      <c r="N253" s="119"/>
      <c r="O253" s="120"/>
      <c r="P253" s="110"/>
      <c r="Q253" s="117"/>
      <c r="R253" s="117"/>
      <c r="S253" s="117"/>
      <c r="T253" s="117"/>
      <c r="U253" s="117"/>
      <c r="V253" s="110"/>
      <c r="W253" s="79">
        <f t="shared" si="42"/>
        <v>0</v>
      </c>
      <c r="X253" s="80">
        <f t="shared" si="43"/>
        <v>0</v>
      </c>
      <c r="Y253" s="79">
        <f t="shared" si="44"/>
        <v>0</v>
      </c>
      <c r="Z253" s="80">
        <f t="shared" si="45"/>
        <v>0</v>
      </c>
      <c r="AA253" s="79">
        <f t="shared" si="46"/>
        <v>0</v>
      </c>
      <c r="AB253" s="80">
        <f t="shared" si="47"/>
        <v>0</v>
      </c>
      <c r="AC253" s="81" t="str">
        <f t="shared" si="48"/>
        <v>0</v>
      </c>
      <c r="AD253" s="112"/>
      <c r="AE253" s="112"/>
      <c r="AF253" s="113"/>
      <c r="AG253" s="114"/>
      <c r="AH253" s="114"/>
      <c r="AI253" s="114"/>
      <c r="AJ253" s="114"/>
      <c r="AK253" s="114"/>
      <c r="AL253" s="114"/>
      <c r="AM253" s="115"/>
      <c r="AN253" s="115"/>
      <c r="AO253" s="114"/>
      <c r="AP253" s="114"/>
      <c r="AQ253" s="115"/>
      <c r="AR253" s="115"/>
      <c r="AS253" s="115"/>
      <c r="AT253" s="115"/>
      <c r="AU253" s="115"/>
      <c r="AV253" s="112"/>
    </row>
    <row r="254" spans="1:48" s="85" customFormat="1" ht="24.75" customHeight="1">
      <c r="A254" s="70" t="str">
        <f t="shared" si="41"/>
        <v>0</v>
      </c>
      <c r="B254" s="71">
        <v>251</v>
      </c>
      <c r="C254" s="70"/>
      <c r="D254" s="70"/>
      <c r="E254" s="70"/>
      <c r="F254" s="70"/>
      <c r="G254" s="70"/>
      <c r="H254" s="112"/>
      <c r="I254" s="117"/>
      <c r="J254" s="118"/>
      <c r="K254" s="118"/>
      <c r="L254" s="118"/>
      <c r="M254" s="119"/>
      <c r="N254" s="119"/>
      <c r="O254" s="120"/>
      <c r="P254" s="110"/>
      <c r="Q254" s="117"/>
      <c r="R254" s="117"/>
      <c r="S254" s="117"/>
      <c r="T254" s="117"/>
      <c r="U254" s="117"/>
      <c r="V254" s="110"/>
      <c r="W254" s="79">
        <f t="shared" si="42"/>
        <v>0</v>
      </c>
      <c r="X254" s="80">
        <f t="shared" si="43"/>
        <v>0</v>
      </c>
      <c r="Y254" s="79">
        <f t="shared" si="44"/>
        <v>0</v>
      </c>
      <c r="Z254" s="80">
        <f t="shared" si="45"/>
        <v>0</v>
      </c>
      <c r="AA254" s="79">
        <f t="shared" si="46"/>
        <v>0</v>
      </c>
      <c r="AB254" s="80">
        <f t="shared" si="47"/>
        <v>0</v>
      </c>
      <c r="AC254" s="81" t="str">
        <f t="shared" si="48"/>
        <v>0</v>
      </c>
      <c r="AD254" s="112"/>
      <c r="AE254" s="112"/>
      <c r="AF254" s="113"/>
      <c r="AG254" s="114"/>
      <c r="AH254" s="114"/>
      <c r="AI254" s="114"/>
      <c r="AJ254" s="114"/>
      <c r="AK254" s="114"/>
      <c r="AL254" s="114"/>
      <c r="AM254" s="115"/>
      <c r="AN254" s="115"/>
      <c r="AO254" s="114"/>
      <c r="AP254" s="114"/>
      <c r="AQ254" s="115"/>
      <c r="AR254" s="115"/>
      <c r="AS254" s="115"/>
      <c r="AT254" s="115"/>
      <c r="AU254" s="115"/>
      <c r="AV254" s="112"/>
    </row>
    <row r="255" spans="1:48" s="85" customFormat="1" ht="24.75" customHeight="1">
      <c r="A255" s="70" t="str">
        <f t="shared" si="41"/>
        <v>0</v>
      </c>
      <c r="B255" s="71">
        <v>252</v>
      </c>
      <c r="C255" s="70"/>
      <c r="D255" s="70"/>
      <c r="E255" s="70"/>
      <c r="F255" s="70"/>
      <c r="G255" s="70"/>
      <c r="H255" s="112"/>
      <c r="I255" s="117"/>
      <c r="J255" s="118"/>
      <c r="K255" s="118"/>
      <c r="L255" s="118"/>
      <c r="M255" s="119"/>
      <c r="N255" s="119"/>
      <c r="O255" s="120"/>
      <c r="P255" s="110"/>
      <c r="Q255" s="117"/>
      <c r="R255" s="117"/>
      <c r="S255" s="117"/>
      <c r="T255" s="117"/>
      <c r="U255" s="117"/>
      <c r="V255" s="110"/>
      <c r="W255" s="79">
        <f t="shared" si="42"/>
        <v>0</v>
      </c>
      <c r="X255" s="80">
        <f t="shared" si="43"/>
        <v>0</v>
      </c>
      <c r="Y255" s="79">
        <f t="shared" si="44"/>
        <v>0</v>
      </c>
      <c r="Z255" s="80">
        <f t="shared" si="45"/>
        <v>0</v>
      </c>
      <c r="AA255" s="79">
        <f t="shared" si="46"/>
        <v>0</v>
      </c>
      <c r="AB255" s="80">
        <f t="shared" si="47"/>
        <v>0</v>
      </c>
      <c r="AC255" s="81" t="str">
        <f t="shared" si="48"/>
        <v>0</v>
      </c>
      <c r="AD255" s="112"/>
      <c r="AE255" s="112"/>
      <c r="AF255" s="113"/>
      <c r="AG255" s="114"/>
      <c r="AH255" s="114"/>
      <c r="AI255" s="114"/>
      <c r="AJ255" s="114"/>
      <c r="AK255" s="114"/>
      <c r="AL255" s="114"/>
      <c r="AM255" s="115"/>
      <c r="AN255" s="115"/>
      <c r="AO255" s="114"/>
      <c r="AP255" s="114"/>
      <c r="AQ255" s="115"/>
      <c r="AR255" s="115"/>
      <c r="AS255" s="115"/>
      <c r="AT255" s="115"/>
      <c r="AU255" s="115"/>
      <c r="AV255" s="112"/>
    </row>
    <row r="256" spans="1:48" s="85" customFormat="1" ht="24.75" customHeight="1">
      <c r="A256" s="70" t="str">
        <f t="shared" si="41"/>
        <v>0</v>
      </c>
      <c r="B256" s="71">
        <v>253</v>
      </c>
      <c r="C256" s="70"/>
      <c r="D256" s="70"/>
      <c r="E256" s="70"/>
      <c r="F256" s="70"/>
      <c r="G256" s="70"/>
      <c r="H256" s="112"/>
      <c r="I256" s="117"/>
      <c r="J256" s="118"/>
      <c r="K256" s="118"/>
      <c r="L256" s="118"/>
      <c r="M256" s="119"/>
      <c r="N256" s="119"/>
      <c r="O256" s="120"/>
      <c r="P256" s="110"/>
      <c r="Q256" s="117"/>
      <c r="R256" s="117"/>
      <c r="S256" s="117"/>
      <c r="T256" s="117"/>
      <c r="U256" s="117"/>
      <c r="V256" s="110"/>
      <c r="W256" s="79">
        <f t="shared" si="42"/>
        <v>0</v>
      </c>
      <c r="X256" s="80">
        <f t="shared" si="43"/>
        <v>0</v>
      </c>
      <c r="Y256" s="79">
        <f t="shared" si="44"/>
        <v>0</v>
      </c>
      <c r="Z256" s="80">
        <f t="shared" si="45"/>
        <v>0</v>
      </c>
      <c r="AA256" s="79">
        <f t="shared" si="46"/>
        <v>0</v>
      </c>
      <c r="AB256" s="80">
        <f t="shared" si="47"/>
        <v>0</v>
      </c>
      <c r="AC256" s="81" t="str">
        <f t="shared" si="48"/>
        <v>0</v>
      </c>
      <c r="AD256" s="112"/>
      <c r="AE256" s="112"/>
      <c r="AF256" s="113"/>
      <c r="AG256" s="114"/>
      <c r="AH256" s="114"/>
      <c r="AI256" s="114"/>
      <c r="AJ256" s="114"/>
      <c r="AK256" s="114"/>
      <c r="AL256" s="114"/>
      <c r="AM256" s="115"/>
      <c r="AN256" s="115"/>
      <c r="AO256" s="114"/>
      <c r="AP256" s="114"/>
      <c r="AQ256" s="115"/>
      <c r="AR256" s="115"/>
      <c r="AS256" s="115"/>
      <c r="AT256" s="115"/>
      <c r="AU256" s="115"/>
      <c r="AV256" s="112"/>
    </row>
    <row r="257" spans="1:48" s="85" customFormat="1" ht="24.75" customHeight="1">
      <c r="A257" s="70" t="str">
        <f t="shared" si="41"/>
        <v>0</v>
      </c>
      <c r="B257" s="71">
        <v>254</v>
      </c>
      <c r="C257" s="70"/>
      <c r="D257" s="70"/>
      <c r="E257" s="70"/>
      <c r="F257" s="70"/>
      <c r="G257" s="70"/>
      <c r="H257" s="112"/>
      <c r="I257" s="117"/>
      <c r="J257" s="118"/>
      <c r="K257" s="118"/>
      <c r="L257" s="118"/>
      <c r="M257" s="119"/>
      <c r="N257" s="119"/>
      <c r="O257" s="120"/>
      <c r="P257" s="110"/>
      <c r="Q257" s="117"/>
      <c r="R257" s="117"/>
      <c r="S257" s="117"/>
      <c r="T257" s="117"/>
      <c r="U257" s="117"/>
      <c r="V257" s="110"/>
      <c r="W257" s="79">
        <f t="shared" si="42"/>
        <v>0</v>
      </c>
      <c r="X257" s="80">
        <f t="shared" si="43"/>
        <v>0</v>
      </c>
      <c r="Y257" s="79">
        <f t="shared" si="44"/>
        <v>0</v>
      </c>
      <c r="Z257" s="80">
        <f t="shared" si="45"/>
        <v>0</v>
      </c>
      <c r="AA257" s="79">
        <f t="shared" si="46"/>
        <v>0</v>
      </c>
      <c r="AB257" s="80">
        <f t="shared" si="47"/>
        <v>0</v>
      </c>
      <c r="AC257" s="81" t="str">
        <f t="shared" si="48"/>
        <v>0</v>
      </c>
      <c r="AD257" s="112"/>
      <c r="AE257" s="112"/>
      <c r="AF257" s="113"/>
      <c r="AG257" s="114"/>
      <c r="AH257" s="114"/>
      <c r="AI257" s="114"/>
      <c r="AJ257" s="114"/>
      <c r="AK257" s="114"/>
      <c r="AL257" s="114"/>
      <c r="AM257" s="115"/>
      <c r="AN257" s="115"/>
      <c r="AO257" s="114"/>
      <c r="AP257" s="114"/>
      <c r="AQ257" s="115"/>
      <c r="AR257" s="115"/>
      <c r="AS257" s="115"/>
      <c r="AT257" s="115"/>
      <c r="AU257" s="115"/>
      <c r="AV257" s="112"/>
    </row>
    <row r="258" spans="1:48" s="85" customFormat="1" ht="24.75" customHeight="1">
      <c r="A258" s="70" t="str">
        <f t="shared" si="41"/>
        <v>0</v>
      </c>
      <c r="B258" s="71">
        <v>255</v>
      </c>
      <c r="C258" s="70"/>
      <c r="D258" s="70"/>
      <c r="E258" s="70"/>
      <c r="F258" s="70"/>
      <c r="G258" s="70"/>
      <c r="H258" s="112"/>
      <c r="I258" s="117"/>
      <c r="J258" s="118"/>
      <c r="K258" s="118"/>
      <c r="L258" s="118"/>
      <c r="M258" s="119"/>
      <c r="N258" s="119"/>
      <c r="O258" s="120"/>
      <c r="P258" s="110"/>
      <c r="Q258" s="117"/>
      <c r="R258" s="117"/>
      <c r="S258" s="117"/>
      <c r="T258" s="117"/>
      <c r="U258" s="117"/>
      <c r="V258" s="110"/>
      <c r="W258" s="79">
        <f t="shared" si="42"/>
        <v>0</v>
      </c>
      <c r="X258" s="80">
        <f t="shared" si="43"/>
        <v>0</v>
      </c>
      <c r="Y258" s="79">
        <f t="shared" si="44"/>
        <v>0</v>
      </c>
      <c r="Z258" s="80">
        <f t="shared" si="45"/>
        <v>0</v>
      </c>
      <c r="AA258" s="79">
        <f t="shared" si="46"/>
        <v>0</v>
      </c>
      <c r="AB258" s="80">
        <f t="shared" si="47"/>
        <v>0</v>
      </c>
      <c r="AC258" s="81" t="str">
        <f t="shared" si="48"/>
        <v>0</v>
      </c>
      <c r="AD258" s="112"/>
      <c r="AE258" s="112"/>
      <c r="AF258" s="113"/>
      <c r="AG258" s="114"/>
      <c r="AH258" s="114"/>
      <c r="AI258" s="114"/>
      <c r="AJ258" s="114"/>
      <c r="AK258" s="114"/>
      <c r="AL258" s="114"/>
      <c r="AM258" s="115"/>
      <c r="AN258" s="115"/>
      <c r="AO258" s="114"/>
      <c r="AP258" s="114"/>
      <c r="AQ258" s="115"/>
      <c r="AR258" s="115"/>
      <c r="AS258" s="115"/>
      <c r="AT258" s="115"/>
      <c r="AU258" s="115"/>
      <c r="AV258" s="112"/>
    </row>
    <row r="259" spans="1:48" s="85" customFormat="1" ht="24.75" customHeight="1">
      <c r="A259" s="70" t="str">
        <f t="shared" si="41"/>
        <v>0</v>
      </c>
      <c r="B259" s="71">
        <v>256</v>
      </c>
      <c r="C259" s="70"/>
      <c r="D259" s="70"/>
      <c r="E259" s="70"/>
      <c r="F259" s="70"/>
      <c r="G259" s="70"/>
      <c r="H259" s="112"/>
      <c r="I259" s="117"/>
      <c r="J259" s="118"/>
      <c r="K259" s="118"/>
      <c r="L259" s="118"/>
      <c r="M259" s="119"/>
      <c r="N259" s="119"/>
      <c r="O259" s="120"/>
      <c r="P259" s="110"/>
      <c r="Q259" s="117"/>
      <c r="R259" s="117"/>
      <c r="S259" s="117"/>
      <c r="T259" s="117"/>
      <c r="U259" s="117"/>
      <c r="V259" s="110"/>
      <c r="W259" s="79">
        <f t="shared" si="42"/>
        <v>0</v>
      </c>
      <c r="X259" s="80">
        <f t="shared" si="43"/>
        <v>0</v>
      </c>
      <c r="Y259" s="79">
        <f t="shared" si="44"/>
        <v>0</v>
      </c>
      <c r="Z259" s="80">
        <f t="shared" si="45"/>
        <v>0</v>
      </c>
      <c r="AA259" s="79">
        <f t="shared" si="46"/>
        <v>0</v>
      </c>
      <c r="AB259" s="80">
        <f t="shared" si="47"/>
        <v>0</v>
      </c>
      <c r="AC259" s="81" t="str">
        <f t="shared" si="48"/>
        <v>0</v>
      </c>
      <c r="AD259" s="112"/>
      <c r="AE259" s="112"/>
      <c r="AF259" s="113"/>
      <c r="AG259" s="114"/>
      <c r="AH259" s="114"/>
      <c r="AI259" s="114"/>
      <c r="AJ259" s="114"/>
      <c r="AK259" s="114"/>
      <c r="AL259" s="114"/>
      <c r="AM259" s="115"/>
      <c r="AN259" s="115"/>
      <c r="AO259" s="114"/>
      <c r="AP259" s="114"/>
      <c r="AQ259" s="115"/>
      <c r="AR259" s="115"/>
      <c r="AS259" s="115"/>
      <c r="AT259" s="115"/>
      <c r="AU259" s="115"/>
      <c r="AV259" s="112"/>
    </row>
    <row r="260" spans="1:48" s="85" customFormat="1" ht="24.75" customHeight="1">
      <c r="A260" s="70" t="str">
        <f t="shared" ref="A260:A323" si="49">SUBSTITUTE(CONCATENATE(I260,VALUE(C260))," ","")</f>
        <v>0</v>
      </c>
      <c r="B260" s="71">
        <v>257</v>
      </c>
      <c r="C260" s="70"/>
      <c r="D260" s="70"/>
      <c r="E260" s="70"/>
      <c r="F260" s="70"/>
      <c r="G260" s="70"/>
      <c r="H260" s="112"/>
      <c r="I260" s="117"/>
      <c r="J260" s="118"/>
      <c r="K260" s="118"/>
      <c r="L260" s="118"/>
      <c r="M260" s="119"/>
      <c r="N260" s="119"/>
      <c r="O260" s="120"/>
      <c r="P260" s="110"/>
      <c r="Q260" s="117"/>
      <c r="R260" s="117"/>
      <c r="S260" s="117"/>
      <c r="T260" s="117"/>
      <c r="U260" s="117"/>
      <c r="V260" s="110"/>
      <c r="W260" s="79">
        <f t="shared" ref="W260:W323" si="50">VLOOKUP(A260,$AC$4:$BV$4407,37,0)</f>
        <v>0</v>
      </c>
      <c r="X260" s="80">
        <f t="shared" ref="X260:X323" si="51">Q260-W260</f>
        <v>0</v>
      </c>
      <c r="Y260" s="79">
        <f t="shared" ref="Y260:Y323" si="52">VLOOKUP(A260,$AC$4:$BV$407,40,0)</f>
        <v>0</v>
      </c>
      <c r="Z260" s="80">
        <f t="shared" ref="Z260:Z323" si="53">M260-Y260</f>
        <v>0</v>
      </c>
      <c r="AA260" s="79">
        <f t="shared" ref="AA260:AA323" si="54">VLOOKUP(A260,$AC$4:$BV$407,41,0)</f>
        <v>0</v>
      </c>
      <c r="AB260" s="80">
        <f t="shared" ref="AB260:AB323" si="55">N260-AA260</f>
        <v>0</v>
      </c>
      <c r="AC260" s="81" t="str">
        <f t="shared" ref="AC260:AC323" si="56">SUBSTITUTE(CONCATENATE(AX260,VALUE(AN260))," ","")</f>
        <v>0</v>
      </c>
      <c r="AD260" s="112"/>
      <c r="AE260" s="112"/>
      <c r="AF260" s="113"/>
      <c r="AG260" s="114"/>
      <c r="AH260" s="114"/>
      <c r="AI260" s="114"/>
      <c r="AJ260" s="114"/>
      <c r="AK260" s="114"/>
      <c r="AL260" s="114"/>
      <c r="AM260" s="115"/>
      <c r="AN260" s="115"/>
      <c r="AO260" s="114"/>
      <c r="AP260" s="114"/>
      <c r="AQ260" s="115"/>
      <c r="AR260" s="115"/>
      <c r="AS260" s="115"/>
      <c r="AT260" s="115"/>
      <c r="AU260" s="115"/>
      <c r="AV260" s="112"/>
    </row>
    <row r="261" spans="1:48" s="85" customFormat="1" ht="24.75" customHeight="1">
      <c r="A261" s="70" t="str">
        <f t="shared" si="49"/>
        <v>0</v>
      </c>
      <c r="B261" s="71">
        <v>258</v>
      </c>
      <c r="C261" s="70"/>
      <c r="D261" s="70"/>
      <c r="E261" s="70"/>
      <c r="F261" s="70"/>
      <c r="G261" s="70"/>
      <c r="H261" s="112"/>
      <c r="I261" s="117"/>
      <c r="J261" s="118"/>
      <c r="K261" s="118"/>
      <c r="L261" s="118"/>
      <c r="M261" s="119"/>
      <c r="N261" s="119"/>
      <c r="O261" s="120"/>
      <c r="P261" s="110"/>
      <c r="Q261" s="117"/>
      <c r="R261" s="117"/>
      <c r="S261" s="117"/>
      <c r="T261" s="117"/>
      <c r="U261" s="117"/>
      <c r="V261" s="110"/>
      <c r="W261" s="79">
        <f t="shared" si="50"/>
        <v>0</v>
      </c>
      <c r="X261" s="80">
        <f t="shared" si="51"/>
        <v>0</v>
      </c>
      <c r="Y261" s="79">
        <f t="shared" si="52"/>
        <v>0</v>
      </c>
      <c r="Z261" s="80">
        <f t="shared" si="53"/>
        <v>0</v>
      </c>
      <c r="AA261" s="79">
        <f t="shared" si="54"/>
        <v>0</v>
      </c>
      <c r="AB261" s="80">
        <f t="shared" si="55"/>
        <v>0</v>
      </c>
      <c r="AC261" s="81" t="str">
        <f t="shared" si="56"/>
        <v>0</v>
      </c>
      <c r="AD261" s="112"/>
      <c r="AE261" s="112"/>
      <c r="AF261" s="113"/>
      <c r="AG261" s="114"/>
      <c r="AH261" s="114"/>
      <c r="AI261" s="114"/>
      <c r="AJ261" s="114"/>
      <c r="AK261" s="114"/>
      <c r="AL261" s="114"/>
      <c r="AM261" s="115"/>
      <c r="AN261" s="115"/>
      <c r="AO261" s="114"/>
      <c r="AP261" s="114"/>
      <c r="AQ261" s="115"/>
      <c r="AR261" s="115"/>
      <c r="AS261" s="115"/>
      <c r="AT261" s="115"/>
      <c r="AU261" s="115"/>
      <c r="AV261" s="112"/>
    </row>
    <row r="262" spans="1:48" s="85" customFormat="1" ht="24.75" customHeight="1">
      <c r="A262" s="70" t="str">
        <f t="shared" si="49"/>
        <v>0</v>
      </c>
      <c r="B262" s="71">
        <v>259</v>
      </c>
      <c r="C262" s="70"/>
      <c r="D262" s="70"/>
      <c r="E262" s="70"/>
      <c r="F262" s="70"/>
      <c r="G262" s="70"/>
      <c r="H262" s="112"/>
      <c r="I262" s="117"/>
      <c r="J262" s="118"/>
      <c r="K262" s="118"/>
      <c r="L262" s="118"/>
      <c r="M262" s="119"/>
      <c r="N262" s="119"/>
      <c r="O262" s="120"/>
      <c r="P262" s="110"/>
      <c r="Q262" s="117"/>
      <c r="R262" s="117"/>
      <c r="S262" s="117"/>
      <c r="T262" s="117"/>
      <c r="U262" s="117"/>
      <c r="V262" s="110"/>
      <c r="W262" s="79">
        <f t="shared" si="50"/>
        <v>0</v>
      </c>
      <c r="X262" s="80">
        <f t="shared" si="51"/>
        <v>0</v>
      </c>
      <c r="Y262" s="79">
        <f t="shared" si="52"/>
        <v>0</v>
      </c>
      <c r="Z262" s="80">
        <f t="shared" si="53"/>
        <v>0</v>
      </c>
      <c r="AA262" s="79">
        <f t="shared" si="54"/>
        <v>0</v>
      </c>
      <c r="AB262" s="80">
        <f t="shared" si="55"/>
        <v>0</v>
      </c>
      <c r="AC262" s="81" t="str">
        <f t="shared" si="56"/>
        <v>0</v>
      </c>
      <c r="AD262" s="112"/>
      <c r="AE262" s="112"/>
      <c r="AF262" s="113"/>
      <c r="AG262" s="114"/>
      <c r="AH262" s="114"/>
      <c r="AI262" s="114"/>
      <c r="AJ262" s="114"/>
      <c r="AK262" s="114"/>
      <c r="AL262" s="114"/>
      <c r="AM262" s="115"/>
      <c r="AN262" s="115"/>
      <c r="AO262" s="114"/>
      <c r="AP262" s="114"/>
      <c r="AQ262" s="116"/>
      <c r="AR262" s="115"/>
      <c r="AS262" s="115"/>
      <c r="AT262" s="115"/>
      <c r="AU262" s="115"/>
      <c r="AV262" s="112"/>
    </row>
    <row r="263" spans="1:48" s="85" customFormat="1" ht="24.75" customHeight="1">
      <c r="A263" s="70" t="str">
        <f t="shared" si="49"/>
        <v>0</v>
      </c>
      <c r="B263" s="71">
        <v>260</v>
      </c>
      <c r="C263" s="70"/>
      <c r="D263" s="70"/>
      <c r="E263" s="70"/>
      <c r="F263" s="70"/>
      <c r="G263" s="70"/>
      <c r="H263" s="112"/>
      <c r="I263" s="117"/>
      <c r="J263" s="118"/>
      <c r="K263" s="118"/>
      <c r="L263" s="118"/>
      <c r="M263" s="119"/>
      <c r="N263" s="119"/>
      <c r="O263" s="120"/>
      <c r="P263" s="110"/>
      <c r="Q263" s="117"/>
      <c r="R263" s="117"/>
      <c r="S263" s="117"/>
      <c r="T263" s="117"/>
      <c r="U263" s="117"/>
      <c r="V263" s="110"/>
      <c r="W263" s="79">
        <f t="shared" si="50"/>
        <v>0</v>
      </c>
      <c r="X263" s="80">
        <f t="shared" si="51"/>
        <v>0</v>
      </c>
      <c r="Y263" s="79">
        <f t="shared" si="52"/>
        <v>0</v>
      </c>
      <c r="Z263" s="80">
        <f t="shared" si="53"/>
        <v>0</v>
      </c>
      <c r="AA263" s="79">
        <f t="shared" si="54"/>
        <v>0</v>
      </c>
      <c r="AB263" s="80">
        <f t="shared" si="55"/>
        <v>0</v>
      </c>
      <c r="AC263" s="81" t="str">
        <f t="shared" si="56"/>
        <v>0</v>
      </c>
      <c r="AD263" s="112"/>
      <c r="AE263" s="112"/>
      <c r="AF263" s="113"/>
      <c r="AG263" s="114"/>
      <c r="AH263" s="114"/>
      <c r="AI263" s="114"/>
      <c r="AJ263" s="114"/>
      <c r="AK263" s="114"/>
      <c r="AL263" s="114"/>
      <c r="AM263" s="115"/>
      <c r="AN263" s="115"/>
      <c r="AO263" s="114"/>
      <c r="AP263" s="114"/>
      <c r="AQ263" s="115"/>
      <c r="AR263" s="115"/>
      <c r="AS263" s="115"/>
      <c r="AT263" s="115"/>
      <c r="AU263" s="115"/>
      <c r="AV263" s="112"/>
    </row>
    <row r="264" spans="1:48" s="85" customFormat="1" ht="24.75" customHeight="1">
      <c r="A264" s="70" t="str">
        <f t="shared" si="49"/>
        <v>0</v>
      </c>
      <c r="B264" s="71">
        <v>261</v>
      </c>
      <c r="C264" s="70"/>
      <c r="D264" s="70"/>
      <c r="E264" s="70"/>
      <c r="F264" s="70"/>
      <c r="G264" s="70"/>
      <c r="H264" s="112"/>
      <c r="I264" s="117"/>
      <c r="J264" s="118"/>
      <c r="K264" s="118"/>
      <c r="L264" s="118"/>
      <c r="M264" s="119"/>
      <c r="N264" s="119"/>
      <c r="O264" s="120"/>
      <c r="P264" s="110"/>
      <c r="Q264" s="117"/>
      <c r="R264" s="117"/>
      <c r="S264" s="117"/>
      <c r="T264" s="117"/>
      <c r="U264" s="117"/>
      <c r="V264" s="110"/>
      <c r="W264" s="79">
        <f t="shared" si="50"/>
        <v>0</v>
      </c>
      <c r="X264" s="80">
        <f t="shared" si="51"/>
        <v>0</v>
      </c>
      <c r="Y264" s="79">
        <f t="shared" si="52"/>
        <v>0</v>
      </c>
      <c r="Z264" s="80">
        <f t="shared" si="53"/>
        <v>0</v>
      </c>
      <c r="AA264" s="79">
        <f t="shared" si="54"/>
        <v>0</v>
      </c>
      <c r="AB264" s="80">
        <f t="shared" si="55"/>
        <v>0</v>
      </c>
      <c r="AC264" s="81" t="str">
        <f t="shared" si="56"/>
        <v>0</v>
      </c>
      <c r="AD264" s="112"/>
      <c r="AE264" s="112"/>
      <c r="AF264" s="113"/>
      <c r="AG264" s="114"/>
      <c r="AH264" s="114"/>
      <c r="AI264" s="114"/>
      <c r="AJ264" s="114"/>
      <c r="AK264" s="114"/>
      <c r="AL264" s="114"/>
      <c r="AM264" s="115"/>
      <c r="AN264" s="115"/>
      <c r="AO264" s="114"/>
      <c r="AP264" s="114"/>
      <c r="AQ264" s="115"/>
      <c r="AR264" s="115"/>
      <c r="AS264" s="115"/>
      <c r="AT264" s="115"/>
      <c r="AU264" s="115"/>
      <c r="AV264" s="112"/>
    </row>
    <row r="265" spans="1:48" s="85" customFormat="1" ht="24.75" customHeight="1">
      <c r="A265" s="70" t="str">
        <f t="shared" si="49"/>
        <v>0</v>
      </c>
      <c r="B265" s="71">
        <v>262</v>
      </c>
      <c r="C265" s="70"/>
      <c r="D265" s="70"/>
      <c r="E265" s="70"/>
      <c r="F265" s="70"/>
      <c r="G265" s="70"/>
      <c r="H265" s="112"/>
      <c r="I265" s="117"/>
      <c r="J265" s="118"/>
      <c r="K265" s="118"/>
      <c r="L265" s="118"/>
      <c r="M265" s="119"/>
      <c r="N265" s="119"/>
      <c r="O265" s="120"/>
      <c r="P265" s="110"/>
      <c r="Q265" s="117"/>
      <c r="R265" s="117"/>
      <c r="S265" s="117"/>
      <c r="T265" s="117"/>
      <c r="U265" s="117"/>
      <c r="V265" s="110"/>
      <c r="W265" s="79">
        <f t="shared" si="50"/>
        <v>0</v>
      </c>
      <c r="X265" s="80">
        <f t="shared" si="51"/>
        <v>0</v>
      </c>
      <c r="Y265" s="79">
        <f t="shared" si="52"/>
        <v>0</v>
      </c>
      <c r="Z265" s="80">
        <f t="shared" si="53"/>
        <v>0</v>
      </c>
      <c r="AA265" s="79">
        <f t="shared" si="54"/>
        <v>0</v>
      </c>
      <c r="AB265" s="80">
        <f t="shared" si="55"/>
        <v>0</v>
      </c>
      <c r="AC265" s="81" t="str">
        <f t="shared" si="56"/>
        <v>0</v>
      </c>
      <c r="AD265" s="112"/>
      <c r="AE265" s="112"/>
      <c r="AF265" s="113"/>
      <c r="AG265" s="114"/>
      <c r="AH265" s="114"/>
      <c r="AI265" s="114"/>
      <c r="AJ265" s="114"/>
      <c r="AK265" s="114"/>
      <c r="AL265" s="114"/>
      <c r="AM265" s="115"/>
      <c r="AN265" s="115"/>
      <c r="AO265" s="114"/>
      <c r="AP265" s="114"/>
      <c r="AQ265" s="116"/>
      <c r="AR265" s="115"/>
      <c r="AS265" s="115"/>
      <c r="AT265" s="115"/>
      <c r="AU265" s="115"/>
      <c r="AV265" s="112"/>
    </row>
    <row r="266" spans="1:48" s="85" customFormat="1" ht="24.75" customHeight="1">
      <c r="A266" s="70" t="str">
        <f t="shared" si="49"/>
        <v>0</v>
      </c>
      <c r="B266" s="71">
        <v>263</v>
      </c>
      <c r="C266" s="70"/>
      <c r="D266" s="70"/>
      <c r="E266" s="70"/>
      <c r="F266" s="70"/>
      <c r="G266" s="70"/>
      <c r="H266" s="112"/>
      <c r="I266" s="117"/>
      <c r="J266" s="118"/>
      <c r="K266" s="118"/>
      <c r="L266" s="118"/>
      <c r="M266" s="119"/>
      <c r="N266" s="119"/>
      <c r="O266" s="120"/>
      <c r="P266" s="110"/>
      <c r="Q266" s="117"/>
      <c r="R266" s="117"/>
      <c r="S266" s="117"/>
      <c r="T266" s="117"/>
      <c r="U266" s="117"/>
      <c r="V266" s="110"/>
      <c r="W266" s="79">
        <f t="shared" si="50"/>
        <v>0</v>
      </c>
      <c r="X266" s="80">
        <f t="shared" si="51"/>
        <v>0</v>
      </c>
      <c r="Y266" s="79">
        <f t="shared" si="52"/>
        <v>0</v>
      </c>
      <c r="Z266" s="80">
        <f t="shared" si="53"/>
        <v>0</v>
      </c>
      <c r="AA266" s="79">
        <f t="shared" si="54"/>
        <v>0</v>
      </c>
      <c r="AB266" s="80">
        <f t="shared" si="55"/>
        <v>0</v>
      </c>
      <c r="AC266" s="81" t="str">
        <f t="shared" si="56"/>
        <v>0</v>
      </c>
      <c r="AD266" s="112"/>
      <c r="AE266" s="112"/>
      <c r="AF266" s="113"/>
      <c r="AG266" s="114"/>
      <c r="AH266" s="114"/>
      <c r="AI266" s="114"/>
      <c r="AJ266" s="114"/>
      <c r="AK266" s="114"/>
      <c r="AL266" s="114"/>
      <c r="AM266" s="115"/>
      <c r="AN266" s="115"/>
      <c r="AO266" s="114"/>
      <c r="AP266" s="114"/>
      <c r="AQ266" s="116"/>
      <c r="AR266" s="115"/>
      <c r="AS266" s="115"/>
      <c r="AT266" s="115"/>
      <c r="AU266" s="115"/>
      <c r="AV266" s="112"/>
    </row>
    <row r="267" spans="1:48" s="85" customFormat="1" ht="24.75" customHeight="1">
      <c r="A267" s="70" t="str">
        <f t="shared" si="49"/>
        <v>0</v>
      </c>
      <c r="B267" s="71">
        <v>264</v>
      </c>
      <c r="C267" s="70"/>
      <c r="D267" s="70"/>
      <c r="E267" s="70"/>
      <c r="F267" s="70"/>
      <c r="G267" s="70"/>
      <c r="H267" s="112"/>
      <c r="I267" s="117"/>
      <c r="J267" s="118"/>
      <c r="K267" s="118"/>
      <c r="L267" s="118"/>
      <c r="M267" s="119"/>
      <c r="N267" s="119"/>
      <c r="O267" s="120"/>
      <c r="P267" s="110"/>
      <c r="Q267" s="117"/>
      <c r="R267" s="117"/>
      <c r="S267" s="117"/>
      <c r="T267" s="117"/>
      <c r="U267" s="117"/>
      <c r="V267" s="110"/>
      <c r="W267" s="79">
        <f t="shared" si="50"/>
        <v>0</v>
      </c>
      <c r="X267" s="80">
        <f t="shared" si="51"/>
        <v>0</v>
      </c>
      <c r="Y267" s="79">
        <f t="shared" si="52"/>
        <v>0</v>
      </c>
      <c r="Z267" s="80">
        <f t="shared" si="53"/>
        <v>0</v>
      </c>
      <c r="AA267" s="79">
        <f t="shared" si="54"/>
        <v>0</v>
      </c>
      <c r="AB267" s="80">
        <f t="shared" si="55"/>
        <v>0</v>
      </c>
      <c r="AC267" s="81" t="str">
        <f t="shared" si="56"/>
        <v>0</v>
      </c>
      <c r="AD267" s="112"/>
      <c r="AE267" s="112"/>
      <c r="AF267" s="113"/>
      <c r="AG267" s="114"/>
      <c r="AH267" s="114"/>
      <c r="AI267" s="114"/>
      <c r="AJ267" s="114"/>
      <c r="AK267" s="114"/>
      <c r="AL267" s="114"/>
      <c r="AM267" s="115"/>
      <c r="AN267" s="115"/>
      <c r="AO267" s="114"/>
      <c r="AP267" s="114"/>
      <c r="AQ267" s="115"/>
      <c r="AR267" s="115"/>
      <c r="AS267" s="115"/>
      <c r="AT267" s="115"/>
      <c r="AU267" s="115"/>
      <c r="AV267" s="112"/>
    </row>
    <row r="268" spans="1:48" s="85" customFormat="1" ht="24.75" customHeight="1">
      <c r="A268" s="70" t="str">
        <f t="shared" si="49"/>
        <v>0</v>
      </c>
      <c r="B268" s="71">
        <v>265</v>
      </c>
      <c r="C268" s="70"/>
      <c r="D268" s="70"/>
      <c r="E268" s="70"/>
      <c r="F268" s="70"/>
      <c r="G268" s="70"/>
      <c r="H268" s="112"/>
      <c r="I268" s="117"/>
      <c r="J268" s="118"/>
      <c r="K268" s="118"/>
      <c r="L268" s="118"/>
      <c r="M268" s="119"/>
      <c r="N268" s="119"/>
      <c r="O268" s="120"/>
      <c r="P268" s="110"/>
      <c r="Q268" s="117"/>
      <c r="R268" s="117"/>
      <c r="S268" s="117"/>
      <c r="T268" s="117"/>
      <c r="U268" s="117"/>
      <c r="V268" s="110"/>
      <c r="W268" s="79">
        <f t="shared" si="50"/>
        <v>0</v>
      </c>
      <c r="X268" s="80">
        <f t="shared" si="51"/>
        <v>0</v>
      </c>
      <c r="Y268" s="79">
        <f t="shared" si="52"/>
        <v>0</v>
      </c>
      <c r="Z268" s="80">
        <f t="shared" si="53"/>
        <v>0</v>
      </c>
      <c r="AA268" s="79">
        <f t="shared" si="54"/>
        <v>0</v>
      </c>
      <c r="AB268" s="80">
        <f t="shared" si="55"/>
        <v>0</v>
      </c>
      <c r="AC268" s="81" t="str">
        <f t="shared" si="56"/>
        <v>0</v>
      </c>
      <c r="AD268" s="112"/>
      <c r="AE268" s="112"/>
      <c r="AF268" s="113"/>
      <c r="AG268" s="114"/>
      <c r="AH268" s="114"/>
      <c r="AI268" s="114"/>
      <c r="AJ268" s="114"/>
      <c r="AK268" s="114"/>
      <c r="AL268" s="114"/>
      <c r="AM268" s="115"/>
      <c r="AN268" s="115"/>
      <c r="AO268" s="114"/>
      <c r="AP268" s="114"/>
      <c r="AQ268" s="115"/>
      <c r="AR268" s="115"/>
      <c r="AS268" s="115"/>
      <c r="AT268" s="115"/>
      <c r="AU268" s="115"/>
      <c r="AV268" s="112"/>
    </row>
    <row r="269" spans="1:48" s="85" customFormat="1" ht="24.75" customHeight="1">
      <c r="A269" s="70" t="str">
        <f t="shared" si="49"/>
        <v>0</v>
      </c>
      <c r="B269" s="71">
        <v>266</v>
      </c>
      <c r="C269" s="70"/>
      <c r="D269" s="70"/>
      <c r="E269" s="70"/>
      <c r="F269" s="70"/>
      <c r="G269" s="70"/>
      <c r="H269" s="112"/>
      <c r="I269" s="117"/>
      <c r="J269" s="118"/>
      <c r="K269" s="118"/>
      <c r="L269" s="118"/>
      <c r="M269" s="119"/>
      <c r="N269" s="119"/>
      <c r="O269" s="120"/>
      <c r="P269" s="110"/>
      <c r="Q269" s="117"/>
      <c r="R269" s="117"/>
      <c r="S269" s="117"/>
      <c r="T269" s="117"/>
      <c r="U269" s="117"/>
      <c r="V269" s="110"/>
      <c r="W269" s="79">
        <f t="shared" si="50"/>
        <v>0</v>
      </c>
      <c r="X269" s="80">
        <f t="shared" si="51"/>
        <v>0</v>
      </c>
      <c r="Y269" s="79">
        <f t="shared" si="52"/>
        <v>0</v>
      </c>
      <c r="Z269" s="80">
        <f t="shared" si="53"/>
        <v>0</v>
      </c>
      <c r="AA269" s="79">
        <f t="shared" si="54"/>
        <v>0</v>
      </c>
      <c r="AB269" s="80">
        <f t="shared" si="55"/>
        <v>0</v>
      </c>
      <c r="AC269" s="81" t="str">
        <f t="shared" si="56"/>
        <v>0</v>
      </c>
      <c r="AD269" s="112"/>
      <c r="AE269" s="112"/>
      <c r="AF269" s="113"/>
      <c r="AG269" s="114"/>
      <c r="AH269" s="114"/>
      <c r="AI269" s="114"/>
      <c r="AJ269" s="114"/>
      <c r="AK269" s="114"/>
      <c r="AL269" s="114"/>
      <c r="AM269" s="115"/>
      <c r="AN269" s="115"/>
      <c r="AO269" s="114"/>
      <c r="AP269" s="114"/>
      <c r="AQ269" s="115"/>
      <c r="AR269" s="115"/>
      <c r="AS269" s="115"/>
      <c r="AT269" s="115"/>
      <c r="AU269" s="115"/>
      <c r="AV269" s="112"/>
    </row>
    <row r="270" spans="1:48" s="85" customFormat="1" ht="24.75" customHeight="1">
      <c r="A270" s="70" t="str">
        <f t="shared" si="49"/>
        <v>0</v>
      </c>
      <c r="B270" s="71">
        <v>267</v>
      </c>
      <c r="C270" s="70"/>
      <c r="D270" s="70"/>
      <c r="E270" s="70"/>
      <c r="F270" s="70"/>
      <c r="G270" s="70"/>
      <c r="H270" s="112"/>
      <c r="I270" s="117"/>
      <c r="J270" s="118"/>
      <c r="K270" s="118"/>
      <c r="L270" s="118"/>
      <c r="M270" s="119"/>
      <c r="N270" s="119"/>
      <c r="O270" s="120"/>
      <c r="P270" s="110"/>
      <c r="Q270" s="117"/>
      <c r="R270" s="117"/>
      <c r="S270" s="117"/>
      <c r="T270" s="117"/>
      <c r="U270" s="117"/>
      <c r="V270" s="110"/>
      <c r="W270" s="79">
        <f t="shared" si="50"/>
        <v>0</v>
      </c>
      <c r="X270" s="80">
        <f t="shared" si="51"/>
        <v>0</v>
      </c>
      <c r="Y270" s="79">
        <f t="shared" si="52"/>
        <v>0</v>
      </c>
      <c r="Z270" s="80">
        <f t="shared" si="53"/>
        <v>0</v>
      </c>
      <c r="AA270" s="79">
        <f t="shared" si="54"/>
        <v>0</v>
      </c>
      <c r="AB270" s="80">
        <f t="shared" si="55"/>
        <v>0</v>
      </c>
      <c r="AC270" s="81" t="str">
        <f t="shared" si="56"/>
        <v>0</v>
      </c>
      <c r="AD270" s="112"/>
      <c r="AE270" s="112"/>
      <c r="AF270" s="113"/>
      <c r="AG270" s="114"/>
      <c r="AH270" s="114"/>
      <c r="AI270" s="114"/>
      <c r="AJ270" s="114"/>
      <c r="AK270" s="114"/>
      <c r="AL270" s="114"/>
      <c r="AM270" s="115"/>
      <c r="AN270" s="115"/>
      <c r="AO270" s="114"/>
      <c r="AP270" s="114"/>
      <c r="AQ270" s="115"/>
      <c r="AR270" s="115"/>
      <c r="AS270" s="115"/>
      <c r="AT270" s="115"/>
      <c r="AU270" s="115"/>
      <c r="AV270" s="112"/>
    </row>
    <row r="271" spans="1:48" s="85" customFormat="1" ht="24.75" customHeight="1">
      <c r="A271" s="70" t="str">
        <f t="shared" si="49"/>
        <v>0</v>
      </c>
      <c r="B271" s="71">
        <v>268</v>
      </c>
      <c r="C271" s="70"/>
      <c r="D271" s="70"/>
      <c r="E271" s="70"/>
      <c r="F271" s="70"/>
      <c r="G271" s="70"/>
      <c r="H271" s="112"/>
      <c r="I271" s="117"/>
      <c r="J271" s="118"/>
      <c r="K271" s="118"/>
      <c r="L271" s="118"/>
      <c r="M271" s="119"/>
      <c r="N271" s="119"/>
      <c r="O271" s="120"/>
      <c r="P271" s="110"/>
      <c r="Q271" s="117"/>
      <c r="R271" s="117"/>
      <c r="S271" s="117"/>
      <c r="T271" s="117"/>
      <c r="U271" s="117"/>
      <c r="V271" s="110"/>
      <c r="W271" s="79">
        <f t="shared" si="50"/>
        <v>0</v>
      </c>
      <c r="X271" s="80">
        <f t="shared" si="51"/>
        <v>0</v>
      </c>
      <c r="Y271" s="79">
        <f t="shared" si="52"/>
        <v>0</v>
      </c>
      <c r="Z271" s="80">
        <f t="shared" si="53"/>
        <v>0</v>
      </c>
      <c r="AA271" s="79">
        <f t="shared" si="54"/>
        <v>0</v>
      </c>
      <c r="AB271" s="80">
        <f t="shared" si="55"/>
        <v>0</v>
      </c>
      <c r="AC271" s="81" t="str">
        <f t="shared" si="56"/>
        <v>0</v>
      </c>
      <c r="AD271" s="112"/>
      <c r="AE271" s="112"/>
      <c r="AF271" s="113"/>
      <c r="AG271" s="114"/>
      <c r="AH271" s="114"/>
      <c r="AI271" s="114"/>
      <c r="AJ271" s="114"/>
      <c r="AK271" s="114"/>
      <c r="AL271" s="114"/>
      <c r="AM271" s="115"/>
      <c r="AN271" s="115"/>
      <c r="AO271" s="114"/>
      <c r="AP271" s="114"/>
      <c r="AQ271" s="115"/>
      <c r="AR271" s="115"/>
      <c r="AS271" s="115"/>
      <c r="AT271" s="115"/>
      <c r="AU271" s="115"/>
      <c r="AV271" s="112"/>
    </row>
    <row r="272" spans="1:48" s="85" customFormat="1" ht="24.75" customHeight="1">
      <c r="A272" s="70" t="str">
        <f t="shared" si="49"/>
        <v>0</v>
      </c>
      <c r="B272" s="71">
        <v>269</v>
      </c>
      <c r="C272" s="70"/>
      <c r="D272" s="70"/>
      <c r="E272" s="70"/>
      <c r="F272" s="70"/>
      <c r="G272" s="70"/>
      <c r="H272" s="112"/>
      <c r="I272" s="117"/>
      <c r="J272" s="118"/>
      <c r="K272" s="118"/>
      <c r="L272" s="118"/>
      <c r="M272" s="119"/>
      <c r="N272" s="119"/>
      <c r="O272" s="120"/>
      <c r="P272" s="110"/>
      <c r="Q272" s="117"/>
      <c r="R272" s="117"/>
      <c r="S272" s="117"/>
      <c r="T272" s="117"/>
      <c r="U272" s="117"/>
      <c r="V272" s="110"/>
      <c r="W272" s="79">
        <f t="shared" si="50"/>
        <v>0</v>
      </c>
      <c r="X272" s="80">
        <f t="shared" si="51"/>
        <v>0</v>
      </c>
      <c r="Y272" s="79">
        <f t="shared" si="52"/>
        <v>0</v>
      </c>
      <c r="Z272" s="80">
        <f t="shared" si="53"/>
        <v>0</v>
      </c>
      <c r="AA272" s="79">
        <f t="shared" si="54"/>
        <v>0</v>
      </c>
      <c r="AB272" s="80">
        <f t="shared" si="55"/>
        <v>0</v>
      </c>
      <c r="AC272" s="81" t="str">
        <f t="shared" si="56"/>
        <v>0</v>
      </c>
      <c r="AD272" s="112"/>
      <c r="AE272" s="112"/>
      <c r="AF272" s="113"/>
      <c r="AG272" s="114"/>
      <c r="AH272" s="114"/>
      <c r="AI272" s="114"/>
      <c r="AJ272" s="114"/>
      <c r="AK272" s="114"/>
      <c r="AL272" s="114"/>
      <c r="AM272" s="115"/>
      <c r="AN272" s="115"/>
      <c r="AO272" s="114"/>
      <c r="AP272" s="114"/>
      <c r="AQ272" s="115"/>
      <c r="AR272" s="115"/>
      <c r="AS272" s="115"/>
      <c r="AT272" s="115"/>
      <c r="AU272" s="115"/>
      <c r="AV272" s="112"/>
    </row>
    <row r="273" spans="1:48" s="85" customFormat="1" ht="24.75" customHeight="1">
      <c r="A273" s="70" t="str">
        <f t="shared" si="49"/>
        <v>0</v>
      </c>
      <c r="B273" s="71">
        <v>270</v>
      </c>
      <c r="C273" s="70"/>
      <c r="D273" s="70"/>
      <c r="E273" s="70"/>
      <c r="F273" s="70"/>
      <c r="G273" s="70"/>
      <c r="H273" s="112"/>
      <c r="I273" s="117"/>
      <c r="J273" s="118"/>
      <c r="K273" s="118"/>
      <c r="L273" s="118"/>
      <c r="M273" s="119"/>
      <c r="N273" s="119"/>
      <c r="O273" s="120"/>
      <c r="P273" s="110"/>
      <c r="Q273" s="117"/>
      <c r="R273" s="117"/>
      <c r="S273" s="117"/>
      <c r="T273" s="117"/>
      <c r="U273" s="117"/>
      <c r="V273" s="110"/>
      <c r="W273" s="79">
        <f t="shared" si="50"/>
        <v>0</v>
      </c>
      <c r="X273" s="80">
        <f t="shared" si="51"/>
        <v>0</v>
      </c>
      <c r="Y273" s="79">
        <f t="shared" si="52"/>
        <v>0</v>
      </c>
      <c r="Z273" s="80">
        <f t="shared" si="53"/>
        <v>0</v>
      </c>
      <c r="AA273" s="79">
        <f t="shared" si="54"/>
        <v>0</v>
      </c>
      <c r="AB273" s="80">
        <f t="shared" si="55"/>
        <v>0</v>
      </c>
      <c r="AC273" s="81" t="str">
        <f t="shared" si="56"/>
        <v>0</v>
      </c>
      <c r="AD273" s="112"/>
      <c r="AE273" s="112"/>
      <c r="AF273" s="113"/>
      <c r="AG273" s="114"/>
      <c r="AH273" s="114"/>
      <c r="AI273" s="114"/>
      <c r="AJ273" s="114"/>
      <c r="AK273" s="114"/>
      <c r="AL273" s="114"/>
      <c r="AM273" s="115"/>
      <c r="AN273" s="115"/>
      <c r="AO273" s="114"/>
      <c r="AP273" s="114"/>
      <c r="AQ273" s="115"/>
      <c r="AR273" s="115"/>
      <c r="AS273" s="115"/>
      <c r="AT273" s="115"/>
      <c r="AU273" s="115"/>
      <c r="AV273" s="112"/>
    </row>
    <row r="274" spans="1:48" s="85" customFormat="1" ht="24.75" customHeight="1">
      <c r="A274" s="70" t="str">
        <f t="shared" si="49"/>
        <v>0</v>
      </c>
      <c r="B274" s="71">
        <v>271</v>
      </c>
      <c r="C274" s="70"/>
      <c r="D274" s="70"/>
      <c r="E274" s="70"/>
      <c r="F274" s="70"/>
      <c r="G274" s="70"/>
      <c r="H274" s="112"/>
      <c r="I274" s="117"/>
      <c r="J274" s="118"/>
      <c r="K274" s="118"/>
      <c r="L274" s="118"/>
      <c r="M274" s="119"/>
      <c r="N274" s="119"/>
      <c r="O274" s="120"/>
      <c r="P274" s="110"/>
      <c r="Q274" s="117"/>
      <c r="R274" s="117"/>
      <c r="S274" s="117"/>
      <c r="T274" s="117"/>
      <c r="U274" s="117"/>
      <c r="V274" s="110"/>
      <c r="W274" s="79">
        <f t="shared" si="50"/>
        <v>0</v>
      </c>
      <c r="X274" s="80">
        <f t="shared" si="51"/>
        <v>0</v>
      </c>
      <c r="Y274" s="79">
        <f t="shared" si="52"/>
        <v>0</v>
      </c>
      <c r="Z274" s="80">
        <f t="shared" si="53"/>
        <v>0</v>
      </c>
      <c r="AA274" s="79">
        <f t="shared" si="54"/>
        <v>0</v>
      </c>
      <c r="AB274" s="80">
        <f t="shared" si="55"/>
        <v>0</v>
      </c>
      <c r="AC274" s="81" t="str">
        <f t="shared" si="56"/>
        <v>0</v>
      </c>
      <c r="AD274" s="112"/>
      <c r="AE274" s="112"/>
      <c r="AF274" s="113"/>
      <c r="AG274" s="114"/>
      <c r="AH274" s="114"/>
      <c r="AI274" s="114"/>
      <c r="AJ274" s="114"/>
      <c r="AK274" s="114"/>
      <c r="AL274" s="114"/>
      <c r="AM274" s="115"/>
      <c r="AN274" s="115"/>
      <c r="AO274" s="114"/>
      <c r="AP274" s="114"/>
      <c r="AQ274" s="115"/>
      <c r="AR274" s="115"/>
      <c r="AS274" s="115"/>
      <c r="AT274" s="115"/>
      <c r="AU274" s="115"/>
      <c r="AV274" s="112"/>
    </row>
    <row r="275" spans="1:48" s="85" customFormat="1" ht="24.75" customHeight="1">
      <c r="A275" s="70" t="str">
        <f t="shared" si="49"/>
        <v>0</v>
      </c>
      <c r="B275" s="71">
        <v>272</v>
      </c>
      <c r="C275" s="70"/>
      <c r="D275" s="70"/>
      <c r="E275" s="70"/>
      <c r="F275" s="70"/>
      <c r="G275" s="70"/>
      <c r="H275" s="112"/>
      <c r="I275" s="117"/>
      <c r="J275" s="118"/>
      <c r="K275" s="118"/>
      <c r="L275" s="118"/>
      <c r="M275" s="119"/>
      <c r="N275" s="119"/>
      <c r="O275" s="120"/>
      <c r="P275" s="110"/>
      <c r="Q275" s="117"/>
      <c r="R275" s="117"/>
      <c r="S275" s="117"/>
      <c r="T275" s="117"/>
      <c r="U275" s="117"/>
      <c r="V275" s="110"/>
      <c r="W275" s="79">
        <f t="shared" si="50"/>
        <v>0</v>
      </c>
      <c r="X275" s="80">
        <f t="shared" si="51"/>
        <v>0</v>
      </c>
      <c r="Y275" s="79">
        <f t="shared" si="52"/>
        <v>0</v>
      </c>
      <c r="Z275" s="80">
        <f t="shared" si="53"/>
        <v>0</v>
      </c>
      <c r="AA275" s="79">
        <f t="shared" si="54"/>
        <v>0</v>
      </c>
      <c r="AB275" s="80">
        <f t="shared" si="55"/>
        <v>0</v>
      </c>
      <c r="AC275" s="81" t="str">
        <f t="shared" si="56"/>
        <v>0</v>
      </c>
      <c r="AD275" s="112"/>
      <c r="AE275" s="112"/>
      <c r="AF275" s="113"/>
      <c r="AG275" s="114"/>
      <c r="AH275" s="114"/>
      <c r="AI275" s="114"/>
      <c r="AJ275" s="114"/>
      <c r="AK275" s="114"/>
      <c r="AL275" s="114"/>
      <c r="AM275" s="115"/>
      <c r="AN275" s="115"/>
      <c r="AO275" s="114"/>
      <c r="AP275" s="114"/>
      <c r="AQ275" s="115"/>
      <c r="AR275" s="115"/>
      <c r="AS275" s="115"/>
      <c r="AT275" s="115"/>
      <c r="AU275" s="115"/>
      <c r="AV275" s="112"/>
    </row>
    <row r="276" spans="1:48" s="85" customFormat="1" ht="24.75" customHeight="1">
      <c r="A276" s="70" t="str">
        <f t="shared" si="49"/>
        <v>0</v>
      </c>
      <c r="B276" s="71">
        <v>273</v>
      </c>
      <c r="C276" s="70"/>
      <c r="D276" s="70"/>
      <c r="E276" s="70"/>
      <c r="F276" s="70"/>
      <c r="G276" s="70"/>
      <c r="H276" s="112"/>
      <c r="I276" s="117"/>
      <c r="J276" s="118"/>
      <c r="K276" s="118"/>
      <c r="L276" s="118"/>
      <c r="M276" s="119"/>
      <c r="N276" s="119"/>
      <c r="O276" s="120"/>
      <c r="P276" s="110"/>
      <c r="Q276" s="117"/>
      <c r="R276" s="117"/>
      <c r="S276" s="117"/>
      <c r="T276" s="117"/>
      <c r="U276" s="117"/>
      <c r="V276" s="110"/>
      <c r="W276" s="79">
        <f t="shared" si="50"/>
        <v>0</v>
      </c>
      <c r="X276" s="80">
        <f t="shared" si="51"/>
        <v>0</v>
      </c>
      <c r="Y276" s="79">
        <f t="shared" si="52"/>
        <v>0</v>
      </c>
      <c r="Z276" s="80">
        <f t="shared" si="53"/>
        <v>0</v>
      </c>
      <c r="AA276" s="79">
        <f t="shared" si="54"/>
        <v>0</v>
      </c>
      <c r="AB276" s="80">
        <f t="shared" si="55"/>
        <v>0</v>
      </c>
      <c r="AC276" s="81" t="str">
        <f t="shared" si="56"/>
        <v>0</v>
      </c>
      <c r="AD276" s="112"/>
      <c r="AE276" s="112"/>
      <c r="AF276" s="113"/>
      <c r="AG276" s="114"/>
      <c r="AH276" s="114"/>
      <c r="AI276" s="114"/>
      <c r="AJ276" s="114"/>
      <c r="AK276" s="114"/>
      <c r="AL276" s="114"/>
      <c r="AM276" s="115"/>
      <c r="AN276" s="115"/>
      <c r="AO276" s="114"/>
      <c r="AP276" s="114"/>
      <c r="AQ276" s="115"/>
      <c r="AR276" s="115"/>
      <c r="AS276" s="115"/>
      <c r="AT276" s="115"/>
      <c r="AU276" s="115"/>
      <c r="AV276" s="112"/>
    </row>
    <row r="277" spans="1:48" s="85" customFormat="1" ht="24.75" customHeight="1">
      <c r="A277" s="70" t="str">
        <f t="shared" si="49"/>
        <v>0</v>
      </c>
      <c r="B277" s="71">
        <v>274</v>
      </c>
      <c r="C277" s="70"/>
      <c r="D277" s="70"/>
      <c r="E277" s="70"/>
      <c r="F277" s="70"/>
      <c r="G277" s="70"/>
      <c r="H277" s="112"/>
      <c r="I277" s="117"/>
      <c r="J277" s="118"/>
      <c r="K277" s="118"/>
      <c r="L277" s="118"/>
      <c r="M277" s="119"/>
      <c r="N277" s="119"/>
      <c r="O277" s="120"/>
      <c r="P277" s="110"/>
      <c r="Q277" s="117"/>
      <c r="R277" s="117"/>
      <c r="S277" s="117"/>
      <c r="T277" s="117"/>
      <c r="U277" s="117"/>
      <c r="V277" s="110"/>
      <c r="W277" s="79">
        <f t="shared" si="50"/>
        <v>0</v>
      </c>
      <c r="X277" s="80">
        <f t="shared" si="51"/>
        <v>0</v>
      </c>
      <c r="Y277" s="79">
        <f t="shared" si="52"/>
        <v>0</v>
      </c>
      <c r="Z277" s="80">
        <f t="shared" si="53"/>
        <v>0</v>
      </c>
      <c r="AA277" s="79">
        <f t="shared" si="54"/>
        <v>0</v>
      </c>
      <c r="AB277" s="80">
        <f t="shared" si="55"/>
        <v>0</v>
      </c>
      <c r="AC277" s="81" t="str">
        <f t="shared" si="56"/>
        <v>0</v>
      </c>
      <c r="AD277" s="112"/>
      <c r="AE277" s="112"/>
      <c r="AF277" s="113"/>
      <c r="AG277" s="114"/>
      <c r="AH277" s="114"/>
      <c r="AI277" s="114"/>
      <c r="AJ277" s="114"/>
      <c r="AK277" s="114"/>
      <c r="AL277" s="114"/>
      <c r="AM277" s="115"/>
      <c r="AN277" s="115"/>
      <c r="AO277" s="114"/>
      <c r="AP277" s="114"/>
      <c r="AQ277" s="115"/>
      <c r="AR277" s="115"/>
      <c r="AS277" s="115"/>
      <c r="AT277" s="115"/>
      <c r="AU277" s="115"/>
      <c r="AV277" s="112"/>
    </row>
    <row r="278" spans="1:48" s="85" customFormat="1" ht="24.75" customHeight="1">
      <c r="A278" s="70" t="str">
        <f t="shared" si="49"/>
        <v>0</v>
      </c>
      <c r="B278" s="71">
        <v>275</v>
      </c>
      <c r="C278" s="70"/>
      <c r="D278" s="70"/>
      <c r="E278" s="70"/>
      <c r="F278" s="70"/>
      <c r="G278" s="70"/>
      <c r="H278" s="112"/>
      <c r="I278" s="117"/>
      <c r="J278" s="118"/>
      <c r="K278" s="118"/>
      <c r="L278" s="118"/>
      <c r="M278" s="119"/>
      <c r="N278" s="119"/>
      <c r="O278" s="120"/>
      <c r="P278" s="110"/>
      <c r="Q278" s="117"/>
      <c r="R278" s="117"/>
      <c r="S278" s="117"/>
      <c r="T278" s="117"/>
      <c r="U278" s="117"/>
      <c r="V278" s="110"/>
      <c r="W278" s="79">
        <f t="shared" si="50"/>
        <v>0</v>
      </c>
      <c r="X278" s="80">
        <f t="shared" si="51"/>
        <v>0</v>
      </c>
      <c r="Y278" s="79">
        <f t="shared" si="52"/>
        <v>0</v>
      </c>
      <c r="Z278" s="80">
        <f t="shared" si="53"/>
        <v>0</v>
      </c>
      <c r="AA278" s="79">
        <f t="shared" si="54"/>
        <v>0</v>
      </c>
      <c r="AB278" s="80">
        <f t="shared" si="55"/>
        <v>0</v>
      </c>
      <c r="AC278" s="81" t="str">
        <f t="shared" si="56"/>
        <v>0</v>
      </c>
      <c r="AD278" s="112"/>
      <c r="AE278" s="112"/>
      <c r="AF278" s="113"/>
      <c r="AG278" s="114"/>
      <c r="AH278" s="114"/>
      <c r="AI278" s="114"/>
      <c r="AJ278" s="114"/>
      <c r="AK278" s="114"/>
      <c r="AL278" s="114"/>
      <c r="AM278" s="115"/>
      <c r="AN278" s="115"/>
      <c r="AO278" s="114"/>
      <c r="AP278" s="114"/>
      <c r="AQ278" s="115"/>
      <c r="AR278" s="115"/>
      <c r="AS278" s="115"/>
      <c r="AT278" s="115"/>
      <c r="AU278" s="115"/>
      <c r="AV278" s="112"/>
    </row>
    <row r="279" spans="1:48" s="85" customFormat="1" ht="24.75" customHeight="1">
      <c r="A279" s="70" t="str">
        <f t="shared" si="49"/>
        <v>0</v>
      </c>
      <c r="B279" s="71">
        <v>276</v>
      </c>
      <c r="C279" s="70"/>
      <c r="D279" s="70"/>
      <c r="E279" s="70"/>
      <c r="F279" s="70"/>
      <c r="G279" s="70"/>
      <c r="H279" s="112"/>
      <c r="I279" s="117"/>
      <c r="J279" s="118"/>
      <c r="K279" s="118"/>
      <c r="L279" s="118"/>
      <c r="M279" s="119"/>
      <c r="N279" s="119"/>
      <c r="O279" s="120"/>
      <c r="P279" s="110"/>
      <c r="Q279" s="117"/>
      <c r="R279" s="117"/>
      <c r="S279" s="117"/>
      <c r="T279" s="117"/>
      <c r="U279" s="117"/>
      <c r="V279" s="110"/>
      <c r="W279" s="79">
        <f t="shared" si="50"/>
        <v>0</v>
      </c>
      <c r="X279" s="80">
        <f t="shared" si="51"/>
        <v>0</v>
      </c>
      <c r="Y279" s="79">
        <f t="shared" si="52"/>
        <v>0</v>
      </c>
      <c r="Z279" s="80">
        <f t="shared" si="53"/>
        <v>0</v>
      </c>
      <c r="AA279" s="79">
        <f t="shared" si="54"/>
        <v>0</v>
      </c>
      <c r="AB279" s="80">
        <f t="shared" si="55"/>
        <v>0</v>
      </c>
      <c r="AC279" s="81" t="str">
        <f t="shared" si="56"/>
        <v>0</v>
      </c>
      <c r="AD279" s="112"/>
      <c r="AE279" s="112"/>
      <c r="AF279" s="113"/>
      <c r="AG279" s="114"/>
      <c r="AH279" s="114"/>
      <c r="AI279" s="114"/>
      <c r="AJ279" s="114"/>
      <c r="AK279" s="114"/>
      <c r="AL279" s="114"/>
      <c r="AM279" s="115"/>
      <c r="AN279" s="115"/>
      <c r="AO279" s="114"/>
      <c r="AP279" s="114"/>
      <c r="AQ279" s="115"/>
      <c r="AR279" s="115"/>
      <c r="AS279" s="115"/>
      <c r="AT279" s="115"/>
      <c r="AU279" s="115"/>
      <c r="AV279" s="112"/>
    </row>
    <row r="280" spans="1:48" s="85" customFormat="1" ht="24.75" customHeight="1">
      <c r="A280" s="70" t="str">
        <f t="shared" si="49"/>
        <v>0</v>
      </c>
      <c r="B280" s="71">
        <v>277</v>
      </c>
      <c r="C280" s="70"/>
      <c r="D280" s="70"/>
      <c r="E280" s="70"/>
      <c r="F280" s="70"/>
      <c r="G280" s="70"/>
      <c r="H280" s="112"/>
      <c r="I280" s="117"/>
      <c r="J280" s="118"/>
      <c r="K280" s="118"/>
      <c r="L280" s="118"/>
      <c r="M280" s="119"/>
      <c r="N280" s="119"/>
      <c r="O280" s="120"/>
      <c r="P280" s="110"/>
      <c r="Q280" s="117"/>
      <c r="R280" s="117"/>
      <c r="S280" s="117"/>
      <c r="T280" s="117"/>
      <c r="U280" s="117"/>
      <c r="V280" s="110"/>
      <c r="W280" s="79">
        <f t="shared" si="50"/>
        <v>0</v>
      </c>
      <c r="X280" s="80">
        <f t="shared" si="51"/>
        <v>0</v>
      </c>
      <c r="Y280" s="79">
        <f t="shared" si="52"/>
        <v>0</v>
      </c>
      <c r="Z280" s="80">
        <f t="shared" si="53"/>
        <v>0</v>
      </c>
      <c r="AA280" s="79">
        <f t="shared" si="54"/>
        <v>0</v>
      </c>
      <c r="AB280" s="80">
        <f t="shared" si="55"/>
        <v>0</v>
      </c>
      <c r="AC280" s="81" t="str">
        <f t="shared" si="56"/>
        <v>0</v>
      </c>
      <c r="AD280" s="112"/>
      <c r="AE280" s="112"/>
      <c r="AF280" s="113"/>
      <c r="AG280" s="114"/>
      <c r="AH280" s="114"/>
      <c r="AI280" s="114"/>
      <c r="AJ280" s="114"/>
      <c r="AK280" s="114"/>
      <c r="AL280" s="114"/>
      <c r="AM280" s="115"/>
      <c r="AN280" s="115"/>
      <c r="AO280" s="114"/>
      <c r="AP280" s="114"/>
      <c r="AQ280" s="115"/>
      <c r="AR280" s="115"/>
      <c r="AS280" s="115"/>
      <c r="AT280" s="115"/>
      <c r="AU280" s="115"/>
      <c r="AV280" s="112"/>
    </row>
    <row r="281" spans="1:48" s="85" customFormat="1" ht="24.75" customHeight="1">
      <c r="A281" s="70" t="str">
        <f t="shared" si="49"/>
        <v>0</v>
      </c>
      <c r="B281" s="71">
        <v>278</v>
      </c>
      <c r="C281" s="70"/>
      <c r="D281" s="70"/>
      <c r="E281" s="70"/>
      <c r="F281" s="70"/>
      <c r="G281" s="70"/>
      <c r="H281" s="112"/>
      <c r="I281" s="117"/>
      <c r="J281" s="118"/>
      <c r="K281" s="118"/>
      <c r="L281" s="118"/>
      <c r="M281" s="119"/>
      <c r="N281" s="119"/>
      <c r="O281" s="120"/>
      <c r="P281" s="110"/>
      <c r="Q281" s="117"/>
      <c r="R281" s="117"/>
      <c r="S281" s="117"/>
      <c r="T281" s="117"/>
      <c r="U281" s="117"/>
      <c r="V281" s="110"/>
      <c r="W281" s="79">
        <f t="shared" si="50"/>
        <v>0</v>
      </c>
      <c r="X281" s="80">
        <f t="shared" si="51"/>
        <v>0</v>
      </c>
      <c r="Y281" s="79">
        <f t="shared" si="52"/>
        <v>0</v>
      </c>
      <c r="Z281" s="80">
        <f t="shared" si="53"/>
        <v>0</v>
      </c>
      <c r="AA281" s="79">
        <f t="shared" si="54"/>
        <v>0</v>
      </c>
      <c r="AB281" s="80">
        <f t="shared" si="55"/>
        <v>0</v>
      </c>
      <c r="AC281" s="81" t="str">
        <f t="shared" si="56"/>
        <v>0</v>
      </c>
      <c r="AD281" s="112"/>
      <c r="AE281" s="112"/>
      <c r="AF281" s="113"/>
      <c r="AG281" s="114"/>
      <c r="AH281" s="114"/>
      <c r="AI281" s="114"/>
      <c r="AJ281" s="114"/>
      <c r="AK281" s="114"/>
      <c r="AL281" s="114"/>
      <c r="AM281" s="115"/>
      <c r="AN281" s="115"/>
      <c r="AO281" s="114"/>
      <c r="AP281" s="114"/>
      <c r="AQ281" s="115"/>
      <c r="AR281" s="115"/>
      <c r="AS281" s="115"/>
      <c r="AT281" s="115"/>
      <c r="AU281" s="115"/>
      <c r="AV281" s="112"/>
    </row>
    <row r="282" spans="1:48" s="85" customFormat="1" ht="24.75" customHeight="1">
      <c r="A282" s="70" t="str">
        <f t="shared" si="49"/>
        <v>0</v>
      </c>
      <c r="B282" s="71">
        <v>279</v>
      </c>
      <c r="C282" s="70"/>
      <c r="D282" s="70"/>
      <c r="E282" s="70"/>
      <c r="F282" s="70"/>
      <c r="G282" s="70"/>
      <c r="H282" s="112"/>
      <c r="I282" s="117"/>
      <c r="J282" s="118"/>
      <c r="K282" s="118"/>
      <c r="L282" s="118"/>
      <c r="M282" s="119"/>
      <c r="N282" s="119"/>
      <c r="O282" s="120"/>
      <c r="P282" s="110"/>
      <c r="Q282" s="117"/>
      <c r="R282" s="117"/>
      <c r="S282" s="117"/>
      <c r="T282" s="117"/>
      <c r="U282" s="117"/>
      <c r="V282" s="110"/>
      <c r="W282" s="79">
        <f t="shared" si="50"/>
        <v>0</v>
      </c>
      <c r="X282" s="80">
        <f t="shared" si="51"/>
        <v>0</v>
      </c>
      <c r="Y282" s="79">
        <f t="shared" si="52"/>
        <v>0</v>
      </c>
      <c r="Z282" s="80">
        <f t="shared" si="53"/>
        <v>0</v>
      </c>
      <c r="AA282" s="79">
        <f t="shared" si="54"/>
        <v>0</v>
      </c>
      <c r="AB282" s="80">
        <f t="shared" si="55"/>
        <v>0</v>
      </c>
      <c r="AC282" s="81" t="str">
        <f t="shared" si="56"/>
        <v>0</v>
      </c>
      <c r="AD282" s="112"/>
      <c r="AE282" s="112"/>
      <c r="AF282" s="113"/>
      <c r="AG282" s="114"/>
      <c r="AH282" s="114"/>
      <c r="AI282" s="114"/>
      <c r="AJ282" s="114"/>
      <c r="AK282" s="114"/>
      <c r="AL282" s="114"/>
      <c r="AM282" s="115"/>
      <c r="AN282" s="115"/>
      <c r="AO282" s="114"/>
      <c r="AP282" s="114"/>
      <c r="AQ282" s="115"/>
      <c r="AR282" s="115"/>
      <c r="AS282" s="115"/>
      <c r="AT282" s="115"/>
      <c r="AU282" s="115"/>
      <c r="AV282" s="112"/>
    </row>
    <row r="283" spans="1:48" s="85" customFormat="1" ht="24.75" customHeight="1">
      <c r="A283" s="70" t="str">
        <f t="shared" si="49"/>
        <v>0</v>
      </c>
      <c r="B283" s="71">
        <v>280</v>
      </c>
      <c r="C283" s="70"/>
      <c r="D283" s="70"/>
      <c r="E283" s="70"/>
      <c r="F283" s="70"/>
      <c r="G283" s="70"/>
      <c r="H283" s="112"/>
      <c r="I283" s="117"/>
      <c r="J283" s="118"/>
      <c r="K283" s="118"/>
      <c r="L283" s="118"/>
      <c r="M283" s="119"/>
      <c r="N283" s="119"/>
      <c r="O283" s="120"/>
      <c r="P283" s="110"/>
      <c r="Q283" s="117"/>
      <c r="R283" s="117"/>
      <c r="S283" s="117"/>
      <c r="T283" s="117"/>
      <c r="U283" s="117"/>
      <c r="V283" s="110"/>
      <c r="W283" s="79">
        <f t="shared" si="50"/>
        <v>0</v>
      </c>
      <c r="X283" s="80">
        <f t="shared" si="51"/>
        <v>0</v>
      </c>
      <c r="Y283" s="79">
        <f t="shared" si="52"/>
        <v>0</v>
      </c>
      <c r="Z283" s="80">
        <f t="shared" si="53"/>
        <v>0</v>
      </c>
      <c r="AA283" s="79">
        <f t="shared" si="54"/>
        <v>0</v>
      </c>
      <c r="AB283" s="80">
        <f t="shared" si="55"/>
        <v>0</v>
      </c>
      <c r="AC283" s="81" t="str">
        <f t="shared" si="56"/>
        <v>0</v>
      </c>
      <c r="AD283" s="112"/>
      <c r="AE283" s="112"/>
      <c r="AF283" s="113"/>
      <c r="AG283" s="114"/>
      <c r="AH283" s="114"/>
      <c r="AI283" s="114"/>
      <c r="AJ283" s="114"/>
      <c r="AK283" s="114"/>
      <c r="AL283" s="114"/>
      <c r="AM283" s="115"/>
      <c r="AN283" s="115"/>
      <c r="AO283" s="114"/>
      <c r="AP283" s="114"/>
      <c r="AQ283" s="115"/>
      <c r="AR283" s="115"/>
      <c r="AS283" s="115"/>
      <c r="AT283" s="115"/>
      <c r="AU283" s="115"/>
      <c r="AV283" s="112"/>
    </row>
    <row r="284" spans="1:48" s="85" customFormat="1" ht="24.75" customHeight="1">
      <c r="A284" s="70" t="str">
        <f t="shared" si="49"/>
        <v>0</v>
      </c>
      <c r="B284" s="71">
        <v>281</v>
      </c>
      <c r="C284" s="70"/>
      <c r="D284" s="70"/>
      <c r="E284" s="70"/>
      <c r="F284" s="70"/>
      <c r="G284" s="70"/>
      <c r="H284" s="112"/>
      <c r="I284" s="117"/>
      <c r="J284" s="118"/>
      <c r="K284" s="118"/>
      <c r="L284" s="118"/>
      <c r="M284" s="119"/>
      <c r="N284" s="119"/>
      <c r="O284" s="120"/>
      <c r="P284" s="110"/>
      <c r="Q284" s="117"/>
      <c r="R284" s="117"/>
      <c r="S284" s="117"/>
      <c r="T284" s="117"/>
      <c r="U284" s="117"/>
      <c r="V284" s="110"/>
      <c r="W284" s="79">
        <f t="shared" si="50"/>
        <v>0</v>
      </c>
      <c r="X284" s="80">
        <f t="shared" si="51"/>
        <v>0</v>
      </c>
      <c r="Y284" s="79">
        <f t="shared" si="52"/>
        <v>0</v>
      </c>
      <c r="Z284" s="80">
        <f t="shared" si="53"/>
        <v>0</v>
      </c>
      <c r="AA284" s="79">
        <f t="shared" si="54"/>
        <v>0</v>
      </c>
      <c r="AB284" s="80">
        <f t="shared" si="55"/>
        <v>0</v>
      </c>
      <c r="AC284" s="81" t="str">
        <f t="shared" si="56"/>
        <v>0</v>
      </c>
      <c r="AD284" s="112"/>
      <c r="AE284" s="112"/>
      <c r="AF284" s="113"/>
      <c r="AG284" s="114"/>
      <c r="AH284" s="114"/>
      <c r="AI284" s="114"/>
      <c r="AJ284" s="114"/>
      <c r="AK284" s="114"/>
      <c r="AL284" s="114"/>
      <c r="AM284" s="115"/>
      <c r="AN284" s="115"/>
      <c r="AO284" s="114"/>
      <c r="AP284" s="114"/>
      <c r="AQ284" s="115"/>
      <c r="AR284" s="115"/>
      <c r="AS284" s="115"/>
      <c r="AT284" s="115"/>
      <c r="AU284" s="115"/>
      <c r="AV284" s="112"/>
    </row>
    <row r="285" spans="1:48" s="85" customFormat="1" ht="24.75" customHeight="1">
      <c r="A285" s="70" t="str">
        <f t="shared" si="49"/>
        <v>0</v>
      </c>
      <c r="B285" s="71">
        <v>282</v>
      </c>
      <c r="C285" s="70"/>
      <c r="D285" s="70"/>
      <c r="E285" s="70"/>
      <c r="F285" s="70"/>
      <c r="G285" s="70"/>
      <c r="H285" s="112"/>
      <c r="I285" s="117"/>
      <c r="J285" s="118"/>
      <c r="K285" s="118"/>
      <c r="L285" s="118"/>
      <c r="M285" s="119"/>
      <c r="N285" s="119"/>
      <c r="O285" s="120"/>
      <c r="P285" s="110"/>
      <c r="Q285" s="117"/>
      <c r="R285" s="117"/>
      <c r="S285" s="117"/>
      <c r="T285" s="117"/>
      <c r="U285" s="117"/>
      <c r="V285" s="110"/>
      <c r="W285" s="79">
        <f t="shared" si="50"/>
        <v>0</v>
      </c>
      <c r="X285" s="80">
        <f t="shared" si="51"/>
        <v>0</v>
      </c>
      <c r="Y285" s="79">
        <f t="shared" si="52"/>
        <v>0</v>
      </c>
      <c r="Z285" s="80">
        <f t="shared" si="53"/>
        <v>0</v>
      </c>
      <c r="AA285" s="79">
        <f t="shared" si="54"/>
        <v>0</v>
      </c>
      <c r="AB285" s="80">
        <f t="shared" si="55"/>
        <v>0</v>
      </c>
      <c r="AC285" s="81" t="str">
        <f t="shared" si="56"/>
        <v>0</v>
      </c>
      <c r="AD285" s="112"/>
      <c r="AE285" s="112"/>
      <c r="AF285" s="113"/>
      <c r="AG285" s="114"/>
      <c r="AH285" s="114"/>
      <c r="AI285" s="114"/>
      <c r="AJ285" s="114"/>
      <c r="AK285" s="114"/>
      <c r="AL285" s="114"/>
      <c r="AM285" s="115"/>
      <c r="AN285" s="115"/>
      <c r="AO285" s="114"/>
      <c r="AP285" s="114"/>
      <c r="AQ285" s="115"/>
      <c r="AR285" s="115"/>
      <c r="AS285" s="115"/>
      <c r="AT285" s="115"/>
      <c r="AU285" s="115"/>
      <c r="AV285" s="112"/>
    </row>
    <row r="286" spans="1:48" s="85" customFormat="1" ht="24.75" customHeight="1">
      <c r="A286" s="70" t="str">
        <f t="shared" si="49"/>
        <v>0</v>
      </c>
      <c r="B286" s="71">
        <v>283</v>
      </c>
      <c r="C286" s="70"/>
      <c r="D286" s="70"/>
      <c r="E286" s="70"/>
      <c r="F286" s="70"/>
      <c r="G286" s="70"/>
      <c r="H286" s="112"/>
      <c r="I286" s="117"/>
      <c r="J286" s="118"/>
      <c r="K286" s="118"/>
      <c r="L286" s="118"/>
      <c r="M286" s="119"/>
      <c r="N286" s="119"/>
      <c r="O286" s="120"/>
      <c r="P286" s="110"/>
      <c r="Q286" s="117"/>
      <c r="R286" s="117"/>
      <c r="S286" s="117"/>
      <c r="T286" s="117"/>
      <c r="U286" s="117"/>
      <c r="V286" s="110"/>
      <c r="W286" s="79">
        <f t="shared" si="50"/>
        <v>0</v>
      </c>
      <c r="X286" s="80">
        <f t="shared" si="51"/>
        <v>0</v>
      </c>
      <c r="Y286" s="79">
        <f t="shared" si="52"/>
        <v>0</v>
      </c>
      <c r="Z286" s="80">
        <f t="shared" si="53"/>
        <v>0</v>
      </c>
      <c r="AA286" s="79">
        <f t="shared" si="54"/>
        <v>0</v>
      </c>
      <c r="AB286" s="80">
        <f t="shared" si="55"/>
        <v>0</v>
      </c>
      <c r="AC286" s="81" t="str">
        <f t="shared" si="56"/>
        <v>0</v>
      </c>
      <c r="AD286" s="112"/>
      <c r="AE286" s="112"/>
      <c r="AF286" s="113"/>
      <c r="AG286" s="114"/>
      <c r="AH286" s="114"/>
      <c r="AI286" s="114"/>
      <c r="AJ286" s="114"/>
      <c r="AK286" s="114"/>
      <c r="AL286" s="114"/>
      <c r="AM286" s="115"/>
      <c r="AN286" s="115"/>
      <c r="AO286" s="114"/>
      <c r="AP286" s="114"/>
      <c r="AQ286" s="115"/>
      <c r="AR286" s="115"/>
      <c r="AS286" s="115"/>
      <c r="AT286" s="115"/>
      <c r="AU286" s="115"/>
      <c r="AV286" s="112"/>
    </row>
    <row r="287" spans="1:48" s="85" customFormat="1" ht="24.75" customHeight="1">
      <c r="A287" s="70" t="str">
        <f t="shared" si="49"/>
        <v>0</v>
      </c>
      <c r="B287" s="71">
        <v>284</v>
      </c>
      <c r="C287" s="70"/>
      <c r="D287" s="70"/>
      <c r="E287" s="70"/>
      <c r="F287" s="70"/>
      <c r="G287" s="70"/>
      <c r="H287" s="112"/>
      <c r="I287" s="117"/>
      <c r="J287" s="118"/>
      <c r="K287" s="118"/>
      <c r="L287" s="118"/>
      <c r="M287" s="119"/>
      <c r="N287" s="119"/>
      <c r="O287" s="120"/>
      <c r="P287" s="110"/>
      <c r="Q287" s="117"/>
      <c r="R287" s="117"/>
      <c r="S287" s="117"/>
      <c r="T287" s="117"/>
      <c r="U287" s="117"/>
      <c r="V287" s="110"/>
      <c r="W287" s="79">
        <f t="shared" si="50"/>
        <v>0</v>
      </c>
      <c r="X287" s="80">
        <f t="shared" si="51"/>
        <v>0</v>
      </c>
      <c r="Y287" s="79">
        <f t="shared" si="52"/>
        <v>0</v>
      </c>
      <c r="Z287" s="80">
        <f t="shared" si="53"/>
        <v>0</v>
      </c>
      <c r="AA287" s="79">
        <f t="shared" si="54"/>
        <v>0</v>
      </c>
      <c r="AB287" s="80">
        <f t="shared" si="55"/>
        <v>0</v>
      </c>
      <c r="AC287" s="81" t="str">
        <f t="shared" si="56"/>
        <v>0</v>
      </c>
      <c r="AD287" s="112"/>
      <c r="AE287" s="112"/>
      <c r="AF287" s="113"/>
      <c r="AG287" s="114"/>
      <c r="AH287" s="114"/>
      <c r="AI287" s="114"/>
      <c r="AJ287" s="114"/>
      <c r="AK287" s="114"/>
      <c r="AL287" s="114"/>
      <c r="AM287" s="115"/>
      <c r="AN287" s="115"/>
      <c r="AO287" s="114"/>
      <c r="AP287" s="114"/>
      <c r="AQ287" s="115"/>
      <c r="AR287" s="115"/>
      <c r="AS287" s="115"/>
      <c r="AT287" s="115"/>
      <c r="AU287" s="115"/>
      <c r="AV287" s="112"/>
    </row>
    <row r="288" spans="1:48" s="85" customFormat="1" ht="24.75" customHeight="1">
      <c r="A288" s="70" t="str">
        <f t="shared" si="49"/>
        <v>0</v>
      </c>
      <c r="B288" s="71">
        <v>285</v>
      </c>
      <c r="C288" s="70"/>
      <c r="D288" s="70"/>
      <c r="E288" s="70"/>
      <c r="F288" s="70"/>
      <c r="G288" s="70"/>
      <c r="H288" s="112"/>
      <c r="I288" s="117"/>
      <c r="J288" s="118"/>
      <c r="K288" s="118"/>
      <c r="L288" s="118"/>
      <c r="M288" s="119"/>
      <c r="N288" s="119"/>
      <c r="O288" s="120"/>
      <c r="P288" s="110"/>
      <c r="Q288" s="117"/>
      <c r="R288" s="117"/>
      <c r="S288" s="117"/>
      <c r="T288" s="117"/>
      <c r="U288" s="117"/>
      <c r="V288" s="110"/>
      <c r="W288" s="79">
        <f t="shared" si="50"/>
        <v>0</v>
      </c>
      <c r="X288" s="80">
        <f t="shared" si="51"/>
        <v>0</v>
      </c>
      <c r="Y288" s="79">
        <f t="shared" si="52"/>
        <v>0</v>
      </c>
      <c r="Z288" s="80">
        <f t="shared" si="53"/>
        <v>0</v>
      </c>
      <c r="AA288" s="79">
        <f t="shared" si="54"/>
        <v>0</v>
      </c>
      <c r="AB288" s="80">
        <f t="shared" si="55"/>
        <v>0</v>
      </c>
      <c r="AC288" s="81" t="str">
        <f t="shared" si="56"/>
        <v>0</v>
      </c>
      <c r="AD288" s="112"/>
      <c r="AE288" s="112"/>
      <c r="AF288" s="113"/>
      <c r="AG288" s="114"/>
      <c r="AH288" s="114"/>
      <c r="AI288" s="114"/>
      <c r="AJ288" s="114"/>
      <c r="AK288" s="114"/>
      <c r="AL288" s="114"/>
      <c r="AM288" s="115"/>
      <c r="AN288" s="115"/>
      <c r="AO288" s="114"/>
      <c r="AP288" s="114"/>
      <c r="AQ288" s="115"/>
      <c r="AR288" s="115"/>
      <c r="AS288" s="115"/>
      <c r="AT288" s="115"/>
      <c r="AU288" s="115"/>
      <c r="AV288" s="112"/>
    </row>
    <row r="289" spans="1:48" s="85" customFormat="1" ht="24.75" customHeight="1">
      <c r="A289" s="70" t="str">
        <f t="shared" si="49"/>
        <v>0</v>
      </c>
      <c r="B289" s="71">
        <v>286</v>
      </c>
      <c r="C289" s="70"/>
      <c r="D289" s="70"/>
      <c r="E289" s="70"/>
      <c r="F289" s="70"/>
      <c r="G289" s="70"/>
      <c r="H289" s="112"/>
      <c r="I289" s="117"/>
      <c r="J289" s="118"/>
      <c r="K289" s="118"/>
      <c r="L289" s="118"/>
      <c r="M289" s="119"/>
      <c r="N289" s="119"/>
      <c r="O289" s="120"/>
      <c r="P289" s="110"/>
      <c r="Q289" s="117"/>
      <c r="R289" s="117"/>
      <c r="S289" s="117"/>
      <c r="T289" s="117"/>
      <c r="U289" s="117"/>
      <c r="V289" s="110"/>
      <c r="W289" s="79">
        <f t="shared" si="50"/>
        <v>0</v>
      </c>
      <c r="X289" s="80">
        <f t="shared" si="51"/>
        <v>0</v>
      </c>
      <c r="Y289" s="79">
        <f t="shared" si="52"/>
        <v>0</v>
      </c>
      <c r="Z289" s="80">
        <f t="shared" si="53"/>
        <v>0</v>
      </c>
      <c r="AA289" s="79">
        <f t="shared" si="54"/>
        <v>0</v>
      </c>
      <c r="AB289" s="80">
        <f t="shared" si="55"/>
        <v>0</v>
      </c>
      <c r="AC289" s="81" t="str">
        <f t="shared" si="56"/>
        <v>0</v>
      </c>
      <c r="AD289" s="112"/>
      <c r="AE289" s="112"/>
      <c r="AF289" s="113"/>
      <c r="AG289" s="114"/>
      <c r="AH289" s="114"/>
      <c r="AI289" s="114"/>
      <c r="AJ289" s="114"/>
      <c r="AK289" s="114"/>
      <c r="AL289" s="114"/>
      <c r="AM289" s="115"/>
      <c r="AN289" s="115"/>
      <c r="AO289" s="114"/>
      <c r="AP289" s="114"/>
      <c r="AQ289" s="115"/>
      <c r="AR289" s="115"/>
      <c r="AS289" s="115"/>
      <c r="AT289" s="115"/>
      <c r="AU289" s="115"/>
      <c r="AV289" s="112"/>
    </row>
    <row r="290" spans="1:48" s="85" customFormat="1" ht="24.75" customHeight="1">
      <c r="A290" s="70" t="str">
        <f t="shared" si="49"/>
        <v>0</v>
      </c>
      <c r="B290" s="71">
        <v>287</v>
      </c>
      <c r="C290" s="70"/>
      <c r="D290" s="70"/>
      <c r="E290" s="70"/>
      <c r="F290" s="70"/>
      <c r="G290" s="70"/>
      <c r="H290" s="112"/>
      <c r="I290" s="117"/>
      <c r="J290" s="118"/>
      <c r="K290" s="118"/>
      <c r="L290" s="118"/>
      <c r="M290" s="119"/>
      <c r="N290" s="119"/>
      <c r="O290" s="120"/>
      <c r="P290" s="110"/>
      <c r="Q290" s="117"/>
      <c r="R290" s="117"/>
      <c r="S290" s="117"/>
      <c r="T290" s="117"/>
      <c r="U290" s="117"/>
      <c r="V290" s="110"/>
      <c r="W290" s="79">
        <f t="shared" si="50"/>
        <v>0</v>
      </c>
      <c r="X290" s="80">
        <f t="shared" si="51"/>
        <v>0</v>
      </c>
      <c r="Y290" s="79">
        <f t="shared" si="52"/>
        <v>0</v>
      </c>
      <c r="Z290" s="80">
        <f t="shared" si="53"/>
        <v>0</v>
      </c>
      <c r="AA290" s="79">
        <f t="shared" si="54"/>
        <v>0</v>
      </c>
      <c r="AB290" s="80">
        <f t="shared" si="55"/>
        <v>0</v>
      </c>
      <c r="AC290" s="81" t="str">
        <f t="shared" si="56"/>
        <v>0</v>
      </c>
      <c r="AD290" s="112"/>
      <c r="AE290" s="112"/>
      <c r="AF290" s="113"/>
      <c r="AG290" s="114"/>
      <c r="AH290" s="114"/>
      <c r="AI290" s="114"/>
      <c r="AJ290" s="114"/>
      <c r="AK290" s="114"/>
      <c r="AL290" s="114"/>
      <c r="AM290" s="115"/>
      <c r="AN290" s="115"/>
      <c r="AO290" s="114"/>
      <c r="AP290" s="114"/>
      <c r="AQ290" s="115"/>
      <c r="AR290" s="115"/>
      <c r="AS290" s="115"/>
      <c r="AT290" s="115"/>
      <c r="AU290" s="115"/>
      <c r="AV290" s="112"/>
    </row>
    <row r="291" spans="1:48" s="85" customFormat="1" ht="24.75" customHeight="1">
      <c r="A291" s="70" t="str">
        <f t="shared" si="49"/>
        <v>0</v>
      </c>
      <c r="B291" s="71">
        <v>288</v>
      </c>
      <c r="C291" s="70"/>
      <c r="D291" s="70"/>
      <c r="E291" s="70"/>
      <c r="F291" s="70"/>
      <c r="G291" s="70"/>
      <c r="H291" s="112"/>
      <c r="I291" s="117"/>
      <c r="J291" s="118"/>
      <c r="K291" s="118"/>
      <c r="L291" s="118"/>
      <c r="M291" s="119"/>
      <c r="N291" s="119"/>
      <c r="O291" s="120"/>
      <c r="P291" s="110"/>
      <c r="Q291" s="117"/>
      <c r="R291" s="117"/>
      <c r="S291" s="117"/>
      <c r="T291" s="117"/>
      <c r="U291" s="117"/>
      <c r="V291" s="110"/>
      <c r="W291" s="79">
        <f t="shared" si="50"/>
        <v>0</v>
      </c>
      <c r="X291" s="80">
        <f t="shared" si="51"/>
        <v>0</v>
      </c>
      <c r="Y291" s="79">
        <f t="shared" si="52"/>
        <v>0</v>
      </c>
      <c r="Z291" s="80">
        <f t="shared" si="53"/>
        <v>0</v>
      </c>
      <c r="AA291" s="79">
        <f t="shared" si="54"/>
        <v>0</v>
      </c>
      <c r="AB291" s="80">
        <f t="shared" si="55"/>
        <v>0</v>
      </c>
      <c r="AC291" s="81" t="str">
        <f t="shared" si="56"/>
        <v>0</v>
      </c>
      <c r="AD291" s="112"/>
      <c r="AE291" s="112"/>
      <c r="AF291" s="113"/>
      <c r="AG291" s="114"/>
      <c r="AH291" s="114"/>
      <c r="AI291" s="114"/>
      <c r="AJ291" s="114"/>
      <c r="AK291" s="114"/>
      <c r="AL291" s="114"/>
      <c r="AM291" s="115"/>
      <c r="AN291" s="115"/>
      <c r="AO291" s="114"/>
      <c r="AP291" s="114"/>
      <c r="AQ291" s="115"/>
      <c r="AR291" s="115"/>
      <c r="AS291" s="115"/>
      <c r="AT291" s="115"/>
      <c r="AU291" s="115"/>
      <c r="AV291" s="112"/>
    </row>
    <row r="292" spans="1:48" s="85" customFormat="1" ht="24.75" customHeight="1">
      <c r="A292" s="70" t="str">
        <f t="shared" si="49"/>
        <v>0</v>
      </c>
      <c r="B292" s="71">
        <v>289</v>
      </c>
      <c r="C292" s="70"/>
      <c r="D292" s="70"/>
      <c r="E292" s="70"/>
      <c r="F292" s="70"/>
      <c r="G292" s="70"/>
      <c r="H292" s="112"/>
      <c r="I292" s="117"/>
      <c r="J292" s="118"/>
      <c r="K292" s="118"/>
      <c r="L292" s="118"/>
      <c r="M292" s="119"/>
      <c r="N292" s="119"/>
      <c r="O292" s="120"/>
      <c r="P292" s="110"/>
      <c r="Q292" s="117"/>
      <c r="R292" s="117"/>
      <c r="S292" s="117"/>
      <c r="T292" s="117"/>
      <c r="U292" s="117"/>
      <c r="V292" s="110"/>
      <c r="W292" s="79">
        <f t="shared" si="50"/>
        <v>0</v>
      </c>
      <c r="X292" s="80">
        <f t="shared" si="51"/>
        <v>0</v>
      </c>
      <c r="Y292" s="79">
        <f t="shared" si="52"/>
        <v>0</v>
      </c>
      <c r="Z292" s="80">
        <f t="shared" si="53"/>
        <v>0</v>
      </c>
      <c r="AA292" s="79">
        <f t="shared" si="54"/>
        <v>0</v>
      </c>
      <c r="AB292" s="80">
        <f t="shared" si="55"/>
        <v>0</v>
      </c>
      <c r="AC292" s="81" t="str">
        <f t="shared" si="56"/>
        <v>0</v>
      </c>
      <c r="AD292" s="112"/>
      <c r="AE292" s="112"/>
      <c r="AF292" s="113"/>
      <c r="AG292" s="114"/>
      <c r="AH292" s="114"/>
      <c r="AI292" s="114"/>
      <c r="AJ292" s="114"/>
      <c r="AK292" s="114"/>
      <c r="AL292" s="114"/>
      <c r="AM292" s="115"/>
      <c r="AN292" s="115"/>
      <c r="AO292" s="114"/>
      <c r="AP292" s="114"/>
      <c r="AQ292" s="116"/>
      <c r="AR292" s="115"/>
      <c r="AS292" s="115"/>
      <c r="AT292" s="115"/>
      <c r="AU292" s="115"/>
      <c r="AV292" s="112"/>
    </row>
    <row r="293" spans="1:48" s="85" customFormat="1" ht="24.75" customHeight="1">
      <c r="A293" s="70" t="str">
        <f t="shared" si="49"/>
        <v>0</v>
      </c>
      <c r="B293" s="71">
        <v>290</v>
      </c>
      <c r="C293" s="70"/>
      <c r="D293" s="70"/>
      <c r="E293" s="70"/>
      <c r="F293" s="70"/>
      <c r="G293" s="70"/>
      <c r="H293" s="112"/>
      <c r="I293" s="117"/>
      <c r="J293" s="118"/>
      <c r="K293" s="118"/>
      <c r="L293" s="118"/>
      <c r="M293" s="119"/>
      <c r="N293" s="119"/>
      <c r="O293" s="120"/>
      <c r="P293" s="110"/>
      <c r="Q293" s="117"/>
      <c r="R293" s="117"/>
      <c r="S293" s="117"/>
      <c r="T293" s="117"/>
      <c r="U293" s="117"/>
      <c r="V293" s="110"/>
      <c r="W293" s="79">
        <f t="shared" si="50"/>
        <v>0</v>
      </c>
      <c r="X293" s="80">
        <f t="shared" si="51"/>
        <v>0</v>
      </c>
      <c r="Y293" s="79">
        <f t="shared" si="52"/>
        <v>0</v>
      </c>
      <c r="Z293" s="80">
        <f t="shared" si="53"/>
        <v>0</v>
      </c>
      <c r="AA293" s="79">
        <f t="shared" si="54"/>
        <v>0</v>
      </c>
      <c r="AB293" s="80">
        <f t="shared" si="55"/>
        <v>0</v>
      </c>
      <c r="AC293" s="81" t="str">
        <f t="shared" si="56"/>
        <v>0</v>
      </c>
      <c r="AD293" s="112"/>
      <c r="AE293" s="112"/>
      <c r="AF293" s="113"/>
      <c r="AG293" s="114"/>
      <c r="AH293" s="114"/>
      <c r="AI293" s="114"/>
      <c r="AJ293" s="114"/>
      <c r="AK293" s="114"/>
      <c r="AL293" s="114"/>
      <c r="AM293" s="115"/>
      <c r="AN293" s="115"/>
      <c r="AO293" s="114"/>
      <c r="AP293" s="114"/>
      <c r="AQ293" s="115"/>
      <c r="AR293" s="115"/>
      <c r="AS293" s="115"/>
      <c r="AT293" s="115"/>
      <c r="AU293" s="115"/>
      <c r="AV293" s="112"/>
    </row>
    <row r="294" spans="1:48" s="85" customFormat="1" ht="24.75" customHeight="1">
      <c r="A294" s="70" t="str">
        <f t="shared" si="49"/>
        <v>0</v>
      </c>
      <c r="B294" s="71">
        <v>291</v>
      </c>
      <c r="C294" s="70"/>
      <c r="D294" s="70"/>
      <c r="E294" s="70"/>
      <c r="F294" s="70"/>
      <c r="G294" s="70"/>
      <c r="H294" s="112"/>
      <c r="I294" s="117"/>
      <c r="J294" s="118"/>
      <c r="K294" s="118"/>
      <c r="L294" s="118"/>
      <c r="M294" s="119"/>
      <c r="N294" s="119"/>
      <c r="O294" s="120"/>
      <c r="P294" s="110"/>
      <c r="Q294" s="117"/>
      <c r="R294" s="117"/>
      <c r="S294" s="117"/>
      <c r="T294" s="117"/>
      <c r="U294" s="117"/>
      <c r="V294" s="110"/>
      <c r="W294" s="79">
        <f t="shared" si="50"/>
        <v>0</v>
      </c>
      <c r="X294" s="80">
        <f t="shared" si="51"/>
        <v>0</v>
      </c>
      <c r="Y294" s="79">
        <f t="shared" si="52"/>
        <v>0</v>
      </c>
      <c r="Z294" s="80">
        <f t="shared" si="53"/>
        <v>0</v>
      </c>
      <c r="AA294" s="79">
        <f t="shared" si="54"/>
        <v>0</v>
      </c>
      <c r="AB294" s="80">
        <f t="shared" si="55"/>
        <v>0</v>
      </c>
      <c r="AC294" s="81" t="str">
        <f t="shared" si="56"/>
        <v>0</v>
      </c>
      <c r="AD294" s="112"/>
      <c r="AE294" s="112"/>
      <c r="AF294" s="113"/>
      <c r="AG294" s="114"/>
      <c r="AH294" s="114"/>
      <c r="AI294" s="114"/>
      <c r="AJ294" s="114"/>
      <c r="AK294" s="114"/>
      <c r="AL294" s="114"/>
      <c r="AM294" s="115"/>
      <c r="AN294" s="115"/>
      <c r="AO294" s="114"/>
      <c r="AP294" s="114"/>
      <c r="AQ294" s="115"/>
      <c r="AR294" s="115"/>
      <c r="AS294" s="115"/>
      <c r="AT294" s="115"/>
      <c r="AU294" s="115"/>
      <c r="AV294" s="112"/>
    </row>
    <row r="295" spans="1:48" s="85" customFormat="1" ht="24.75" customHeight="1">
      <c r="A295" s="70" t="str">
        <f t="shared" si="49"/>
        <v>0</v>
      </c>
      <c r="B295" s="71">
        <v>292</v>
      </c>
      <c r="C295" s="70"/>
      <c r="D295" s="70"/>
      <c r="E295" s="70"/>
      <c r="F295" s="70"/>
      <c r="G295" s="70"/>
      <c r="H295" s="112"/>
      <c r="I295" s="117"/>
      <c r="J295" s="118"/>
      <c r="K295" s="118"/>
      <c r="L295" s="118"/>
      <c r="M295" s="119"/>
      <c r="N295" s="119"/>
      <c r="O295" s="120"/>
      <c r="P295" s="110"/>
      <c r="Q295" s="117"/>
      <c r="R295" s="117"/>
      <c r="S295" s="117"/>
      <c r="T295" s="117"/>
      <c r="U295" s="117"/>
      <c r="V295" s="110"/>
      <c r="W295" s="79">
        <f t="shared" si="50"/>
        <v>0</v>
      </c>
      <c r="X295" s="80">
        <f t="shared" si="51"/>
        <v>0</v>
      </c>
      <c r="Y295" s="79">
        <f t="shared" si="52"/>
        <v>0</v>
      </c>
      <c r="Z295" s="80">
        <f t="shared" si="53"/>
        <v>0</v>
      </c>
      <c r="AA295" s="79">
        <f t="shared" si="54"/>
        <v>0</v>
      </c>
      <c r="AB295" s="80">
        <f t="shared" si="55"/>
        <v>0</v>
      </c>
      <c r="AC295" s="81" t="str">
        <f t="shared" si="56"/>
        <v>0</v>
      </c>
      <c r="AD295" s="112"/>
      <c r="AE295" s="112"/>
      <c r="AF295" s="113"/>
      <c r="AG295" s="114"/>
      <c r="AH295" s="114"/>
      <c r="AI295" s="114"/>
      <c r="AJ295" s="114"/>
      <c r="AK295" s="114"/>
      <c r="AL295" s="114"/>
      <c r="AM295" s="115"/>
      <c r="AN295" s="115"/>
      <c r="AO295" s="114"/>
      <c r="AP295" s="114"/>
      <c r="AQ295" s="115"/>
      <c r="AR295" s="115"/>
      <c r="AS295" s="115"/>
      <c r="AT295" s="115"/>
      <c r="AU295" s="115"/>
      <c r="AV295" s="112"/>
    </row>
    <row r="296" spans="1:48" s="85" customFormat="1" ht="24.75" customHeight="1">
      <c r="A296" s="70" t="str">
        <f t="shared" si="49"/>
        <v>0</v>
      </c>
      <c r="B296" s="71">
        <v>293</v>
      </c>
      <c r="C296" s="70"/>
      <c r="D296" s="70"/>
      <c r="E296" s="70"/>
      <c r="F296" s="70"/>
      <c r="G296" s="70"/>
      <c r="H296" s="112"/>
      <c r="I296" s="117"/>
      <c r="J296" s="118"/>
      <c r="K296" s="118"/>
      <c r="L296" s="118"/>
      <c r="M296" s="119"/>
      <c r="N296" s="119"/>
      <c r="O296" s="120"/>
      <c r="P296" s="110"/>
      <c r="Q296" s="117"/>
      <c r="R296" s="117"/>
      <c r="S296" s="117"/>
      <c r="T296" s="117"/>
      <c r="U296" s="117"/>
      <c r="V296" s="110"/>
      <c r="W296" s="79">
        <f t="shared" si="50"/>
        <v>0</v>
      </c>
      <c r="X296" s="80">
        <f t="shared" si="51"/>
        <v>0</v>
      </c>
      <c r="Y296" s="79">
        <f t="shared" si="52"/>
        <v>0</v>
      </c>
      <c r="Z296" s="80">
        <f t="shared" si="53"/>
        <v>0</v>
      </c>
      <c r="AA296" s="79">
        <f t="shared" si="54"/>
        <v>0</v>
      </c>
      <c r="AB296" s="80">
        <f t="shared" si="55"/>
        <v>0</v>
      </c>
      <c r="AC296" s="81" t="str">
        <f t="shared" si="56"/>
        <v>0</v>
      </c>
      <c r="AD296" s="112"/>
      <c r="AE296" s="112"/>
      <c r="AF296" s="113"/>
      <c r="AG296" s="114"/>
      <c r="AH296" s="114"/>
      <c r="AI296" s="114"/>
      <c r="AJ296" s="114"/>
      <c r="AK296" s="114"/>
      <c r="AL296" s="114"/>
      <c r="AM296" s="115"/>
      <c r="AN296" s="115"/>
      <c r="AO296" s="114"/>
      <c r="AP296" s="114"/>
      <c r="AQ296" s="115"/>
      <c r="AR296" s="115"/>
      <c r="AS296" s="115"/>
      <c r="AT296" s="115"/>
      <c r="AU296" s="115"/>
      <c r="AV296" s="112"/>
    </row>
    <row r="297" spans="1:48" s="85" customFormat="1" ht="24.75" customHeight="1">
      <c r="A297" s="70" t="str">
        <f t="shared" si="49"/>
        <v>0</v>
      </c>
      <c r="B297" s="71">
        <v>294</v>
      </c>
      <c r="C297" s="70"/>
      <c r="D297" s="70"/>
      <c r="E297" s="70"/>
      <c r="F297" s="70"/>
      <c r="G297" s="70"/>
      <c r="H297" s="112"/>
      <c r="I297" s="117"/>
      <c r="J297" s="118"/>
      <c r="K297" s="118"/>
      <c r="L297" s="118"/>
      <c r="M297" s="119"/>
      <c r="N297" s="119"/>
      <c r="O297" s="120"/>
      <c r="P297" s="110"/>
      <c r="Q297" s="117"/>
      <c r="R297" s="117"/>
      <c r="S297" s="117"/>
      <c r="T297" s="117"/>
      <c r="U297" s="117"/>
      <c r="V297" s="110"/>
      <c r="W297" s="79">
        <f t="shared" si="50"/>
        <v>0</v>
      </c>
      <c r="X297" s="80">
        <f t="shared" si="51"/>
        <v>0</v>
      </c>
      <c r="Y297" s="79">
        <f t="shared" si="52"/>
        <v>0</v>
      </c>
      <c r="Z297" s="80">
        <f t="shared" si="53"/>
        <v>0</v>
      </c>
      <c r="AA297" s="79">
        <f t="shared" si="54"/>
        <v>0</v>
      </c>
      <c r="AB297" s="80">
        <f t="shared" si="55"/>
        <v>0</v>
      </c>
      <c r="AC297" s="81" t="str">
        <f t="shared" si="56"/>
        <v>0</v>
      </c>
      <c r="AD297" s="112"/>
      <c r="AE297" s="112"/>
      <c r="AF297" s="113"/>
      <c r="AG297" s="114"/>
      <c r="AH297" s="114"/>
      <c r="AI297" s="114"/>
      <c r="AJ297" s="114"/>
      <c r="AK297" s="114"/>
      <c r="AL297" s="114"/>
      <c r="AM297" s="115"/>
      <c r="AN297" s="115"/>
      <c r="AO297" s="114"/>
      <c r="AP297" s="114"/>
      <c r="AQ297" s="115"/>
      <c r="AR297" s="115"/>
      <c r="AS297" s="115"/>
      <c r="AT297" s="115"/>
      <c r="AU297" s="115"/>
      <c r="AV297" s="112"/>
    </row>
    <row r="298" spans="1:48" s="85" customFormat="1" ht="24.75" customHeight="1">
      <c r="A298" s="70" t="str">
        <f t="shared" si="49"/>
        <v>0</v>
      </c>
      <c r="B298" s="71">
        <v>295</v>
      </c>
      <c r="C298" s="70"/>
      <c r="D298" s="70"/>
      <c r="E298" s="70"/>
      <c r="F298" s="70"/>
      <c r="G298" s="70"/>
      <c r="H298" s="112"/>
      <c r="I298" s="117"/>
      <c r="J298" s="118"/>
      <c r="K298" s="118"/>
      <c r="L298" s="118"/>
      <c r="M298" s="119"/>
      <c r="N298" s="119"/>
      <c r="O298" s="120"/>
      <c r="P298" s="110"/>
      <c r="Q298" s="117"/>
      <c r="R298" s="117"/>
      <c r="S298" s="117"/>
      <c r="T298" s="117"/>
      <c r="U298" s="117"/>
      <c r="V298" s="110"/>
      <c r="W298" s="79">
        <f t="shared" si="50"/>
        <v>0</v>
      </c>
      <c r="X298" s="80">
        <f t="shared" si="51"/>
        <v>0</v>
      </c>
      <c r="Y298" s="79">
        <f t="shared" si="52"/>
        <v>0</v>
      </c>
      <c r="Z298" s="80">
        <f t="shared" si="53"/>
        <v>0</v>
      </c>
      <c r="AA298" s="79">
        <f t="shared" si="54"/>
        <v>0</v>
      </c>
      <c r="AB298" s="80">
        <f t="shared" si="55"/>
        <v>0</v>
      </c>
      <c r="AC298" s="81" t="str">
        <f t="shared" si="56"/>
        <v>0</v>
      </c>
      <c r="AD298" s="112"/>
      <c r="AE298" s="112"/>
      <c r="AF298" s="113"/>
      <c r="AG298" s="114"/>
      <c r="AH298" s="114"/>
      <c r="AI298" s="114"/>
      <c r="AJ298" s="114"/>
      <c r="AK298" s="114"/>
      <c r="AL298" s="114"/>
      <c r="AM298" s="115"/>
      <c r="AN298" s="115"/>
      <c r="AO298" s="114"/>
      <c r="AP298" s="114"/>
      <c r="AQ298" s="115"/>
      <c r="AR298" s="115"/>
      <c r="AS298" s="115"/>
      <c r="AT298" s="115"/>
      <c r="AU298" s="115"/>
      <c r="AV298" s="112"/>
    </row>
    <row r="299" spans="1:48" s="85" customFormat="1" ht="24.75" customHeight="1">
      <c r="A299" s="70" t="str">
        <f t="shared" si="49"/>
        <v>0</v>
      </c>
      <c r="B299" s="71">
        <v>296</v>
      </c>
      <c r="C299" s="70"/>
      <c r="D299" s="70"/>
      <c r="E299" s="70"/>
      <c r="F299" s="70"/>
      <c r="G299" s="70"/>
      <c r="H299" s="112"/>
      <c r="I299" s="117"/>
      <c r="J299" s="118"/>
      <c r="K299" s="118"/>
      <c r="L299" s="118"/>
      <c r="M299" s="119"/>
      <c r="N299" s="119"/>
      <c r="O299" s="120"/>
      <c r="P299" s="110"/>
      <c r="Q299" s="117"/>
      <c r="R299" s="117"/>
      <c r="S299" s="117"/>
      <c r="T299" s="117"/>
      <c r="U299" s="117"/>
      <c r="V299" s="110"/>
      <c r="W299" s="79">
        <f t="shared" si="50"/>
        <v>0</v>
      </c>
      <c r="X299" s="80">
        <f t="shared" si="51"/>
        <v>0</v>
      </c>
      <c r="Y299" s="79">
        <f t="shared" si="52"/>
        <v>0</v>
      </c>
      <c r="Z299" s="80">
        <f t="shared" si="53"/>
        <v>0</v>
      </c>
      <c r="AA299" s="79">
        <f t="shared" si="54"/>
        <v>0</v>
      </c>
      <c r="AB299" s="80">
        <f t="shared" si="55"/>
        <v>0</v>
      </c>
      <c r="AC299" s="81" t="str">
        <f t="shared" si="56"/>
        <v>0</v>
      </c>
      <c r="AD299" s="112"/>
      <c r="AE299" s="112"/>
      <c r="AF299" s="113"/>
      <c r="AG299" s="114"/>
      <c r="AH299" s="114"/>
      <c r="AI299" s="114"/>
      <c r="AJ299" s="114"/>
      <c r="AK299" s="114"/>
      <c r="AL299" s="114"/>
      <c r="AM299" s="115"/>
      <c r="AN299" s="115"/>
      <c r="AO299" s="114"/>
      <c r="AP299" s="114"/>
      <c r="AQ299" s="115"/>
      <c r="AR299" s="115"/>
      <c r="AS299" s="115"/>
      <c r="AT299" s="115"/>
      <c r="AU299" s="115"/>
      <c r="AV299" s="112"/>
    </row>
    <row r="300" spans="1:48" s="85" customFormat="1" ht="24.75" customHeight="1">
      <c r="A300" s="70" t="str">
        <f t="shared" si="49"/>
        <v>0</v>
      </c>
      <c r="B300" s="71">
        <v>297</v>
      </c>
      <c r="C300" s="70"/>
      <c r="D300" s="70"/>
      <c r="E300" s="70"/>
      <c r="F300" s="70"/>
      <c r="G300" s="70"/>
      <c r="H300" s="112"/>
      <c r="I300" s="117"/>
      <c r="J300" s="118"/>
      <c r="K300" s="118"/>
      <c r="L300" s="118"/>
      <c r="M300" s="119"/>
      <c r="N300" s="119"/>
      <c r="O300" s="120"/>
      <c r="P300" s="110"/>
      <c r="Q300" s="117"/>
      <c r="R300" s="117"/>
      <c r="S300" s="117"/>
      <c r="T300" s="117"/>
      <c r="U300" s="117"/>
      <c r="V300" s="110"/>
      <c r="W300" s="79">
        <f t="shared" si="50"/>
        <v>0</v>
      </c>
      <c r="X300" s="80">
        <f t="shared" si="51"/>
        <v>0</v>
      </c>
      <c r="Y300" s="79">
        <f t="shared" si="52"/>
        <v>0</v>
      </c>
      <c r="Z300" s="80">
        <f t="shared" si="53"/>
        <v>0</v>
      </c>
      <c r="AA300" s="79">
        <f t="shared" si="54"/>
        <v>0</v>
      </c>
      <c r="AB300" s="80">
        <f t="shared" si="55"/>
        <v>0</v>
      </c>
      <c r="AC300" s="81" t="str">
        <f t="shared" si="56"/>
        <v>0</v>
      </c>
      <c r="AD300" s="112"/>
      <c r="AE300" s="112"/>
      <c r="AF300" s="113"/>
      <c r="AG300" s="114"/>
      <c r="AH300" s="114"/>
      <c r="AI300" s="114"/>
      <c r="AJ300" s="114"/>
      <c r="AK300" s="114"/>
      <c r="AL300" s="114"/>
      <c r="AM300" s="115"/>
      <c r="AN300" s="115"/>
      <c r="AO300" s="114"/>
      <c r="AP300" s="114"/>
      <c r="AQ300" s="115"/>
      <c r="AR300" s="115"/>
      <c r="AS300" s="115"/>
      <c r="AT300" s="115"/>
      <c r="AU300" s="115"/>
      <c r="AV300" s="112"/>
    </row>
    <row r="301" spans="1:48" s="85" customFormat="1" ht="24.75" customHeight="1">
      <c r="A301" s="70" t="str">
        <f t="shared" si="49"/>
        <v>0</v>
      </c>
      <c r="B301" s="71">
        <v>298</v>
      </c>
      <c r="C301" s="70"/>
      <c r="D301" s="70"/>
      <c r="E301" s="70"/>
      <c r="F301" s="70"/>
      <c r="G301" s="70"/>
      <c r="H301" s="112"/>
      <c r="I301" s="117"/>
      <c r="J301" s="118"/>
      <c r="K301" s="118"/>
      <c r="L301" s="118"/>
      <c r="M301" s="119"/>
      <c r="N301" s="119"/>
      <c r="O301" s="120"/>
      <c r="P301" s="110"/>
      <c r="Q301" s="117"/>
      <c r="R301" s="117"/>
      <c r="S301" s="117"/>
      <c r="T301" s="117"/>
      <c r="U301" s="117"/>
      <c r="V301" s="110"/>
      <c r="W301" s="79">
        <f t="shared" si="50"/>
        <v>0</v>
      </c>
      <c r="X301" s="80">
        <f t="shared" si="51"/>
        <v>0</v>
      </c>
      <c r="Y301" s="79">
        <f t="shared" si="52"/>
        <v>0</v>
      </c>
      <c r="Z301" s="80">
        <f t="shared" si="53"/>
        <v>0</v>
      </c>
      <c r="AA301" s="79">
        <f t="shared" si="54"/>
        <v>0</v>
      </c>
      <c r="AB301" s="80">
        <f t="shared" si="55"/>
        <v>0</v>
      </c>
      <c r="AC301" s="81" t="str">
        <f t="shared" si="56"/>
        <v>0</v>
      </c>
      <c r="AD301" s="112"/>
      <c r="AE301" s="112"/>
      <c r="AF301" s="113"/>
      <c r="AG301" s="114"/>
      <c r="AH301" s="114"/>
      <c r="AI301" s="114"/>
      <c r="AJ301" s="114"/>
      <c r="AK301" s="114"/>
      <c r="AL301" s="114"/>
      <c r="AM301" s="115"/>
      <c r="AN301" s="115"/>
      <c r="AO301" s="114"/>
      <c r="AP301" s="114"/>
      <c r="AQ301" s="115"/>
      <c r="AR301" s="115"/>
      <c r="AS301" s="115"/>
      <c r="AT301" s="115"/>
      <c r="AU301" s="115"/>
      <c r="AV301" s="112"/>
    </row>
    <row r="302" spans="1:48" s="85" customFormat="1" ht="24.75" customHeight="1">
      <c r="A302" s="70" t="str">
        <f t="shared" si="49"/>
        <v>0</v>
      </c>
      <c r="B302" s="71">
        <v>299</v>
      </c>
      <c r="C302" s="70"/>
      <c r="D302" s="70"/>
      <c r="E302" s="70"/>
      <c r="F302" s="70"/>
      <c r="G302" s="70"/>
      <c r="H302" s="112"/>
      <c r="I302" s="117"/>
      <c r="J302" s="118"/>
      <c r="K302" s="118"/>
      <c r="L302" s="118"/>
      <c r="M302" s="119"/>
      <c r="N302" s="119"/>
      <c r="O302" s="120"/>
      <c r="P302" s="110"/>
      <c r="Q302" s="117"/>
      <c r="R302" s="117"/>
      <c r="S302" s="117"/>
      <c r="T302" s="117"/>
      <c r="U302" s="117"/>
      <c r="V302" s="110"/>
      <c r="W302" s="79">
        <f t="shared" si="50"/>
        <v>0</v>
      </c>
      <c r="X302" s="80">
        <f t="shared" si="51"/>
        <v>0</v>
      </c>
      <c r="Y302" s="79">
        <f t="shared" si="52"/>
        <v>0</v>
      </c>
      <c r="Z302" s="80">
        <f t="shared" si="53"/>
        <v>0</v>
      </c>
      <c r="AA302" s="79">
        <f t="shared" si="54"/>
        <v>0</v>
      </c>
      <c r="AB302" s="80">
        <f t="shared" si="55"/>
        <v>0</v>
      </c>
      <c r="AC302" s="81" t="str">
        <f t="shared" si="56"/>
        <v>0</v>
      </c>
      <c r="AD302" s="112"/>
      <c r="AE302" s="112"/>
      <c r="AF302" s="113"/>
      <c r="AG302" s="114"/>
      <c r="AH302" s="114"/>
      <c r="AI302" s="114"/>
      <c r="AJ302" s="114"/>
      <c r="AK302" s="114"/>
      <c r="AL302" s="114"/>
      <c r="AM302" s="115"/>
      <c r="AN302" s="115"/>
      <c r="AO302" s="114"/>
      <c r="AP302" s="114"/>
      <c r="AQ302" s="115"/>
      <c r="AR302" s="115"/>
      <c r="AS302" s="115"/>
      <c r="AT302" s="115"/>
      <c r="AU302" s="115"/>
      <c r="AV302" s="112"/>
    </row>
    <row r="303" spans="1:48" s="85" customFormat="1" ht="24.75" customHeight="1">
      <c r="A303" s="70" t="str">
        <f t="shared" si="49"/>
        <v>0</v>
      </c>
      <c r="B303" s="71">
        <v>300</v>
      </c>
      <c r="C303" s="70"/>
      <c r="D303" s="70"/>
      <c r="E303" s="70"/>
      <c r="F303" s="70"/>
      <c r="G303" s="70"/>
      <c r="H303" s="112"/>
      <c r="I303" s="117"/>
      <c r="J303" s="118"/>
      <c r="K303" s="118"/>
      <c r="L303" s="118"/>
      <c r="M303" s="119"/>
      <c r="N303" s="119"/>
      <c r="O303" s="120"/>
      <c r="P303" s="110"/>
      <c r="Q303" s="117"/>
      <c r="R303" s="117"/>
      <c r="S303" s="117"/>
      <c r="T303" s="117"/>
      <c r="U303" s="117"/>
      <c r="V303" s="110"/>
      <c r="W303" s="79">
        <f t="shared" si="50"/>
        <v>0</v>
      </c>
      <c r="X303" s="80">
        <f t="shared" si="51"/>
        <v>0</v>
      </c>
      <c r="Y303" s="79">
        <f t="shared" si="52"/>
        <v>0</v>
      </c>
      <c r="Z303" s="80">
        <f t="shared" si="53"/>
        <v>0</v>
      </c>
      <c r="AA303" s="79">
        <f t="shared" si="54"/>
        <v>0</v>
      </c>
      <c r="AB303" s="80">
        <f t="shared" si="55"/>
        <v>0</v>
      </c>
      <c r="AC303" s="81" t="str">
        <f t="shared" si="56"/>
        <v>0</v>
      </c>
      <c r="AD303" s="112"/>
      <c r="AE303" s="112"/>
      <c r="AF303" s="113"/>
      <c r="AG303" s="114"/>
      <c r="AH303" s="114"/>
      <c r="AI303" s="114"/>
      <c r="AJ303" s="114"/>
      <c r="AK303" s="114"/>
      <c r="AL303" s="114"/>
      <c r="AM303" s="115"/>
      <c r="AN303" s="115"/>
      <c r="AO303" s="114"/>
      <c r="AP303" s="114"/>
      <c r="AQ303" s="115"/>
      <c r="AR303" s="115"/>
      <c r="AS303" s="115"/>
      <c r="AT303" s="115"/>
      <c r="AU303" s="115"/>
      <c r="AV303" s="112"/>
    </row>
    <row r="304" spans="1:48" s="85" customFormat="1" ht="24.75" customHeight="1">
      <c r="A304" s="70" t="str">
        <f t="shared" si="49"/>
        <v>0</v>
      </c>
      <c r="B304" s="71">
        <v>301</v>
      </c>
      <c r="C304" s="70"/>
      <c r="D304" s="70"/>
      <c r="E304" s="70"/>
      <c r="F304" s="70"/>
      <c r="G304" s="70"/>
      <c r="H304" s="112"/>
      <c r="I304" s="117"/>
      <c r="J304" s="118"/>
      <c r="K304" s="118"/>
      <c r="L304" s="118"/>
      <c r="M304" s="119"/>
      <c r="N304" s="119"/>
      <c r="O304" s="120"/>
      <c r="P304" s="110"/>
      <c r="Q304" s="117"/>
      <c r="R304" s="117"/>
      <c r="S304" s="117"/>
      <c r="T304" s="117"/>
      <c r="U304" s="117"/>
      <c r="V304" s="110"/>
      <c r="W304" s="79">
        <f t="shared" si="50"/>
        <v>0</v>
      </c>
      <c r="X304" s="80">
        <f t="shared" si="51"/>
        <v>0</v>
      </c>
      <c r="Y304" s="79">
        <f t="shared" si="52"/>
        <v>0</v>
      </c>
      <c r="Z304" s="80">
        <f t="shared" si="53"/>
        <v>0</v>
      </c>
      <c r="AA304" s="79">
        <f t="shared" si="54"/>
        <v>0</v>
      </c>
      <c r="AB304" s="80">
        <f t="shared" si="55"/>
        <v>0</v>
      </c>
      <c r="AC304" s="81" t="str">
        <f t="shared" si="56"/>
        <v>0</v>
      </c>
      <c r="AD304" s="112"/>
      <c r="AE304" s="112"/>
      <c r="AF304" s="113"/>
      <c r="AG304" s="114"/>
      <c r="AH304" s="114"/>
      <c r="AI304" s="114"/>
      <c r="AJ304" s="114"/>
      <c r="AK304" s="114"/>
      <c r="AL304" s="114"/>
      <c r="AM304" s="115"/>
      <c r="AN304" s="115"/>
      <c r="AO304" s="114"/>
      <c r="AP304" s="114"/>
      <c r="AQ304" s="115"/>
      <c r="AR304" s="115"/>
      <c r="AS304" s="115"/>
      <c r="AT304" s="115"/>
      <c r="AU304" s="115"/>
      <c r="AV304" s="112"/>
    </row>
    <row r="305" spans="1:48" s="85" customFormat="1" ht="24.75" customHeight="1">
      <c r="A305" s="70" t="str">
        <f t="shared" si="49"/>
        <v>0</v>
      </c>
      <c r="B305" s="71">
        <v>302</v>
      </c>
      <c r="C305" s="70"/>
      <c r="D305" s="70"/>
      <c r="E305" s="70"/>
      <c r="F305" s="70"/>
      <c r="G305" s="70"/>
      <c r="H305" s="112"/>
      <c r="I305" s="117"/>
      <c r="J305" s="118"/>
      <c r="K305" s="118"/>
      <c r="L305" s="118"/>
      <c r="M305" s="119"/>
      <c r="N305" s="119"/>
      <c r="O305" s="120"/>
      <c r="P305" s="110"/>
      <c r="Q305" s="117"/>
      <c r="R305" s="117"/>
      <c r="S305" s="117"/>
      <c r="T305" s="117"/>
      <c r="U305" s="117"/>
      <c r="V305" s="110"/>
      <c r="W305" s="79">
        <f t="shared" si="50"/>
        <v>0</v>
      </c>
      <c r="X305" s="80">
        <f t="shared" si="51"/>
        <v>0</v>
      </c>
      <c r="Y305" s="79">
        <f t="shared" si="52"/>
        <v>0</v>
      </c>
      <c r="Z305" s="80">
        <f t="shared" si="53"/>
        <v>0</v>
      </c>
      <c r="AA305" s="79">
        <f t="shared" si="54"/>
        <v>0</v>
      </c>
      <c r="AB305" s="80">
        <f t="shared" si="55"/>
        <v>0</v>
      </c>
      <c r="AC305" s="81" t="str">
        <f t="shared" si="56"/>
        <v>0</v>
      </c>
      <c r="AD305" s="112"/>
      <c r="AE305" s="112"/>
      <c r="AF305" s="113"/>
      <c r="AG305" s="114"/>
      <c r="AH305" s="114"/>
      <c r="AI305" s="114"/>
      <c r="AJ305" s="114"/>
      <c r="AK305" s="114"/>
      <c r="AL305" s="114"/>
      <c r="AM305" s="115"/>
      <c r="AN305" s="115"/>
      <c r="AO305" s="114"/>
      <c r="AP305" s="114"/>
      <c r="AQ305" s="115"/>
      <c r="AR305" s="115"/>
      <c r="AS305" s="115"/>
      <c r="AT305" s="115"/>
      <c r="AU305" s="115"/>
      <c r="AV305" s="112"/>
    </row>
    <row r="306" spans="1:48" s="85" customFormat="1" ht="24.75" customHeight="1">
      <c r="A306" s="70" t="str">
        <f t="shared" si="49"/>
        <v>0</v>
      </c>
      <c r="B306" s="71">
        <v>303</v>
      </c>
      <c r="C306" s="70"/>
      <c r="D306" s="70"/>
      <c r="E306" s="70"/>
      <c r="F306" s="70"/>
      <c r="G306" s="70"/>
      <c r="H306" s="112"/>
      <c r="I306" s="117"/>
      <c r="J306" s="118"/>
      <c r="K306" s="118"/>
      <c r="L306" s="118"/>
      <c r="M306" s="119"/>
      <c r="N306" s="119"/>
      <c r="O306" s="120"/>
      <c r="P306" s="110"/>
      <c r="Q306" s="117"/>
      <c r="R306" s="117"/>
      <c r="S306" s="117"/>
      <c r="T306" s="117"/>
      <c r="U306" s="117"/>
      <c r="V306" s="110"/>
      <c r="W306" s="79">
        <f t="shared" si="50"/>
        <v>0</v>
      </c>
      <c r="X306" s="80">
        <f t="shared" si="51"/>
        <v>0</v>
      </c>
      <c r="Y306" s="79">
        <f t="shared" si="52"/>
        <v>0</v>
      </c>
      <c r="Z306" s="80">
        <f t="shared" si="53"/>
        <v>0</v>
      </c>
      <c r="AA306" s="79">
        <f t="shared" si="54"/>
        <v>0</v>
      </c>
      <c r="AB306" s="80">
        <f t="shared" si="55"/>
        <v>0</v>
      </c>
      <c r="AC306" s="81" t="str">
        <f t="shared" si="56"/>
        <v>0</v>
      </c>
      <c r="AD306" s="112"/>
      <c r="AE306" s="112"/>
      <c r="AF306" s="113"/>
      <c r="AG306" s="114"/>
      <c r="AH306" s="114"/>
      <c r="AI306" s="114"/>
      <c r="AJ306" s="114"/>
      <c r="AK306" s="114"/>
      <c r="AL306" s="114"/>
      <c r="AM306" s="115"/>
      <c r="AN306" s="115"/>
      <c r="AO306" s="114"/>
      <c r="AP306" s="114"/>
      <c r="AQ306" s="115"/>
      <c r="AR306" s="115"/>
      <c r="AS306" s="115"/>
      <c r="AT306" s="115"/>
      <c r="AU306" s="115"/>
      <c r="AV306" s="112"/>
    </row>
    <row r="307" spans="1:48" s="85" customFormat="1" ht="24.75" customHeight="1">
      <c r="A307" s="70" t="str">
        <f t="shared" si="49"/>
        <v>0</v>
      </c>
      <c r="B307" s="71">
        <v>304</v>
      </c>
      <c r="C307" s="70"/>
      <c r="D307" s="70"/>
      <c r="E307" s="70"/>
      <c r="F307" s="70"/>
      <c r="G307" s="70"/>
      <c r="H307" s="112"/>
      <c r="I307" s="117"/>
      <c r="J307" s="118"/>
      <c r="K307" s="118"/>
      <c r="L307" s="118"/>
      <c r="M307" s="119"/>
      <c r="N307" s="119"/>
      <c r="O307" s="120"/>
      <c r="P307" s="110"/>
      <c r="Q307" s="117"/>
      <c r="R307" s="117"/>
      <c r="S307" s="117"/>
      <c r="T307" s="117"/>
      <c r="U307" s="117"/>
      <c r="V307" s="110"/>
      <c r="W307" s="79">
        <f t="shared" si="50"/>
        <v>0</v>
      </c>
      <c r="X307" s="80">
        <f t="shared" si="51"/>
        <v>0</v>
      </c>
      <c r="Y307" s="79">
        <f t="shared" si="52"/>
        <v>0</v>
      </c>
      <c r="Z307" s="80">
        <f t="shared" si="53"/>
        <v>0</v>
      </c>
      <c r="AA307" s="79">
        <f t="shared" si="54"/>
        <v>0</v>
      </c>
      <c r="AB307" s="80">
        <f t="shared" si="55"/>
        <v>0</v>
      </c>
      <c r="AC307" s="81" t="str">
        <f t="shared" si="56"/>
        <v>0</v>
      </c>
      <c r="AD307" s="112"/>
      <c r="AE307" s="112"/>
      <c r="AF307" s="113"/>
      <c r="AG307" s="114"/>
      <c r="AH307" s="114"/>
      <c r="AI307" s="114"/>
      <c r="AJ307" s="114"/>
      <c r="AK307" s="114"/>
      <c r="AL307" s="114"/>
      <c r="AM307" s="115"/>
      <c r="AN307" s="115"/>
      <c r="AO307" s="114"/>
      <c r="AP307" s="114"/>
      <c r="AQ307" s="115"/>
      <c r="AR307" s="115"/>
      <c r="AS307" s="115"/>
      <c r="AT307" s="115"/>
      <c r="AU307" s="115"/>
      <c r="AV307" s="112"/>
    </row>
    <row r="308" spans="1:48" s="85" customFormat="1" ht="24.75" customHeight="1">
      <c r="A308" s="70" t="str">
        <f t="shared" si="49"/>
        <v>0</v>
      </c>
      <c r="B308" s="71">
        <v>305</v>
      </c>
      <c r="C308" s="70"/>
      <c r="D308" s="70"/>
      <c r="E308" s="70"/>
      <c r="F308" s="70"/>
      <c r="G308" s="70"/>
      <c r="H308" s="112"/>
      <c r="I308" s="117"/>
      <c r="J308" s="118"/>
      <c r="K308" s="118"/>
      <c r="L308" s="118"/>
      <c r="M308" s="119"/>
      <c r="N308" s="119"/>
      <c r="O308" s="120"/>
      <c r="P308" s="110"/>
      <c r="Q308" s="117"/>
      <c r="R308" s="117"/>
      <c r="S308" s="117"/>
      <c r="T308" s="117"/>
      <c r="U308" s="117"/>
      <c r="V308" s="110"/>
      <c r="W308" s="79">
        <f t="shared" si="50"/>
        <v>0</v>
      </c>
      <c r="X308" s="80">
        <f t="shared" si="51"/>
        <v>0</v>
      </c>
      <c r="Y308" s="79">
        <f t="shared" si="52"/>
        <v>0</v>
      </c>
      <c r="Z308" s="80">
        <f t="shared" si="53"/>
        <v>0</v>
      </c>
      <c r="AA308" s="79">
        <f t="shared" si="54"/>
        <v>0</v>
      </c>
      <c r="AB308" s="80">
        <f t="shared" si="55"/>
        <v>0</v>
      </c>
      <c r="AC308" s="81" t="str">
        <f t="shared" si="56"/>
        <v>0</v>
      </c>
      <c r="AD308" s="112"/>
      <c r="AE308" s="112"/>
      <c r="AF308" s="113"/>
      <c r="AG308" s="114"/>
      <c r="AH308" s="114"/>
      <c r="AI308" s="114"/>
      <c r="AJ308" s="114"/>
      <c r="AK308" s="114"/>
      <c r="AL308" s="114"/>
      <c r="AM308" s="115"/>
      <c r="AN308" s="115"/>
      <c r="AO308" s="114"/>
      <c r="AP308" s="114"/>
      <c r="AQ308" s="115"/>
      <c r="AR308" s="115"/>
      <c r="AS308" s="115"/>
      <c r="AT308" s="115"/>
      <c r="AU308" s="115"/>
      <c r="AV308" s="112"/>
    </row>
    <row r="309" spans="1:48" s="85" customFormat="1" ht="24.75" customHeight="1">
      <c r="A309" s="70" t="str">
        <f t="shared" si="49"/>
        <v>0</v>
      </c>
      <c r="B309" s="71">
        <v>306</v>
      </c>
      <c r="C309" s="70"/>
      <c r="D309" s="70"/>
      <c r="E309" s="70"/>
      <c r="F309" s="70"/>
      <c r="G309" s="70"/>
      <c r="H309" s="112"/>
      <c r="I309" s="117"/>
      <c r="J309" s="118"/>
      <c r="K309" s="118"/>
      <c r="L309" s="118"/>
      <c r="M309" s="119"/>
      <c r="N309" s="119"/>
      <c r="O309" s="120"/>
      <c r="P309" s="110"/>
      <c r="Q309" s="117"/>
      <c r="R309" s="117"/>
      <c r="S309" s="117"/>
      <c r="T309" s="117"/>
      <c r="U309" s="117"/>
      <c r="V309" s="110"/>
      <c r="W309" s="79">
        <f t="shared" si="50"/>
        <v>0</v>
      </c>
      <c r="X309" s="80">
        <f t="shared" si="51"/>
        <v>0</v>
      </c>
      <c r="Y309" s="79">
        <f t="shared" si="52"/>
        <v>0</v>
      </c>
      <c r="Z309" s="80">
        <f t="shared" si="53"/>
        <v>0</v>
      </c>
      <c r="AA309" s="79">
        <f t="shared" si="54"/>
        <v>0</v>
      </c>
      <c r="AB309" s="80">
        <f t="shared" si="55"/>
        <v>0</v>
      </c>
      <c r="AC309" s="81" t="str">
        <f t="shared" si="56"/>
        <v>0</v>
      </c>
      <c r="AD309" s="112"/>
      <c r="AE309" s="112"/>
      <c r="AF309" s="113"/>
      <c r="AG309" s="114"/>
      <c r="AH309" s="114"/>
      <c r="AI309" s="114"/>
      <c r="AJ309" s="114"/>
      <c r="AK309" s="114"/>
      <c r="AL309" s="114"/>
      <c r="AM309" s="115"/>
      <c r="AN309" s="115"/>
      <c r="AO309" s="114"/>
      <c r="AP309" s="114"/>
      <c r="AQ309" s="115"/>
      <c r="AR309" s="115"/>
      <c r="AS309" s="115"/>
      <c r="AT309" s="115"/>
      <c r="AU309" s="115"/>
      <c r="AV309" s="112"/>
    </row>
    <row r="310" spans="1:48" s="85" customFormat="1" ht="24.75" customHeight="1">
      <c r="A310" s="70" t="str">
        <f t="shared" si="49"/>
        <v>0</v>
      </c>
      <c r="B310" s="71">
        <v>307</v>
      </c>
      <c r="C310" s="70"/>
      <c r="D310" s="70"/>
      <c r="E310" s="70"/>
      <c r="F310" s="70"/>
      <c r="G310" s="70"/>
      <c r="H310" s="112"/>
      <c r="I310" s="117"/>
      <c r="J310" s="118"/>
      <c r="K310" s="118"/>
      <c r="L310" s="118"/>
      <c r="M310" s="119"/>
      <c r="N310" s="119"/>
      <c r="O310" s="120"/>
      <c r="P310" s="110"/>
      <c r="Q310" s="117"/>
      <c r="R310" s="117"/>
      <c r="S310" s="117"/>
      <c r="T310" s="117"/>
      <c r="U310" s="117"/>
      <c r="V310" s="110"/>
      <c r="W310" s="79">
        <f t="shared" si="50"/>
        <v>0</v>
      </c>
      <c r="X310" s="80">
        <f t="shared" si="51"/>
        <v>0</v>
      </c>
      <c r="Y310" s="79">
        <f t="shared" si="52"/>
        <v>0</v>
      </c>
      <c r="Z310" s="80">
        <f t="shared" si="53"/>
        <v>0</v>
      </c>
      <c r="AA310" s="79">
        <f t="shared" si="54"/>
        <v>0</v>
      </c>
      <c r="AB310" s="80">
        <f t="shared" si="55"/>
        <v>0</v>
      </c>
      <c r="AC310" s="81" t="str">
        <f t="shared" si="56"/>
        <v>0</v>
      </c>
      <c r="AD310" s="112"/>
      <c r="AE310" s="112"/>
      <c r="AF310" s="113"/>
      <c r="AG310" s="114"/>
      <c r="AH310" s="114"/>
      <c r="AI310" s="114"/>
      <c r="AJ310" s="114"/>
      <c r="AK310" s="114"/>
      <c r="AL310" s="114"/>
      <c r="AM310" s="115"/>
      <c r="AN310" s="115"/>
      <c r="AO310" s="114"/>
      <c r="AP310" s="114"/>
      <c r="AQ310" s="115"/>
      <c r="AR310" s="115"/>
      <c r="AS310" s="115"/>
      <c r="AT310" s="115"/>
      <c r="AU310" s="115"/>
      <c r="AV310" s="112"/>
    </row>
    <row r="311" spans="1:48" s="85" customFormat="1" ht="24.75" customHeight="1">
      <c r="A311" s="70" t="str">
        <f t="shared" si="49"/>
        <v>0</v>
      </c>
      <c r="B311" s="71">
        <v>308</v>
      </c>
      <c r="C311" s="70"/>
      <c r="D311" s="70"/>
      <c r="E311" s="70"/>
      <c r="F311" s="70"/>
      <c r="G311" s="70"/>
      <c r="H311" s="112"/>
      <c r="I311" s="117"/>
      <c r="J311" s="118"/>
      <c r="K311" s="118"/>
      <c r="L311" s="118"/>
      <c r="M311" s="119"/>
      <c r="N311" s="119"/>
      <c r="O311" s="120"/>
      <c r="P311" s="110"/>
      <c r="Q311" s="117"/>
      <c r="R311" s="117"/>
      <c r="S311" s="117"/>
      <c r="T311" s="117"/>
      <c r="U311" s="117"/>
      <c r="V311" s="110"/>
      <c r="W311" s="79">
        <f t="shared" si="50"/>
        <v>0</v>
      </c>
      <c r="X311" s="80">
        <f t="shared" si="51"/>
        <v>0</v>
      </c>
      <c r="Y311" s="79">
        <f t="shared" si="52"/>
        <v>0</v>
      </c>
      <c r="Z311" s="80">
        <f t="shared" si="53"/>
        <v>0</v>
      </c>
      <c r="AA311" s="79">
        <f t="shared" si="54"/>
        <v>0</v>
      </c>
      <c r="AB311" s="80">
        <f t="shared" si="55"/>
        <v>0</v>
      </c>
      <c r="AC311" s="81" t="str">
        <f t="shared" si="56"/>
        <v>0</v>
      </c>
      <c r="AD311" s="112"/>
      <c r="AE311" s="112"/>
      <c r="AF311" s="113"/>
      <c r="AG311" s="114"/>
      <c r="AH311" s="114"/>
      <c r="AI311" s="114"/>
      <c r="AJ311" s="114"/>
      <c r="AK311" s="114"/>
      <c r="AL311" s="114"/>
      <c r="AM311" s="115"/>
      <c r="AN311" s="115"/>
      <c r="AO311" s="114"/>
      <c r="AP311" s="114"/>
      <c r="AQ311" s="115"/>
      <c r="AR311" s="115"/>
      <c r="AS311" s="115"/>
      <c r="AT311" s="115"/>
      <c r="AU311" s="115"/>
      <c r="AV311" s="112"/>
    </row>
    <row r="312" spans="1:48" s="85" customFormat="1" ht="24.75" customHeight="1">
      <c r="A312" s="70" t="str">
        <f t="shared" si="49"/>
        <v>0</v>
      </c>
      <c r="B312" s="71">
        <v>309</v>
      </c>
      <c r="C312" s="70"/>
      <c r="D312" s="70"/>
      <c r="E312" s="70"/>
      <c r="F312" s="70"/>
      <c r="G312" s="70"/>
      <c r="H312" s="112"/>
      <c r="I312" s="117"/>
      <c r="J312" s="118"/>
      <c r="K312" s="118"/>
      <c r="L312" s="118"/>
      <c r="M312" s="119"/>
      <c r="N312" s="119"/>
      <c r="O312" s="120"/>
      <c r="P312" s="110"/>
      <c r="Q312" s="117"/>
      <c r="R312" s="117"/>
      <c r="S312" s="117"/>
      <c r="T312" s="117"/>
      <c r="U312" s="117"/>
      <c r="V312" s="110"/>
      <c r="W312" s="79">
        <f t="shared" si="50"/>
        <v>0</v>
      </c>
      <c r="X312" s="80">
        <f t="shared" si="51"/>
        <v>0</v>
      </c>
      <c r="Y312" s="79">
        <f t="shared" si="52"/>
        <v>0</v>
      </c>
      <c r="Z312" s="80">
        <f t="shared" si="53"/>
        <v>0</v>
      </c>
      <c r="AA312" s="79">
        <f t="shared" si="54"/>
        <v>0</v>
      </c>
      <c r="AB312" s="80">
        <f t="shared" si="55"/>
        <v>0</v>
      </c>
      <c r="AC312" s="81" t="str">
        <f t="shared" si="56"/>
        <v>0</v>
      </c>
      <c r="AD312" s="112"/>
      <c r="AE312" s="112"/>
      <c r="AF312" s="113"/>
      <c r="AG312" s="114"/>
      <c r="AH312" s="114"/>
      <c r="AI312" s="114"/>
      <c r="AJ312" s="114"/>
      <c r="AK312" s="114"/>
      <c r="AL312" s="114"/>
      <c r="AM312" s="115"/>
      <c r="AN312" s="115"/>
      <c r="AO312" s="114"/>
      <c r="AP312" s="114"/>
      <c r="AQ312" s="115"/>
      <c r="AR312" s="115"/>
      <c r="AS312" s="115"/>
      <c r="AT312" s="115"/>
      <c r="AU312" s="115"/>
      <c r="AV312" s="112"/>
    </row>
    <row r="313" spans="1:48" s="85" customFormat="1" ht="24.75" customHeight="1">
      <c r="A313" s="70" t="str">
        <f t="shared" si="49"/>
        <v>0</v>
      </c>
      <c r="B313" s="71">
        <v>310</v>
      </c>
      <c r="C313" s="70"/>
      <c r="D313" s="70"/>
      <c r="E313" s="70"/>
      <c r="F313" s="70"/>
      <c r="G313" s="70"/>
      <c r="H313" s="112"/>
      <c r="I313" s="117"/>
      <c r="J313" s="118"/>
      <c r="K313" s="118"/>
      <c r="L313" s="118"/>
      <c r="M313" s="119"/>
      <c r="N313" s="119"/>
      <c r="O313" s="120"/>
      <c r="P313" s="110"/>
      <c r="Q313" s="117"/>
      <c r="R313" s="117"/>
      <c r="S313" s="117"/>
      <c r="T313" s="117"/>
      <c r="U313" s="117"/>
      <c r="V313" s="110"/>
      <c r="W313" s="79">
        <f t="shared" si="50"/>
        <v>0</v>
      </c>
      <c r="X313" s="80">
        <f t="shared" si="51"/>
        <v>0</v>
      </c>
      <c r="Y313" s="79">
        <f t="shared" si="52"/>
        <v>0</v>
      </c>
      <c r="Z313" s="80">
        <f t="shared" si="53"/>
        <v>0</v>
      </c>
      <c r="AA313" s="79">
        <f t="shared" si="54"/>
        <v>0</v>
      </c>
      <c r="AB313" s="80">
        <f t="shared" si="55"/>
        <v>0</v>
      </c>
      <c r="AC313" s="81" t="str">
        <f t="shared" si="56"/>
        <v>0</v>
      </c>
      <c r="AD313" s="112"/>
      <c r="AE313" s="112"/>
      <c r="AF313" s="113"/>
      <c r="AG313" s="114"/>
      <c r="AH313" s="114"/>
      <c r="AI313" s="114"/>
      <c r="AJ313" s="114"/>
      <c r="AK313" s="114"/>
      <c r="AL313" s="114"/>
      <c r="AM313" s="115"/>
      <c r="AN313" s="115"/>
      <c r="AO313" s="114"/>
      <c r="AP313" s="114"/>
      <c r="AQ313" s="115"/>
      <c r="AR313" s="115"/>
      <c r="AS313" s="115"/>
      <c r="AT313" s="115"/>
      <c r="AU313" s="115"/>
      <c r="AV313" s="112"/>
    </row>
    <row r="314" spans="1:48" s="85" customFormat="1" ht="24.75" customHeight="1">
      <c r="A314" s="70" t="str">
        <f t="shared" si="49"/>
        <v>0</v>
      </c>
      <c r="B314" s="71">
        <v>311</v>
      </c>
      <c r="C314" s="70"/>
      <c r="D314" s="70"/>
      <c r="E314" s="70"/>
      <c r="F314" s="70"/>
      <c r="G314" s="70"/>
      <c r="H314" s="112"/>
      <c r="I314" s="117"/>
      <c r="J314" s="118"/>
      <c r="K314" s="118"/>
      <c r="L314" s="118"/>
      <c r="M314" s="119"/>
      <c r="N314" s="119"/>
      <c r="O314" s="120"/>
      <c r="P314" s="110"/>
      <c r="Q314" s="117"/>
      <c r="R314" s="117"/>
      <c r="S314" s="117"/>
      <c r="T314" s="117"/>
      <c r="U314" s="117"/>
      <c r="V314" s="110"/>
      <c r="W314" s="79">
        <f t="shared" si="50"/>
        <v>0</v>
      </c>
      <c r="X314" s="80">
        <f t="shared" si="51"/>
        <v>0</v>
      </c>
      <c r="Y314" s="79">
        <f t="shared" si="52"/>
        <v>0</v>
      </c>
      <c r="Z314" s="80">
        <f t="shared" si="53"/>
        <v>0</v>
      </c>
      <c r="AA314" s="79">
        <f t="shared" si="54"/>
        <v>0</v>
      </c>
      <c r="AB314" s="80">
        <f t="shared" si="55"/>
        <v>0</v>
      </c>
      <c r="AC314" s="81" t="str">
        <f t="shared" si="56"/>
        <v>0</v>
      </c>
      <c r="AD314" s="112"/>
      <c r="AE314" s="112"/>
      <c r="AF314" s="113"/>
      <c r="AG314" s="114"/>
      <c r="AH314" s="114"/>
      <c r="AI314" s="114"/>
      <c r="AJ314" s="114"/>
      <c r="AK314" s="114"/>
      <c r="AL314" s="114"/>
      <c r="AM314" s="115"/>
      <c r="AN314" s="115"/>
      <c r="AO314" s="114"/>
      <c r="AP314" s="114"/>
      <c r="AQ314" s="116"/>
      <c r="AR314" s="115"/>
      <c r="AS314" s="115"/>
      <c r="AT314" s="115"/>
      <c r="AU314" s="115"/>
      <c r="AV314" s="112"/>
    </row>
    <row r="315" spans="1:48" s="85" customFormat="1" ht="24.75" customHeight="1">
      <c r="A315" s="70" t="str">
        <f t="shared" si="49"/>
        <v>0</v>
      </c>
      <c r="B315" s="71">
        <v>312</v>
      </c>
      <c r="C315" s="70"/>
      <c r="D315" s="70"/>
      <c r="E315" s="70"/>
      <c r="F315" s="70"/>
      <c r="G315" s="70"/>
      <c r="H315" s="112"/>
      <c r="I315" s="117"/>
      <c r="J315" s="118"/>
      <c r="K315" s="118"/>
      <c r="L315" s="118"/>
      <c r="M315" s="119"/>
      <c r="N315" s="119"/>
      <c r="O315" s="120"/>
      <c r="P315" s="110"/>
      <c r="Q315" s="117"/>
      <c r="R315" s="117"/>
      <c r="S315" s="117"/>
      <c r="T315" s="117"/>
      <c r="U315" s="117"/>
      <c r="V315" s="110"/>
      <c r="W315" s="79">
        <f t="shared" si="50"/>
        <v>0</v>
      </c>
      <c r="X315" s="80">
        <f t="shared" si="51"/>
        <v>0</v>
      </c>
      <c r="Y315" s="79">
        <f t="shared" si="52"/>
        <v>0</v>
      </c>
      <c r="Z315" s="80">
        <f t="shared" si="53"/>
        <v>0</v>
      </c>
      <c r="AA315" s="79">
        <f t="shared" si="54"/>
        <v>0</v>
      </c>
      <c r="AB315" s="80">
        <f t="shared" si="55"/>
        <v>0</v>
      </c>
      <c r="AC315" s="81" t="str">
        <f t="shared" si="56"/>
        <v>0</v>
      </c>
      <c r="AD315" s="112"/>
      <c r="AE315" s="112"/>
      <c r="AF315" s="113"/>
      <c r="AG315" s="114"/>
      <c r="AH315" s="114"/>
      <c r="AI315" s="114"/>
      <c r="AJ315" s="114"/>
      <c r="AK315" s="114"/>
      <c r="AL315" s="114"/>
      <c r="AM315" s="115"/>
      <c r="AN315" s="115"/>
      <c r="AO315" s="114"/>
      <c r="AP315" s="114"/>
      <c r="AQ315" s="115"/>
      <c r="AR315" s="115"/>
      <c r="AS315" s="115"/>
      <c r="AT315" s="115"/>
      <c r="AU315" s="115"/>
      <c r="AV315" s="112"/>
    </row>
    <row r="316" spans="1:48" s="85" customFormat="1" ht="24.75" customHeight="1">
      <c r="A316" s="70" t="str">
        <f t="shared" si="49"/>
        <v>0</v>
      </c>
      <c r="B316" s="71">
        <v>313</v>
      </c>
      <c r="C316" s="70"/>
      <c r="D316" s="70"/>
      <c r="E316" s="70"/>
      <c r="F316" s="70"/>
      <c r="G316" s="70"/>
      <c r="H316" s="112"/>
      <c r="I316" s="117"/>
      <c r="J316" s="118"/>
      <c r="K316" s="118"/>
      <c r="L316" s="118"/>
      <c r="M316" s="119"/>
      <c r="N316" s="119"/>
      <c r="O316" s="120"/>
      <c r="P316" s="110"/>
      <c r="Q316" s="117"/>
      <c r="R316" s="117"/>
      <c r="S316" s="117"/>
      <c r="T316" s="117"/>
      <c r="U316" s="117"/>
      <c r="V316" s="110"/>
      <c r="W316" s="79">
        <f t="shared" si="50"/>
        <v>0</v>
      </c>
      <c r="X316" s="80">
        <f t="shared" si="51"/>
        <v>0</v>
      </c>
      <c r="Y316" s="79">
        <f t="shared" si="52"/>
        <v>0</v>
      </c>
      <c r="Z316" s="80">
        <f t="shared" si="53"/>
        <v>0</v>
      </c>
      <c r="AA316" s="79">
        <f t="shared" si="54"/>
        <v>0</v>
      </c>
      <c r="AB316" s="80">
        <f t="shared" si="55"/>
        <v>0</v>
      </c>
      <c r="AC316" s="81" t="str">
        <f t="shared" si="56"/>
        <v>0</v>
      </c>
      <c r="AD316" s="112"/>
      <c r="AE316" s="112"/>
      <c r="AF316" s="113"/>
      <c r="AG316" s="114"/>
      <c r="AH316" s="114"/>
      <c r="AI316" s="114"/>
      <c r="AJ316" s="114"/>
      <c r="AK316" s="114"/>
      <c r="AL316" s="114"/>
      <c r="AM316" s="115"/>
      <c r="AN316" s="115"/>
      <c r="AO316" s="114"/>
      <c r="AP316" s="114"/>
      <c r="AQ316" s="115"/>
      <c r="AR316" s="115"/>
      <c r="AS316" s="115"/>
      <c r="AT316" s="115"/>
      <c r="AU316" s="115"/>
      <c r="AV316" s="112"/>
    </row>
    <row r="317" spans="1:48" s="85" customFormat="1" ht="24.75" customHeight="1">
      <c r="A317" s="70" t="str">
        <f t="shared" si="49"/>
        <v>0</v>
      </c>
      <c r="B317" s="71">
        <v>314</v>
      </c>
      <c r="C317" s="70"/>
      <c r="D317" s="70"/>
      <c r="E317" s="70"/>
      <c r="F317" s="70"/>
      <c r="G317" s="70"/>
      <c r="H317" s="112"/>
      <c r="I317" s="117"/>
      <c r="J317" s="118"/>
      <c r="K317" s="118"/>
      <c r="L317" s="118"/>
      <c r="M317" s="119"/>
      <c r="N317" s="119"/>
      <c r="O317" s="120"/>
      <c r="P317" s="110"/>
      <c r="Q317" s="117"/>
      <c r="R317" s="117"/>
      <c r="S317" s="117"/>
      <c r="T317" s="117"/>
      <c r="U317" s="117"/>
      <c r="V317" s="110"/>
      <c r="W317" s="79">
        <f t="shared" si="50"/>
        <v>0</v>
      </c>
      <c r="X317" s="80">
        <f t="shared" si="51"/>
        <v>0</v>
      </c>
      <c r="Y317" s="79">
        <f t="shared" si="52"/>
        <v>0</v>
      </c>
      <c r="Z317" s="80">
        <f t="shared" si="53"/>
        <v>0</v>
      </c>
      <c r="AA317" s="79">
        <f t="shared" si="54"/>
        <v>0</v>
      </c>
      <c r="AB317" s="80">
        <f t="shared" si="55"/>
        <v>0</v>
      </c>
      <c r="AC317" s="81" t="str">
        <f t="shared" si="56"/>
        <v>0</v>
      </c>
      <c r="AD317" s="112"/>
      <c r="AE317" s="112"/>
      <c r="AF317" s="113"/>
      <c r="AG317" s="114"/>
      <c r="AH317" s="114"/>
      <c r="AI317" s="114"/>
      <c r="AJ317" s="114"/>
      <c r="AK317" s="114"/>
      <c r="AL317" s="114"/>
      <c r="AM317" s="115"/>
      <c r="AN317" s="115"/>
      <c r="AO317" s="114"/>
      <c r="AP317" s="114"/>
      <c r="AQ317" s="115"/>
      <c r="AR317" s="115"/>
      <c r="AS317" s="115"/>
      <c r="AT317" s="115"/>
      <c r="AU317" s="115"/>
      <c r="AV317" s="112"/>
    </row>
    <row r="318" spans="1:48" s="85" customFormat="1" ht="24.75" customHeight="1">
      <c r="A318" s="70" t="str">
        <f t="shared" si="49"/>
        <v>0</v>
      </c>
      <c r="B318" s="71">
        <v>315</v>
      </c>
      <c r="C318" s="70"/>
      <c r="D318" s="70"/>
      <c r="E318" s="70"/>
      <c r="F318" s="70"/>
      <c r="G318" s="70"/>
      <c r="H318" s="112"/>
      <c r="I318" s="117"/>
      <c r="J318" s="118"/>
      <c r="K318" s="118"/>
      <c r="L318" s="118"/>
      <c r="M318" s="119"/>
      <c r="N318" s="119"/>
      <c r="O318" s="120"/>
      <c r="P318" s="110"/>
      <c r="Q318" s="117"/>
      <c r="R318" s="117"/>
      <c r="S318" s="117"/>
      <c r="T318" s="117"/>
      <c r="U318" s="117"/>
      <c r="V318" s="110"/>
      <c r="W318" s="79">
        <f t="shared" si="50"/>
        <v>0</v>
      </c>
      <c r="X318" s="80">
        <f t="shared" si="51"/>
        <v>0</v>
      </c>
      <c r="Y318" s="79">
        <f t="shared" si="52"/>
        <v>0</v>
      </c>
      <c r="Z318" s="80">
        <f t="shared" si="53"/>
        <v>0</v>
      </c>
      <c r="AA318" s="79">
        <f t="shared" si="54"/>
        <v>0</v>
      </c>
      <c r="AB318" s="80">
        <f t="shared" si="55"/>
        <v>0</v>
      </c>
      <c r="AC318" s="81" t="str">
        <f t="shared" si="56"/>
        <v>0</v>
      </c>
      <c r="AD318" s="112"/>
      <c r="AE318" s="112"/>
      <c r="AF318" s="113"/>
      <c r="AG318" s="114"/>
      <c r="AH318" s="114"/>
      <c r="AI318" s="114"/>
      <c r="AJ318" s="114"/>
      <c r="AK318" s="114"/>
      <c r="AL318" s="114"/>
      <c r="AM318" s="115"/>
      <c r="AN318" s="115"/>
      <c r="AO318" s="114"/>
      <c r="AP318" s="114"/>
      <c r="AQ318" s="115"/>
      <c r="AR318" s="115"/>
      <c r="AS318" s="115"/>
      <c r="AT318" s="115"/>
      <c r="AU318" s="115"/>
      <c r="AV318" s="112"/>
    </row>
    <row r="319" spans="1:48" s="85" customFormat="1" ht="24.75" customHeight="1">
      <c r="A319" s="70" t="str">
        <f t="shared" si="49"/>
        <v>0</v>
      </c>
      <c r="B319" s="71">
        <v>316</v>
      </c>
      <c r="C319" s="70"/>
      <c r="D319" s="70"/>
      <c r="E319" s="70"/>
      <c r="F319" s="70"/>
      <c r="G319" s="70"/>
      <c r="H319" s="112"/>
      <c r="I319" s="117"/>
      <c r="J319" s="118"/>
      <c r="K319" s="118"/>
      <c r="L319" s="118"/>
      <c r="M319" s="119"/>
      <c r="N319" s="119"/>
      <c r="O319" s="120"/>
      <c r="P319" s="110"/>
      <c r="Q319" s="117"/>
      <c r="R319" s="117"/>
      <c r="S319" s="117"/>
      <c r="T319" s="117"/>
      <c r="U319" s="117"/>
      <c r="V319" s="110"/>
      <c r="W319" s="79">
        <f t="shared" si="50"/>
        <v>0</v>
      </c>
      <c r="X319" s="80">
        <f t="shared" si="51"/>
        <v>0</v>
      </c>
      <c r="Y319" s="79">
        <f t="shared" si="52"/>
        <v>0</v>
      </c>
      <c r="Z319" s="80">
        <f t="shared" si="53"/>
        <v>0</v>
      </c>
      <c r="AA319" s="79">
        <f t="shared" si="54"/>
        <v>0</v>
      </c>
      <c r="AB319" s="80">
        <f t="shared" si="55"/>
        <v>0</v>
      </c>
      <c r="AC319" s="81" t="str">
        <f t="shared" si="56"/>
        <v>0</v>
      </c>
      <c r="AD319" s="112"/>
      <c r="AE319" s="112"/>
      <c r="AF319" s="113"/>
      <c r="AG319" s="114"/>
      <c r="AH319" s="114"/>
      <c r="AI319" s="114"/>
      <c r="AJ319" s="114"/>
      <c r="AK319" s="114"/>
      <c r="AL319" s="114"/>
      <c r="AM319" s="115"/>
      <c r="AN319" s="115"/>
      <c r="AO319" s="114"/>
      <c r="AP319" s="114"/>
      <c r="AQ319" s="115"/>
      <c r="AR319" s="115"/>
      <c r="AS319" s="115"/>
      <c r="AT319" s="115"/>
      <c r="AU319" s="115"/>
      <c r="AV319" s="112"/>
    </row>
    <row r="320" spans="1:48" s="85" customFormat="1" ht="24.75" customHeight="1">
      <c r="A320" s="70" t="str">
        <f t="shared" si="49"/>
        <v>0</v>
      </c>
      <c r="B320" s="71">
        <v>317</v>
      </c>
      <c r="C320" s="70"/>
      <c r="D320" s="70"/>
      <c r="E320" s="70"/>
      <c r="F320" s="70"/>
      <c r="G320" s="70"/>
      <c r="H320" s="112"/>
      <c r="I320" s="117"/>
      <c r="J320" s="118"/>
      <c r="K320" s="118"/>
      <c r="L320" s="118"/>
      <c r="M320" s="119"/>
      <c r="N320" s="119"/>
      <c r="O320" s="120"/>
      <c r="P320" s="110"/>
      <c r="Q320" s="117"/>
      <c r="R320" s="117"/>
      <c r="S320" s="117"/>
      <c r="T320" s="117"/>
      <c r="U320" s="117"/>
      <c r="V320" s="110"/>
      <c r="W320" s="79">
        <f t="shared" si="50"/>
        <v>0</v>
      </c>
      <c r="X320" s="80">
        <f t="shared" si="51"/>
        <v>0</v>
      </c>
      <c r="Y320" s="79">
        <f t="shared" si="52"/>
        <v>0</v>
      </c>
      <c r="Z320" s="80">
        <f t="shared" si="53"/>
        <v>0</v>
      </c>
      <c r="AA320" s="79">
        <f t="shared" si="54"/>
        <v>0</v>
      </c>
      <c r="AB320" s="80">
        <f t="shared" si="55"/>
        <v>0</v>
      </c>
      <c r="AC320" s="81" t="str">
        <f t="shared" si="56"/>
        <v>0</v>
      </c>
      <c r="AD320" s="112"/>
      <c r="AE320" s="112"/>
      <c r="AF320" s="113"/>
      <c r="AG320" s="114"/>
      <c r="AH320" s="114"/>
      <c r="AI320" s="114"/>
      <c r="AJ320" s="114"/>
      <c r="AK320" s="114"/>
      <c r="AL320" s="114"/>
      <c r="AM320" s="115"/>
      <c r="AN320" s="115"/>
      <c r="AO320" s="114"/>
      <c r="AP320" s="114"/>
      <c r="AQ320" s="115"/>
      <c r="AR320" s="115"/>
      <c r="AS320" s="115"/>
      <c r="AT320" s="115"/>
      <c r="AU320" s="115"/>
      <c r="AV320" s="112"/>
    </row>
    <row r="321" spans="1:48" s="85" customFormat="1" ht="24.75" customHeight="1">
      <c r="A321" s="70" t="str">
        <f t="shared" si="49"/>
        <v>0</v>
      </c>
      <c r="B321" s="71">
        <v>318</v>
      </c>
      <c r="C321" s="70"/>
      <c r="D321" s="70"/>
      <c r="E321" s="70"/>
      <c r="F321" s="70"/>
      <c r="G321" s="70"/>
      <c r="H321" s="112"/>
      <c r="I321" s="117"/>
      <c r="J321" s="118"/>
      <c r="K321" s="118"/>
      <c r="L321" s="118"/>
      <c r="M321" s="119"/>
      <c r="N321" s="119"/>
      <c r="O321" s="120"/>
      <c r="P321" s="110"/>
      <c r="Q321" s="117"/>
      <c r="R321" s="117"/>
      <c r="S321" s="117"/>
      <c r="T321" s="117"/>
      <c r="U321" s="117"/>
      <c r="V321" s="110"/>
      <c r="W321" s="79">
        <f t="shared" si="50"/>
        <v>0</v>
      </c>
      <c r="X321" s="80">
        <f t="shared" si="51"/>
        <v>0</v>
      </c>
      <c r="Y321" s="79">
        <f t="shared" si="52"/>
        <v>0</v>
      </c>
      <c r="Z321" s="80">
        <f t="shared" si="53"/>
        <v>0</v>
      </c>
      <c r="AA321" s="79">
        <f t="shared" si="54"/>
        <v>0</v>
      </c>
      <c r="AB321" s="80">
        <f t="shared" si="55"/>
        <v>0</v>
      </c>
      <c r="AC321" s="81" t="str">
        <f t="shared" si="56"/>
        <v>0</v>
      </c>
      <c r="AD321" s="112"/>
      <c r="AE321" s="112"/>
      <c r="AF321" s="113"/>
      <c r="AG321" s="114"/>
      <c r="AH321" s="114"/>
      <c r="AI321" s="114"/>
      <c r="AJ321" s="114"/>
      <c r="AK321" s="114"/>
      <c r="AL321" s="114"/>
      <c r="AM321" s="115"/>
      <c r="AN321" s="115"/>
      <c r="AO321" s="114"/>
      <c r="AP321" s="114"/>
      <c r="AQ321" s="115"/>
      <c r="AR321" s="115"/>
      <c r="AS321" s="115"/>
      <c r="AT321" s="115"/>
      <c r="AU321" s="115"/>
      <c r="AV321" s="112"/>
    </row>
    <row r="322" spans="1:48" s="85" customFormat="1" ht="24.75" customHeight="1">
      <c r="A322" s="70" t="str">
        <f t="shared" si="49"/>
        <v>0</v>
      </c>
      <c r="B322" s="71">
        <v>319</v>
      </c>
      <c r="C322" s="70"/>
      <c r="D322" s="70"/>
      <c r="E322" s="70"/>
      <c r="F322" s="70"/>
      <c r="G322" s="70"/>
      <c r="H322" s="112"/>
      <c r="I322" s="117"/>
      <c r="J322" s="118"/>
      <c r="K322" s="118"/>
      <c r="L322" s="118"/>
      <c r="M322" s="119"/>
      <c r="N322" s="119"/>
      <c r="O322" s="120"/>
      <c r="P322" s="110"/>
      <c r="Q322" s="117"/>
      <c r="R322" s="117"/>
      <c r="S322" s="117"/>
      <c r="T322" s="117"/>
      <c r="U322" s="117"/>
      <c r="V322" s="110"/>
      <c r="W322" s="79">
        <f t="shared" si="50"/>
        <v>0</v>
      </c>
      <c r="X322" s="80">
        <f t="shared" si="51"/>
        <v>0</v>
      </c>
      <c r="Y322" s="79">
        <f t="shared" si="52"/>
        <v>0</v>
      </c>
      <c r="Z322" s="80">
        <f t="shared" si="53"/>
        <v>0</v>
      </c>
      <c r="AA322" s="79">
        <f t="shared" si="54"/>
        <v>0</v>
      </c>
      <c r="AB322" s="80">
        <f t="shared" si="55"/>
        <v>0</v>
      </c>
      <c r="AC322" s="81" t="str">
        <f t="shared" si="56"/>
        <v>0</v>
      </c>
      <c r="AD322" s="112"/>
      <c r="AE322" s="112"/>
      <c r="AF322" s="113"/>
      <c r="AG322" s="114"/>
      <c r="AH322" s="114"/>
      <c r="AI322" s="114"/>
      <c r="AJ322" s="114"/>
      <c r="AK322" s="114"/>
      <c r="AL322" s="114"/>
      <c r="AM322" s="115"/>
      <c r="AN322" s="115"/>
      <c r="AO322" s="114"/>
      <c r="AP322" s="114"/>
      <c r="AQ322" s="115"/>
      <c r="AR322" s="115"/>
      <c r="AS322" s="115"/>
      <c r="AT322" s="115"/>
      <c r="AU322" s="115"/>
      <c r="AV322" s="112"/>
    </row>
    <row r="323" spans="1:48" s="85" customFormat="1" ht="24.75" customHeight="1">
      <c r="A323" s="70" t="str">
        <f t="shared" si="49"/>
        <v>0</v>
      </c>
      <c r="B323" s="71">
        <v>320</v>
      </c>
      <c r="C323" s="70"/>
      <c r="D323" s="70"/>
      <c r="E323" s="70"/>
      <c r="F323" s="70"/>
      <c r="G323" s="70"/>
      <c r="H323" s="112"/>
      <c r="I323" s="117"/>
      <c r="J323" s="118"/>
      <c r="K323" s="118"/>
      <c r="L323" s="118"/>
      <c r="M323" s="119"/>
      <c r="N323" s="119"/>
      <c r="O323" s="120"/>
      <c r="P323" s="110"/>
      <c r="Q323" s="117"/>
      <c r="R323" s="117"/>
      <c r="S323" s="117"/>
      <c r="T323" s="117"/>
      <c r="U323" s="117"/>
      <c r="V323" s="110"/>
      <c r="W323" s="79">
        <f t="shared" si="50"/>
        <v>0</v>
      </c>
      <c r="X323" s="80">
        <f t="shared" si="51"/>
        <v>0</v>
      </c>
      <c r="Y323" s="79">
        <f t="shared" si="52"/>
        <v>0</v>
      </c>
      <c r="Z323" s="80">
        <f t="shared" si="53"/>
        <v>0</v>
      </c>
      <c r="AA323" s="79">
        <f t="shared" si="54"/>
        <v>0</v>
      </c>
      <c r="AB323" s="80">
        <f t="shared" si="55"/>
        <v>0</v>
      </c>
      <c r="AC323" s="81" t="str">
        <f t="shared" si="56"/>
        <v>0</v>
      </c>
      <c r="AD323" s="112"/>
      <c r="AE323" s="112"/>
      <c r="AF323" s="113"/>
      <c r="AG323" s="114"/>
      <c r="AH323" s="114"/>
      <c r="AI323" s="114"/>
      <c r="AJ323" s="114"/>
      <c r="AK323" s="114"/>
      <c r="AL323" s="114"/>
      <c r="AM323" s="115"/>
      <c r="AN323" s="115"/>
      <c r="AO323" s="114"/>
      <c r="AP323" s="114"/>
      <c r="AQ323" s="115"/>
      <c r="AR323" s="115"/>
      <c r="AS323" s="115"/>
      <c r="AT323" s="115"/>
      <c r="AU323" s="115"/>
      <c r="AV323" s="112"/>
    </row>
    <row r="324" spans="1:48" s="85" customFormat="1" ht="24.75" customHeight="1">
      <c r="A324" s="70" t="str">
        <f t="shared" ref="A324:A370" si="57">SUBSTITUTE(CONCATENATE(I324,VALUE(C324))," ","")</f>
        <v>0</v>
      </c>
      <c r="B324" s="71">
        <v>321</v>
      </c>
      <c r="C324" s="70"/>
      <c r="D324" s="70"/>
      <c r="E324" s="70"/>
      <c r="F324" s="70"/>
      <c r="G324" s="70"/>
      <c r="H324" s="112"/>
      <c r="I324" s="117"/>
      <c r="J324" s="118"/>
      <c r="K324" s="118"/>
      <c r="L324" s="118"/>
      <c r="M324" s="119"/>
      <c r="N324" s="119"/>
      <c r="O324" s="120"/>
      <c r="P324" s="110"/>
      <c r="Q324" s="117"/>
      <c r="R324" s="117"/>
      <c r="S324" s="117"/>
      <c r="T324" s="117"/>
      <c r="U324" s="117"/>
      <c r="V324" s="110"/>
      <c r="W324" s="79">
        <f t="shared" ref="W324:W368" si="58">VLOOKUP(A324,$AC$4:$BV$4407,37,0)</f>
        <v>0</v>
      </c>
      <c r="X324" s="80">
        <f t="shared" ref="X324:X368" si="59">Q324-W324</f>
        <v>0</v>
      </c>
      <c r="Y324" s="79">
        <f t="shared" ref="Y324:Y368" si="60">VLOOKUP(A324,$AC$4:$BV$407,40,0)</f>
        <v>0</v>
      </c>
      <c r="Z324" s="80">
        <f t="shared" ref="Z324:Z368" si="61">M324-Y324</f>
        <v>0</v>
      </c>
      <c r="AA324" s="79">
        <f t="shared" ref="AA324:AA368" si="62">VLOOKUP(A324,$AC$4:$BV$407,41,0)</f>
        <v>0</v>
      </c>
      <c r="AB324" s="80">
        <f t="shared" ref="AB324:AB368" si="63">N324-AA324</f>
        <v>0</v>
      </c>
      <c r="AC324" s="81" t="str">
        <f t="shared" ref="AC324:AC368" si="64">SUBSTITUTE(CONCATENATE(AX324,VALUE(AN324))," ","")</f>
        <v>0</v>
      </c>
      <c r="AD324" s="112"/>
      <c r="AE324" s="112"/>
      <c r="AF324" s="113"/>
      <c r="AG324" s="114"/>
      <c r="AH324" s="114"/>
      <c r="AI324" s="114"/>
      <c r="AJ324" s="114"/>
      <c r="AK324" s="114"/>
      <c r="AL324" s="114"/>
      <c r="AM324" s="115"/>
      <c r="AN324" s="115"/>
      <c r="AO324" s="114"/>
      <c r="AP324" s="114"/>
      <c r="AQ324" s="115"/>
      <c r="AR324" s="115"/>
      <c r="AS324" s="115"/>
      <c r="AT324" s="115"/>
      <c r="AU324" s="115"/>
      <c r="AV324" s="112"/>
    </row>
    <row r="325" spans="1:48" s="85" customFormat="1" ht="24.75" customHeight="1">
      <c r="A325" s="70" t="str">
        <f t="shared" si="57"/>
        <v>0</v>
      </c>
      <c r="B325" s="71">
        <v>322</v>
      </c>
      <c r="C325" s="70"/>
      <c r="D325" s="70"/>
      <c r="E325" s="70"/>
      <c r="F325" s="70"/>
      <c r="G325" s="70"/>
      <c r="H325" s="112"/>
      <c r="I325" s="117"/>
      <c r="J325" s="118"/>
      <c r="K325" s="118"/>
      <c r="L325" s="118"/>
      <c r="M325" s="119"/>
      <c r="N325" s="119"/>
      <c r="O325" s="120"/>
      <c r="P325" s="110"/>
      <c r="Q325" s="117"/>
      <c r="R325" s="117"/>
      <c r="S325" s="117"/>
      <c r="T325" s="117"/>
      <c r="U325" s="117"/>
      <c r="V325" s="110"/>
      <c r="W325" s="79">
        <f t="shared" si="58"/>
        <v>0</v>
      </c>
      <c r="X325" s="80">
        <f t="shared" si="59"/>
        <v>0</v>
      </c>
      <c r="Y325" s="79">
        <f t="shared" si="60"/>
        <v>0</v>
      </c>
      <c r="Z325" s="80">
        <f t="shared" si="61"/>
        <v>0</v>
      </c>
      <c r="AA325" s="79">
        <f t="shared" si="62"/>
        <v>0</v>
      </c>
      <c r="AB325" s="80">
        <f t="shared" si="63"/>
        <v>0</v>
      </c>
      <c r="AC325" s="81" t="str">
        <f t="shared" si="64"/>
        <v>0</v>
      </c>
      <c r="AD325" s="112"/>
      <c r="AE325" s="112"/>
      <c r="AF325" s="113"/>
      <c r="AG325" s="114"/>
      <c r="AH325" s="114"/>
      <c r="AI325" s="114"/>
      <c r="AJ325" s="114"/>
      <c r="AK325" s="114"/>
      <c r="AL325" s="114"/>
      <c r="AM325" s="115"/>
      <c r="AN325" s="115"/>
      <c r="AO325" s="114"/>
      <c r="AP325" s="114"/>
      <c r="AQ325" s="115"/>
      <c r="AR325" s="115"/>
      <c r="AS325" s="115"/>
      <c r="AT325" s="115"/>
      <c r="AU325" s="115"/>
      <c r="AV325" s="112"/>
    </row>
    <row r="326" spans="1:48" s="85" customFormat="1" ht="24.75" customHeight="1">
      <c r="A326" s="70" t="str">
        <f t="shared" si="57"/>
        <v>0</v>
      </c>
      <c r="B326" s="71">
        <v>323</v>
      </c>
      <c r="C326" s="70"/>
      <c r="D326" s="70"/>
      <c r="E326" s="70"/>
      <c r="F326" s="70"/>
      <c r="G326" s="70"/>
      <c r="H326" s="112"/>
      <c r="I326" s="117"/>
      <c r="J326" s="118"/>
      <c r="K326" s="118"/>
      <c r="L326" s="118"/>
      <c r="M326" s="119"/>
      <c r="N326" s="119"/>
      <c r="O326" s="120"/>
      <c r="P326" s="110"/>
      <c r="Q326" s="117"/>
      <c r="R326" s="117"/>
      <c r="S326" s="117"/>
      <c r="T326" s="117"/>
      <c r="U326" s="117"/>
      <c r="V326" s="110"/>
      <c r="W326" s="79">
        <f t="shared" si="58"/>
        <v>0</v>
      </c>
      <c r="X326" s="80">
        <f t="shared" si="59"/>
        <v>0</v>
      </c>
      <c r="Y326" s="79">
        <f t="shared" si="60"/>
        <v>0</v>
      </c>
      <c r="Z326" s="80">
        <f t="shared" si="61"/>
        <v>0</v>
      </c>
      <c r="AA326" s="79">
        <f t="shared" si="62"/>
        <v>0</v>
      </c>
      <c r="AB326" s="80">
        <f t="shared" si="63"/>
        <v>0</v>
      </c>
      <c r="AC326" s="81" t="str">
        <f t="shared" si="64"/>
        <v>0</v>
      </c>
      <c r="AD326" s="112"/>
      <c r="AE326" s="112"/>
      <c r="AF326" s="113"/>
      <c r="AG326" s="114"/>
      <c r="AH326" s="114"/>
      <c r="AI326" s="114"/>
      <c r="AJ326" s="114"/>
      <c r="AK326" s="114"/>
      <c r="AL326" s="114"/>
      <c r="AM326" s="115"/>
      <c r="AN326" s="115"/>
      <c r="AO326" s="114"/>
      <c r="AP326" s="114"/>
      <c r="AQ326" s="115"/>
      <c r="AR326" s="115"/>
      <c r="AS326" s="115"/>
      <c r="AT326" s="115"/>
      <c r="AU326" s="115"/>
      <c r="AV326" s="112"/>
    </row>
    <row r="327" spans="1:48" s="85" customFormat="1" ht="24.75" customHeight="1">
      <c r="A327" s="70" t="str">
        <f t="shared" si="57"/>
        <v>0</v>
      </c>
      <c r="B327" s="71">
        <v>324</v>
      </c>
      <c r="C327" s="70"/>
      <c r="D327" s="70"/>
      <c r="E327" s="70"/>
      <c r="F327" s="70"/>
      <c r="G327" s="70"/>
      <c r="H327" s="112"/>
      <c r="I327" s="117"/>
      <c r="J327" s="118"/>
      <c r="K327" s="118"/>
      <c r="L327" s="118"/>
      <c r="M327" s="119"/>
      <c r="N327" s="119"/>
      <c r="O327" s="120"/>
      <c r="P327" s="110"/>
      <c r="Q327" s="117"/>
      <c r="R327" s="117"/>
      <c r="S327" s="117"/>
      <c r="T327" s="117"/>
      <c r="U327" s="117"/>
      <c r="V327" s="110"/>
      <c r="W327" s="79">
        <f t="shared" si="58"/>
        <v>0</v>
      </c>
      <c r="X327" s="80">
        <f t="shared" si="59"/>
        <v>0</v>
      </c>
      <c r="Y327" s="79">
        <f t="shared" si="60"/>
        <v>0</v>
      </c>
      <c r="Z327" s="80">
        <f t="shared" si="61"/>
        <v>0</v>
      </c>
      <c r="AA327" s="79">
        <f t="shared" si="62"/>
        <v>0</v>
      </c>
      <c r="AB327" s="80">
        <f t="shared" si="63"/>
        <v>0</v>
      </c>
      <c r="AC327" s="81" t="str">
        <f t="shared" si="64"/>
        <v>0</v>
      </c>
      <c r="AD327" s="112"/>
      <c r="AE327" s="112"/>
      <c r="AF327" s="113"/>
      <c r="AG327" s="114"/>
      <c r="AH327" s="114"/>
      <c r="AI327" s="114"/>
      <c r="AJ327" s="114"/>
      <c r="AK327" s="114"/>
      <c r="AL327" s="114"/>
      <c r="AM327" s="115"/>
      <c r="AN327" s="115"/>
      <c r="AO327" s="114"/>
      <c r="AP327" s="114"/>
      <c r="AQ327" s="115"/>
      <c r="AR327" s="115"/>
      <c r="AS327" s="115"/>
      <c r="AT327" s="115"/>
      <c r="AU327" s="115"/>
      <c r="AV327" s="112"/>
    </row>
    <row r="328" spans="1:48" s="85" customFormat="1" ht="24.75" customHeight="1">
      <c r="A328" s="70" t="str">
        <f t="shared" si="57"/>
        <v>0</v>
      </c>
      <c r="B328" s="71">
        <v>325</v>
      </c>
      <c r="C328" s="70"/>
      <c r="D328" s="70"/>
      <c r="E328" s="70"/>
      <c r="F328" s="70"/>
      <c r="G328" s="70"/>
      <c r="H328" s="112"/>
      <c r="I328" s="117"/>
      <c r="J328" s="118"/>
      <c r="K328" s="118"/>
      <c r="L328" s="118"/>
      <c r="M328" s="119"/>
      <c r="N328" s="119"/>
      <c r="O328" s="120"/>
      <c r="P328" s="110"/>
      <c r="Q328" s="117"/>
      <c r="R328" s="117"/>
      <c r="S328" s="117"/>
      <c r="T328" s="117"/>
      <c r="U328" s="117"/>
      <c r="V328" s="110"/>
      <c r="W328" s="79">
        <f t="shared" si="58"/>
        <v>0</v>
      </c>
      <c r="X328" s="80">
        <f t="shared" si="59"/>
        <v>0</v>
      </c>
      <c r="Y328" s="79">
        <f t="shared" si="60"/>
        <v>0</v>
      </c>
      <c r="Z328" s="80">
        <f t="shared" si="61"/>
        <v>0</v>
      </c>
      <c r="AA328" s="79">
        <f t="shared" si="62"/>
        <v>0</v>
      </c>
      <c r="AB328" s="80">
        <f t="shared" si="63"/>
        <v>0</v>
      </c>
      <c r="AC328" s="81" t="str">
        <f t="shared" si="64"/>
        <v>0</v>
      </c>
      <c r="AD328" s="112"/>
      <c r="AE328" s="112"/>
      <c r="AF328" s="113"/>
      <c r="AG328" s="114"/>
      <c r="AH328" s="114"/>
      <c r="AI328" s="114"/>
      <c r="AJ328" s="114"/>
      <c r="AK328" s="114"/>
      <c r="AL328" s="114"/>
      <c r="AM328" s="115"/>
      <c r="AN328" s="115"/>
      <c r="AO328" s="114"/>
      <c r="AP328" s="114"/>
      <c r="AQ328" s="115"/>
      <c r="AR328" s="115"/>
      <c r="AS328" s="115"/>
      <c r="AT328" s="115"/>
      <c r="AU328" s="115"/>
      <c r="AV328" s="112"/>
    </row>
    <row r="329" spans="1:48" s="85" customFormat="1" ht="24.75" customHeight="1">
      <c r="A329" s="70" t="str">
        <f t="shared" si="57"/>
        <v>0</v>
      </c>
      <c r="B329" s="71">
        <v>326</v>
      </c>
      <c r="C329" s="70"/>
      <c r="D329" s="70"/>
      <c r="E329" s="70"/>
      <c r="F329" s="70"/>
      <c r="G329" s="70"/>
      <c r="H329" s="112"/>
      <c r="I329" s="117"/>
      <c r="J329" s="118"/>
      <c r="K329" s="118"/>
      <c r="L329" s="118"/>
      <c r="M329" s="119"/>
      <c r="N329" s="119"/>
      <c r="O329" s="120"/>
      <c r="P329" s="110"/>
      <c r="Q329" s="117"/>
      <c r="R329" s="117"/>
      <c r="S329" s="117"/>
      <c r="T329" s="117"/>
      <c r="U329" s="117"/>
      <c r="V329" s="110"/>
      <c r="W329" s="79">
        <f t="shared" si="58"/>
        <v>0</v>
      </c>
      <c r="X329" s="80">
        <f t="shared" si="59"/>
        <v>0</v>
      </c>
      <c r="Y329" s="79">
        <f t="shared" si="60"/>
        <v>0</v>
      </c>
      <c r="Z329" s="80">
        <f t="shared" si="61"/>
        <v>0</v>
      </c>
      <c r="AA329" s="79">
        <f t="shared" si="62"/>
        <v>0</v>
      </c>
      <c r="AB329" s="80">
        <f t="shared" si="63"/>
        <v>0</v>
      </c>
      <c r="AC329" s="81" t="str">
        <f t="shared" si="64"/>
        <v>0</v>
      </c>
      <c r="AD329" s="112"/>
      <c r="AE329" s="112"/>
      <c r="AF329" s="113"/>
      <c r="AG329" s="114"/>
      <c r="AH329" s="114"/>
      <c r="AI329" s="114"/>
      <c r="AJ329" s="114"/>
      <c r="AK329" s="114"/>
      <c r="AL329" s="114"/>
      <c r="AM329" s="115"/>
      <c r="AN329" s="115"/>
      <c r="AO329" s="114"/>
      <c r="AP329" s="114"/>
      <c r="AQ329" s="115"/>
      <c r="AR329" s="115"/>
      <c r="AS329" s="115"/>
      <c r="AT329" s="115"/>
      <c r="AU329" s="115"/>
      <c r="AV329" s="112"/>
    </row>
    <row r="330" spans="1:48" s="85" customFormat="1" ht="24.75" customHeight="1">
      <c r="A330" s="70" t="str">
        <f t="shared" si="57"/>
        <v>0</v>
      </c>
      <c r="B330" s="71">
        <v>327</v>
      </c>
      <c r="C330" s="70"/>
      <c r="D330" s="70"/>
      <c r="E330" s="70"/>
      <c r="F330" s="70"/>
      <c r="G330" s="70"/>
      <c r="H330" s="112"/>
      <c r="I330" s="117"/>
      <c r="J330" s="118"/>
      <c r="K330" s="118"/>
      <c r="L330" s="118"/>
      <c r="M330" s="119"/>
      <c r="N330" s="119"/>
      <c r="O330" s="120"/>
      <c r="P330" s="110"/>
      <c r="Q330" s="117"/>
      <c r="R330" s="117"/>
      <c r="S330" s="117"/>
      <c r="T330" s="117"/>
      <c r="U330" s="117"/>
      <c r="V330" s="110"/>
      <c r="W330" s="79">
        <f t="shared" si="58"/>
        <v>0</v>
      </c>
      <c r="X330" s="80">
        <f t="shared" si="59"/>
        <v>0</v>
      </c>
      <c r="Y330" s="79">
        <f t="shared" si="60"/>
        <v>0</v>
      </c>
      <c r="Z330" s="80">
        <f t="shared" si="61"/>
        <v>0</v>
      </c>
      <c r="AA330" s="79">
        <f t="shared" si="62"/>
        <v>0</v>
      </c>
      <c r="AB330" s="80">
        <f t="shared" si="63"/>
        <v>0</v>
      </c>
      <c r="AC330" s="81" t="str">
        <f t="shared" si="64"/>
        <v>0</v>
      </c>
      <c r="AD330" s="112"/>
      <c r="AE330" s="112"/>
      <c r="AF330" s="113"/>
      <c r="AG330" s="114"/>
      <c r="AH330" s="114"/>
      <c r="AI330" s="114"/>
      <c r="AJ330" s="114"/>
      <c r="AK330" s="114"/>
      <c r="AL330" s="114"/>
      <c r="AM330" s="115"/>
      <c r="AN330" s="115"/>
      <c r="AO330" s="114"/>
      <c r="AP330" s="114"/>
      <c r="AQ330" s="115"/>
      <c r="AR330" s="115"/>
      <c r="AS330" s="115"/>
      <c r="AT330" s="115"/>
      <c r="AU330" s="115"/>
      <c r="AV330" s="112"/>
    </row>
    <row r="331" spans="1:48" s="85" customFormat="1" ht="24.75" customHeight="1">
      <c r="A331" s="70" t="str">
        <f t="shared" si="57"/>
        <v>0</v>
      </c>
      <c r="B331" s="71">
        <v>328</v>
      </c>
      <c r="C331" s="70"/>
      <c r="D331" s="70"/>
      <c r="E331" s="70"/>
      <c r="F331" s="70"/>
      <c r="G331" s="70"/>
      <c r="H331" s="112"/>
      <c r="I331" s="117"/>
      <c r="J331" s="118"/>
      <c r="K331" s="118"/>
      <c r="L331" s="118"/>
      <c r="M331" s="119"/>
      <c r="N331" s="119"/>
      <c r="O331" s="120"/>
      <c r="P331" s="110"/>
      <c r="Q331" s="117"/>
      <c r="R331" s="117"/>
      <c r="S331" s="117"/>
      <c r="T331" s="117"/>
      <c r="U331" s="117"/>
      <c r="V331" s="110"/>
      <c r="W331" s="79">
        <f t="shared" si="58"/>
        <v>0</v>
      </c>
      <c r="X331" s="80">
        <f t="shared" si="59"/>
        <v>0</v>
      </c>
      <c r="Y331" s="79">
        <f t="shared" si="60"/>
        <v>0</v>
      </c>
      <c r="Z331" s="80">
        <f t="shared" si="61"/>
        <v>0</v>
      </c>
      <c r="AA331" s="79">
        <f t="shared" si="62"/>
        <v>0</v>
      </c>
      <c r="AB331" s="80">
        <f t="shared" si="63"/>
        <v>0</v>
      </c>
      <c r="AC331" s="81" t="str">
        <f t="shared" si="64"/>
        <v>0</v>
      </c>
      <c r="AD331" s="112"/>
      <c r="AE331" s="112"/>
      <c r="AF331" s="113"/>
      <c r="AG331" s="114"/>
      <c r="AH331" s="114"/>
      <c r="AI331" s="114"/>
      <c r="AJ331" s="114"/>
      <c r="AK331" s="114"/>
      <c r="AL331" s="114"/>
      <c r="AM331" s="115"/>
      <c r="AN331" s="115"/>
      <c r="AO331" s="114"/>
      <c r="AP331" s="114"/>
      <c r="AQ331" s="115"/>
      <c r="AR331" s="115"/>
      <c r="AS331" s="115"/>
      <c r="AT331" s="115"/>
      <c r="AU331" s="115"/>
      <c r="AV331" s="112"/>
    </row>
    <row r="332" spans="1:48" s="85" customFormat="1" ht="24.75" customHeight="1">
      <c r="A332" s="70" t="str">
        <f t="shared" si="57"/>
        <v>0</v>
      </c>
      <c r="B332" s="71">
        <v>329</v>
      </c>
      <c r="C332" s="70"/>
      <c r="D332" s="70"/>
      <c r="E332" s="70"/>
      <c r="F332" s="70"/>
      <c r="G332" s="70"/>
      <c r="H332" s="112"/>
      <c r="I332" s="117"/>
      <c r="J332" s="118"/>
      <c r="K332" s="118"/>
      <c r="L332" s="118"/>
      <c r="M332" s="119"/>
      <c r="N332" s="119"/>
      <c r="O332" s="120"/>
      <c r="P332" s="110"/>
      <c r="Q332" s="117"/>
      <c r="R332" s="117"/>
      <c r="S332" s="117"/>
      <c r="T332" s="117"/>
      <c r="U332" s="117"/>
      <c r="V332" s="110"/>
      <c r="W332" s="79">
        <f t="shared" si="58"/>
        <v>0</v>
      </c>
      <c r="X332" s="80">
        <f t="shared" si="59"/>
        <v>0</v>
      </c>
      <c r="Y332" s="79">
        <f t="shared" si="60"/>
        <v>0</v>
      </c>
      <c r="Z332" s="80">
        <f t="shared" si="61"/>
        <v>0</v>
      </c>
      <c r="AA332" s="79">
        <f t="shared" si="62"/>
        <v>0</v>
      </c>
      <c r="AB332" s="80">
        <f t="shared" si="63"/>
        <v>0</v>
      </c>
      <c r="AC332" s="81" t="str">
        <f t="shared" si="64"/>
        <v>0</v>
      </c>
      <c r="AD332" s="112"/>
      <c r="AE332" s="112"/>
      <c r="AF332" s="113"/>
      <c r="AG332" s="114"/>
      <c r="AH332" s="114"/>
      <c r="AI332" s="114"/>
      <c r="AJ332" s="114"/>
      <c r="AK332" s="114"/>
      <c r="AL332" s="114"/>
      <c r="AM332" s="115"/>
      <c r="AN332" s="115"/>
      <c r="AO332" s="114"/>
      <c r="AP332" s="114"/>
      <c r="AQ332" s="115"/>
      <c r="AR332" s="115"/>
      <c r="AS332" s="115"/>
      <c r="AT332" s="115"/>
      <c r="AU332" s="115"/>
      <c r="AV332" s="112"/>
    </row>
    <row r="333" spans="1:48" s="85" customFormat="1" ht="24.75" customHeight="1">
      <c r="A333" s="70" t="str">
        <f t="shared" si="57"/>
        <v>0</v>
      </c>
      <c r="B333" s="71">
        <v>330</v>
      </c>
      <c r="C333" s="70"/>
      <c r="D333" s="70"/>
      <c r="E333" s="70"/>
      <c r="F333" s="70"/>
      <c r="G333" s="70"/>
      <c r="H333" s="112"/>
      <c r="I333" s="117"/>
      <c r="J333" s="118"/>
      <c r="K333" s="118"/>
      <c r="L333" s="118"/>
      <c r="M333" s="119"/>
      <c r="N333" s="119"/>
      <c r="O333" s="120"/>
      <c r="P333" s="110"/>
      <c r="Q333" s="117"/>
      <c r="R333" s="117"/>
      <c r="S333" s="117"/>
      <c r="T333" s="117"/>
      <c r="U333" s="117"/>
      <c r="V333" s="110"/>
      <c r="W333" s="79">
        <f t="shared" si="58"/>
        <v>0</v>
      </c>
      <c r="X333" s="80">
        <f t="shared" si="59"/>
        <v>0</v>
      </c>
      <c r="Y333" s="79">
        <f t="shared" si="60"/>
        <v>0</v>
      </c>
      <c r="Z333" s="80">
        <f t="shared" si="61"/>
        <v>0</v>
      </c>
      <c r="AA333" s="79">
        <f t="shared" si="62"/>
        <v>0</v>
      </c>
      <c r="AB333" s="80">
        <f t="shared" si="63"/>
        <v>0</v>
      </c>
      <c r="AC333" s="81" t="str">
        <f t="shared" si="64"/>
        <v>0</v>
      </c>
      <c r="AD333" s="112"/>
      <c r="AE333" s="112"/>
      <c r="AF333" s="113"/>
      <c r="AG333" s="114"/>
      <c r="AH333" s="114"/>
      <c r="AI333" s="114"/>
      <c r="AJ333" s="114"/>
      <c r="AK333" s="114"/>
      <c r="AL333" s="114"/>
      <c r="AM333" s="115"/>
      <c r="AN333" s="115"/>
      <c r="AO333" s="114"/>
      <c r="AP333" s="114"/>
      <c r="AQ333" s="115"/>
      <c r="AR333" s="115"/>
      <c r="AS333" s="115"/>
      <c r="AT333" s="115"/>
      <c r="AU333" s="115"/>
      <c r="AV333" s="112"/>
    </row>
    <row r="334" spans="1:48" s="85" customFormat="1" ht="24.75" customHeight="1">
      <c r="A334" s="70" t="str">
        <f t="shared" si="57"/>
        <v>0</v>
      </c>
      <c r="B334" s="71">
        <v>331</v>
      </c>
      <c r="C334" s="70"/>
      <c r="D334" s="70"/>
      <c r="E334" s="70"/>
      <c r="F334" s="70"/>
      <c r="G334" s="70"/>
      <c r="H334" s="112"/>
      <c r="I334" s="117"/>
      <c r="J334" s="118"/>
      <c r="K334" s="118"/>
      <c r="L334" s="118"/>
      <c r="M334" s="119"/>
      <c r="N334" s="119"/>
      <c r="O334" s="120"/>
      <c r="P334" s="110"/>
      <c r="Q334" s="117"/>
      <c r="R334" s="117"/>
      <c r="S334" s="117"/>
      <c r="T334" s="117"/>
      <c r="U334" s="117"/>
      <c r="V334" s="110"/>
      <c r="W334" s="79">
        <f t="shared" si="58"/>
        <v>0</v>
      </c>
      <c r="X334" s="80">
        <f t="shared" si="59"/>
        <v>0</v>
      </c>
      <c r="Y334" s="79">
        <f t="shared" si="60"/>
        <v>0</v>
      </c>
      <c r="Z334" s="80">
        <f t="shared" si="61"/>
        <v>0</v>
      </c>
      <c r="AA334" s="79">
        <f t="shared" si="62"/>
        <v>0</v>
      </c>
      <c r="AB334" s="80">
        <f t="shared" si="63"/>
        <v>0</v>
      </c>
      <c r="AC334" s="81" t="str">
        <f t="shared" si="64"/>
        <v>0</v>
      </c>
      <c r="AD334" s="112"/>
      <c r="AE334" s="112"/>
      <c r="AF334" s="113"/>
      <c r="AG334" s="114"/>
      <c r="AH334" s="114"/>
      <c r="AI334" s="114"/>
      <c r="AJ334" s="114"/>
      <c r="AK334" s="114"/>
      <c r="AL334" s="114"/>
      <c r="AM334" s="115"/>
      <c r="AN334" s="115"/>
      <c r="AO334" s="114"/>
      <c r="AP334" s="114"/>
      <c r="AQ334" s="115"/>
      <c r="AR334" s="115"/>
      <c r="AS334" s="115"/>
      <c r="AT334" s="115"/>
      <c r="AU334" s="115"/>
      <c r="AV334" s="112"/>
    </row>
    <row r="335" spans="1:48" s="85" customFormat="1" ht="24.75" customHeight="1">
      <c r="A335" s="70" t="str">
        <f t="shared" si="57"/>
        <v>0</v>
      </c>
      <c r="B335" s="71">
        <v>332</v>
      </c>
      <c r="C335" s="70"/>
      <c r="D335" s="70"/>
      <c r="E335" s="70"/>
      <c r="F335" s="70"/>
      <c r="G335" s="70"/>
      <c r="H335" s="112"/>
      <c r="I335" s="117"/>
      <c r="J335" s="118"/>
      <c r="K335" s="118"/>
      <c r="L335" s="118"/>
      <c r="M335" s="119"/>
      <c r="N335" s="119"/>
      <c r="O335" s="120"/>
      <c r="P335" s="110"/>
      <c r="Q335" s="117"/>
      <c r="R335" s="117"/>
      <c r="S335" s="117"/>
      <c r="T335" s="117"/>
      <c r="U335" s="117"/>
      <c r="V335" s="110"/>
      <c r="W335" s="79">
        <f t="shared" si="58"/>
        <v>0</v>
      </c>
      <c r="X335" s="80">
        <f t="shared" si="59"/>
        <v>0</v>
      </c>
      <c r="Y335" s="79">
        <f t="shared" si="60"/>
        <v>0</v>
      </c>
      <c r="Z335" s="80">
        <f t="shared" si="61"/>
        <v>0</v>
      </c>
      <c r="AA335" s="79">
        <f t="shared" si="62"/>
        <v>0</v>
      </c>
      <c r="AB335" s="80">
        <f t="shared" si="63"/>
        <v>0</v>
      </c>
      <c r="AC335" s="81" t="str">
        <f t="shared" si="64"/>
        <v>0</v>
      </c>
      <c r="AD335" s="112"/>
      <c r="AE335" s="112"/>
      <c r="AF335" s="113"/>
      <c r="AG335" s="114"/>
      <c r="AH335" s="114"/>
      <c r="AI335" s="114"/>
      <c r="AJ335" s="114"/>
      <c r="AK335" s="114"/>
      <c r="AL335" s="114"/>
      <c r="AM335" s="115"/>
      <c r="AN335" s="115"/>
      <c r="AO335" s="114"/>
      <c r="AP335" s="114"/>
      <c r="AQ335" s="115"/>
      <c r="AR335" s="115"/>
      <c r="AS335" s="115"/>
      <c r="AT335" s="115"/>
      <c r="AU335" s="115"/>
      <c r="AV335" s="112"/>
    </row>
    <row r="336" spans="1:48" s="85" customFormat="1" ht="24.75" customHeight="1">
      <c r="A336" s="70" t="str">
        <f t="shared" si="57"/>
        <v>0</v>
      </c>
      <c r="B336" s="71">
        <v>333</v>
      </c>
      <c r="C336" s="70"/>
      <c r="D336" s="70"/>
      <c r="E336" s="70"/>
      <c r="F336" s="70"/>
      <c r="G336" s="70"/>
      <c r="H336" s="112"/>
      <c r="I336" s="117"/>
      <c r="J336" s="118"/>
      <c r="K336" s="118"/>
      <c r="L336" s="118"/>
      <c r="M336" s="119"/>
      <c r="N336" s="119"/>
      <c r="O336" s="120"/>
      <c r="P336" s="110"/>
      <c r="Q336" s="117"/>
      <c r="R336" s="117"/>
      <c r="S336" s="117"/>
      <c r="T336" s="117"/>
      <c r="U336" s="117"/>
      <c r="V336" s="110"/>
      <c r="W336" s="79">
        <f t="shared" si="58"/>
        <v>0</v>
      </c>
      <c r="X336" s="80">
        <f t="shared" si="59"/>
        <v>0</v>
      </c>
      <c r="Y336" s="79">
        <f t="shared" si="60"/>
        <v>0</v>
      </c>
      <c r="Z336" s="80">
        <f t="shared" si="61"/>
        <v>0</v>
      </c>
      <c r="AA336" s="79">
        <f t="shared" si="62"/>
        <v>0</v>
      </c>
      <c r="AB336" s="80">
        <f t="shared" si="63"/>
        <v>0</v>
      </c>
      <c r="AC336" s="81" t="str">
        <f t="shared" si="64"/>
        <v>0</v>
      </c>
      <c r="AD336" s="112"/>
      <c r="AE336" s="112"/>
      <c r="AF336" s="113"/>
      <c r="AG336" s="114"/>
      <c r="AH336" s="114"/>
      <c r="AI336" s="114"/>
      <c r="AJ336" s="114"/>
      <c r="AK336" s="114"/>
      <c r="AL336" s="114"/>
      <c r="AM336" s="115"/>
      <c r="AN336" s="115"/>
      <c r="AO336" s="114"/>
      <c r="AP336" s="114"/>
      <c r="AQ336" s="115"/>
      <c r="AR336" s="115"/>
      <c r="AS336" s="115"/>
      <c r="AT336" s="115"/>
      <c r="AU336" s="115"/>
      <c r="AV336" s="112"/>
    </row>
    <row r="337" spans="1:48" s="85" customFormat="1" ht="24.75" customHeight="1">
      <c r="A337" s="70" t="str">
        <f t="shared" si="57"/>
        <v>0</v>
      </c>
      <c r="B337" s="71">
        <v>334</v>
      </c>
      <c r="C337" s="70"/>
      <c r="D337" s="70"/>
      <c r="E337" s="70"/>
      <c r="F337" s="70"/>
      <c r="G337" s="70"/>
      <c r="H337" s="112"/>
      <c r="I337" s="117"/>
      <c r="J337" s="118"/>
      <c r="K337" s="118"/>
      <c r="L337" s="118"/>
      <c r="M337" s="119"/>
      <c r="N337" s="119"/>
      <c r="O337" s="120"/>
      <c r="P337" s="110"/>
      <c r="Q337" s="117"/>
      <c r="R337" s="117"/>
      <c r="S337" s="117"/>
      <c r="T337" s="117"/>
      <c r="U337" s="117"/>
      <c r="V337" s="110"/>
      <c r="W337" s="79">
        <f t="shared" si="58"/>
        <v>0</v>
      </c>
      <c r="X337" s="80">
        <f t="shared" si="59"/>
        <v>0</v>
      </c>
      <c r="Y337" s="79">
        <f t="shared" si="60"/>
        <v>0</v>
      </c>
      <c r="Z337" s="80">
        <f t="shared" si="61"/>
        <v>0</v>
      </c>
      <c r="AA337" s="79">
        <f t="shared" si="62"/>
        <v>0</v>
      </c>
      <c r="AB337" s="80">
        <f t="shared" si="63"/>
        <v>0</v>
      </c>
      <c r="AC337" s="81" t="str">
        <f t="shared" si="64"/>
        <v>0</v>
      </c>
      <c r="AD337" s="112"/>
      <c r="AE337" s="112"/>
      <c r="AF337" s="113"/>
      <c r="AG337" s="114"/>
      <c r="AH337" s="114"/>
      <c r="AI337" s="114"/>
      <c r="AJ337" s="114"/>
      <c r="AK337" s="114"/>
      <c r="AL337" s="114"/>
      <c r="AM337" s="115"/>
      <c r="AN337" s="115"/>
      <c r="AO337" s="114"/>
      <c r="AP337" s="114"/>
      <c r="AQ337" s="115"/>
      <c r="AR337" s="115"/>
      <c r="AS337" s="115"/>
      <c r="AT337" s="115"/>
      <c r="AU337" s="115"/>
      <c r="AV337" s="112"/>
    </row>
    <row r="338" spans="1:48" s="85" customFormat="1" ht="24.75" customHeight="1">
      <c r="A338" s="70" t="str">
        <f t="shared" si="57"/>
        <v>0</v>
      </c>
      <c r="B338" s="71">
        <v>335</v>
      </c>
      <c r="C338" s="70"/>
      <c r="D338" s="70"/>
      <c r="E338" s="70"/>
      <c r="F338" s="70"/>
      <c r="G338" s="70"/>
      <c r="H338" s="112"/>
      <c r="I338" s="117"/>
      <c r="J338" s="118"/>
      <c r="K338" s="118"/>
      <c r="L338" s="118"/>
      <c r="M338" s="119"/>
      <c r="N338" s="119"/>
      <c r="O338" s="120"/>
      <c r="P338" s="110"/>
      <c r="Q338" s="117"/>
      <c r="R338" s="117"/>
      <c r="S338" s="117"/>
      <c r="T338" s="117"/>
      <c r="U338" s="117"/>
      <c r="V338" s="110"/>
      <c r="W338" s="79">
        <f t="shared" si="58"/>
        <v>0</v>
      </c>
      <c r="X338" s="80">
        <f t="shared" si="59"/>
        <v>0</v>
      </c>
      <c r="Y338" s="79">
        <f t="shared" si="60"/>
        <v>0</v>
      </c>
      <c r="Z338" s="80">
        <f t="shared" si="61"/>
        <v>0</v>
      </c>
      <c r="AA338" s="79">
        <f t="shared" si="62"/>
        <v>0</v>
      </c>
      <c r="AB338" s="80">
        <f t="shared" si="63"/>
        <v>0</v>
      </c>
      <c r="AC338" s="81" t="str">
        <f t="shared" si="64"/>
        <v>0</v>
      </c>
      <c r="AD338" s="112"/>
      <c r="AE338" s="112"/>
      <c r="AF338" s="113"/>
      <c r="AG338" s="114"/>
      <c r="AH338" s="114"/>
      <c r="AI338" s="114"/>
      <c r="AJ338" s="114"/>
      <c r="AK338" s="114"/>
      <c r="AL338" s="114"/>
      <c r="AM338" s="115"/>
      <c r="AN338" s="115"/>
      <c r="AO338" s="114"/>
      <c r="AP338" s="114"/>
      <c r="AQ338" s="115"/>
      <c r="AR338" s="115"/>
      <c r="AS338" s="115"/>
      <c r="AT338" s="115"/>
      <c r="AU338" s="115"/>
      <c r="AV338" s="112"/>
    </row>
    <row r="339" spans="1:48" s="85" customFormat="1" ht="24.75" customHeight="1">
      <c r="A339" s="70" t="str">
        <f t="shared" si="57"/>
        <v>0</v>
      </c>
      <c r="B339" s="71">
        <v>336</v>
      </c>
      <c r="C339" s="70"/>
      <c r="D339" s="70"/>
      <c r="E339" s="70"/>
      <c r="F339" s="70"/>
      <c r="G339" s="70"/>
      <c r="H339" s="112"/>
      <c r="I339" s="117"/>
      <c r="J339" s="118"/>
      <c r="K339" s="118"/>
      <c r="L339" s="118"/>
      <c r="M339" s="119"/>
      <c r="N339" s="119"/>
      <c r="O339" s="120"/>
      <c r="P339" s="110"/>
      <c r="Q339" s="117"/>
      <c r="R339" s="117"/>
      <c r="S339" s="117"/>
      <c r="T339" s="117"/>
      <c r="U339" s="117"/>
      <c r="V339" s="110"/>
      <c r="W339" s="79">
        <f t="shared" si="58"/>
        <v>0</v>
      </c>
      <c r="X339" s="80">
        <f t="shared" si="59"/>
        <v>0</v>
      </c>
      <c r="Y339" s="79">
        <f t="shared" si="60"/>
        <v>0</v>
      </c>
      <c r="Z339" s="80">
        <f t="shared" si="61"/>
        <v>0</v>
      </c>
      <c r="AA339" s="79">
        <f t="shared" si="62"/>
        <v>0</v>
      </c>
      <c r="AB339" s="80">
        <f t="shared" si="63"/>
        <v>0</v>
      </c>
      <c r="AC339" s="81" t="str">
        <f t="shared" si="64"/>
        <v>0</v>
      </c>
      <c r="AD339" s="112"/>
      <c r="AE339" s="112"/>
      <c r="AF339" s="113"/>
      <c r="AG339" s="114"/>
      <c r="AH339" s="114"/>
      <c r="AI339" s="114"/>
      <c r="AJ339" s="114"/>
      <c r="AK339" s="114"/>
      <c r="AL339" s="114"/>
      <c r="AM339" s="115"/>
      <c r="AN339" s="115"/>
      <c r="AO339" s="114"/>
      <c r="AP339" s="114"/>
      <c r="AQ339" s="115"/>
      <c r="AR339" s="115"/>
      <c r="AS339" s="115"/>
      <c r="AT339" s="115"/>
      <c r="AU339" s="115"/>
      <c r="AV339" s="112"/>
    </row>
    <row r="340" spans="1:48" s="85" customFormat="1" ht="24.75" customHeight="1">
      <c r="A340" s="70" t="str">
        <f t="shared" si="57"/>
        <v>0</v>
      </c>
      <c r="B340" s="71">
        <v>337</v>
      </c>
      <c r="C340" s="70"/>
      <c r="D340" s="70"/>
      <c r="E340" s="70"/>
      <c r="F340" s="70"/>
      <c r="G340" s="70"/>
      <c r="H340" s="112"/>
      <c r="I340" s="117"/>
      <c r="J340" s="118"/>
      <c r="K340" s="118"/>
      <c r="L340" s="118"/>
      <c r="M340" s="119"/>
      <c r="N340" s="119"/>
      <c r="O340" s="120"/>
      <c r="P340" s="110"/>
      <c r="Q340" s="117"/>
      <c r="R340" s="117"/>
      <c r="S340" s="117"/>
      <c r="T340" s="117"/>
      <c r="U340" s="117"/>
      <c r="V340" s="110"/>
      <c r="W340" s="79">
        <f t="shared" si="58"/>
        <v>0</v>
      </c>
      <c r="X340" s="80">
        <f t="shared" si="59"/>
        <v>0</v>
      </c>
      <c r="Y340" s="79">
        <f t="shared" si="60"/>
        <v>0</v>
      </c>
      <c r="Z340" s="80">
        <f t="shared" si="61"/>
        <v>0</v>
      </c>
      <c r="AA340" s="79">
        <f t="shared" si="62"/>
        <v>0</v>
      </c>
      <c r="AB340" s="80">
        <f t="shared" si="63"/>
        <v>0</v>
      </c>
      <c r="AC340" s="81" t="str">
        <f t="shared" si="64"/>
        <v>0</v>
      </c>
      <c r="AD340" s="112"/>
      <c r="AE340" s="112"/>
      <c r="AF340" s="113"/>
      <c r="AG340" s="114"/>
      <c r="AH340" s="114"/>
      <c r="AI340" s="114"/>
      <c r="AJ340" s="114"/>
      <c r="AK340" s="114"/>
      <c r="AL340" s="114"/>
      <c r="AM340" s="115"/>
      <c r="AN340" s="115"/>
      <c r="AO340" s="114"/>
      <c r="AP340" s="114"/>
      <c r="AQ340" s="115"/>
      <c r="AR340" s="115"/>
      <c r="AS340" s="115"/>
      <c r="AT340" s="115"/>
      <c r="AU340" s="115"/>
      <c r="AV340" s="112"/>
    </row>
    <row r="341" spans="1:48" s="85" customFormat="1" ht="24.75" customHeight="1">
      <c r="A341" s="70" t="str">
        <f t="shared" si="57"/>
        <v>0</v>
      </c>
      <c r="B341" s="71">
        <v>338</v>
      </c>
      <c r="C341" s="70"/>
      <c r="D341" s="70"/>
      <c r="E341" s="70"/>
      <c r="F341" s="70"/>
      <c r="G341" s="70"/>
      <c r="H341" s="112"/>
      <c r="I341" s="117"/>
      <c r="J341" s="118"/>
      <c r="K341" s="118"/>
      <c r="L341" s="118"/>
      <c r="M341" s="119"/>
      <c r="N341" s="119"/>
      <c r="O341" s="120"/>
      <c r="P341" s="110"/>
      <c r="Q341" s="117"/>
      <c r="R341" s="117"/>
      <c r="S341" s="117"/>
      <c r="T341" s="117"/>
      <c r="U341" s="117"/>
      <c r="V341" s="110"/>
      <c r="W341" s="79">
        <f t="shared" si="58"/>
        <v>0</v>
      </c>
      <c r="X341" s="80">
        <f t="shared" si="59"/>
        <v>0</v>
      </c>
      <c r="Y341" s="79">
        <f t="shared" si="60"/>
        <v>0</v>
      </c>
      <c r="Z341" s="80">
        <f t="shared" si="61"/>
        <v>0</v>
      </c>
      <c r="AA341" s="79">
        <f t="shared" si="62"/>
        <v>0</v>
      </c>
      <c r="AB341" s="80">
        <f t="shared" si="63"/>
        <v>0</v>
      </c>
      <c r="AC341" s="81" t="str">
        <f t="shared" si="64"/>
        <v>0</v>
      </c>
      <c r="AD341" s="112"/>
      <c r="AE341" s="112"/>
      <c r="AF341" s="113"/>
      <c r="AG341" s="114"/>
      <c r="AH341" s="114"/>
      <c r="AI341" s="114"/>
      <c r="AJ341" s="114"/>
      <c r="AK341" s="114"/>
      <c r="AL341" s="114"/>
      <c r="AM341" s="115"/>
      <c r="AN341" s="115"/>
      <c r="AO341" s="114"/>
      <c r="AP341" s="114"/>
      <c r="AQ341" s="115"/>
      <c r="AR341" s="115"/>
      <c r="AS341" s="115"/>
      <c r="AT341" s="115"/>
      <c r="AU341" s="115"/>
      <c r="AV341" s="112"/>
    </row>
    <row r="342" spans="1:48" s="85" customFormat="1" ht="24.75" customHeight="1">
      <c r="A342" s="70" t="str">
        <f t="shared" si="57"/>
        <v>0</v>
      </c>
      <c r="B342" s="71">
        <v>339</v>
      </c>
      <c r="C342" s="70"/>
      <c r="D342" s="70"/>
      <c r="E342" s="70"/>
      <c r="F342" s="70"/>
      <c r="G342" s="70"/>
      <c r="H342" s="112"/>
      <c r="I342" s="117"/>
      <c r="J342" s="118"/>
      <c r="K342" s="118"/>
      <c r="L342" s="118"/>
      <c r="M342" s="119"/>
      <c r="N342" s="119"/>
      <c r="O342" s="120"/>
      <c r="P342" s="110"/>
      <c r="Q342" s="117"/>
      <c r="R342" s="117"/>
      <c r="S342" s="117"/>
      <c r="T342" s="117"/>
      <c r="U342" s="117"/>
      <c r="V342" s="110"/>
      <c r="W342" s="79">
        <f t="shared" si="58"/>
        <v>0</v>
      </c>
      <c r="X342" s="80">
        <f t="shared" si="59"/>
        <v>0</v>
      </c>
      <c r="Y342" s="79">
        <f t="shared" si="60"/>
        <v>0</v>
      </c>
      <c r="Z342" s="80">
        <f t="shared" si="61"/>
        <v>0</v>
      </c>
      <c r="AA342" s="79">
        <f t="shared" si="62"/>
        <v>0</v>
      </c>
      <c r="AB342" s="80">
        <f t="shared" si="63"/>
        <v>0</v>
      </c>
      <c r="AC342" s="81" t="str">
        <f t="shared" si="64"/>
        <v>0</v>
      </c>
      <c r="AD342" s="112"/>
      <c r="AE342" s="112"/>
      <c r="AF342" s="113"/>
      <c r="AG342" s="114"/>
      <c r="AH342" s="114"/>
      <c r="AI342" s="114"/>
      <c r="AJ342" s="114"/>
      <c r="AK342" s="114"/>
      <c r="AL342" s="114"/>
      <c r="AM342" s="115"/>
      <c r="AN342" s="115"/>
      <c r="AO342" s="114"/>
      <c r="AP342" s="114"/>
      <c r="AQ342" s="115"/>
      <c r="AR342" s="115"/>
      <c r="AS342" s="115"/>
      <c r="AT342" s="115"/>
      <c r="AU342" s="115"/>
      <c r="AV342" s="112"/>
    </row>
    <row r="343" spans="1:48" s="85" customFormat="1" ht="24.75" customHeight="1">
      <c r="A343" s="70" t="str">
        <f t="shared" si="57"/>
        <v>0</v>
      </c>
      <c r="B343" s="71">
        <v>340</v>
      </c>
      <c r="C343" s="70"/>
      <c r="D343" s="70"/>
      <c r="E343" s="70"/>
      <c r="F343" s="70"/>
      <c r="G343" s="70"/>
      <c r="H343" s="112"/>
      <c r="I343" s="117"/>
      <c r="J343" s="118"/>
      <c r="K343" s="118"/>
      <c r="L343" s="118"/>
      <c r="M343" s="119"/>
      <c r="N343" s="119"/>
      <c r="O343" s="120"/>
      <c r="P343" s="110"/>
      <c r="Q343" s="117"/>
      <c r="R343" s="117"/>
      <c r="S343" s="117"/>
      <c r="T343" s="117"/>
      <c r="U343" s="117"/>
      <c r="V343" s="110"/>
      <c r="W343" s="79">
        <f t="shared" si="58"/>
        <v>0</v>
      </c>
      <c r="X343" s="80">
        <f t="shared" si="59"/>
        <v>0</v>
      </c>
      <c r="Y343" s="79">
        <f t="shared" si="60"/>
        <v>0</v>
      </c>
      <c r="Z343" s="80">
        <f t="shared" si="61"/>
        <v>0</v>
      </c>
      <c r="AA343" s="79">
        <f t="shared" si="62"/>
        <v>0</v>
      </c>
      <c r="AB343" s="80">
        <f t="shared" si="63"/>
        <v>0</v>
      </c>
      <c r="AC343" s="81" t="str">
        <f t="shared" si="64"/>
        <v>0</v>
      </c>
      <c r="AD343" s="112"/>
      <c r="AE343" s="112"/>
      <c r="AF343" s="113"/>
      <c r="AG343" s="114"/>
      <c r="AH343" s="114"/>
      <c r="AI343" s="114"/>
      <c r="AJ343" s="114"/>
      <c r="AK343" s="114"/>
      <c r="AL343" s="114"/>
      <c r="AM343" s="115"/>
      <c r="AN343" s="115"/>
      <c r="AO343" s="114"/>
      <c r="AP343" s="114"/>
      <c r="AQ343" s="115"/>
      <c r="AR343" s="115"/>
      <c r="AS343" s="115"/>
      <c r="AT343" s="115"/>
      <c r="AU343" s="115"/>
      <c r="AV343" s="112"/>
    </row>
    <row r="344" spans="1:48" s="85" customFormat="1" ht="24.75" customHeight="1">
      <c r="A344" s="70" t="str">
        <f t="shared" si="57"/>
        <v>0</v>
      </c>
      <c r="B344" s="71">
        <v>341</v>
      </c>
      <c r="C344" s="70"/>
      <c r="D344" s="70"/>
      <c r="E344" s="70"/>
      <c r="F344" s="70"/>
      <c r="G344" s="70"/>
      <c r="H344" s="112"/>
      <c r="I344" s="117"/>
      <c r="J344" s="118"/>
      <c r="K344" s="118"/>
      <c r="L344" s="118"/>
      <c r="M344" s="119"/>
      <c r="N344" s="119"/>
      <c r="O344" s="120"/>
      <c r="P344" s="110"/>
      <c r="Q344" s="117"/>
      <c r="R344" s="117"/>
      <c r="S344" s="117"/>
      <c r="T344" s="117"/>
      <c r="U344" s="117"/>
      <c r="V344" s="110"/>
      <c r="W344" s="79">
        <f t="shared" si="58"/>
        <v>0</v>
      </c>
      <c r="X344" s="80">
        <f t="shared" si="59"/>
        <v>0</v>
      </c>
      <c r="Y344" s="79">
        <f t="shared" si="60"/>
        <v>0</v>
      </c>
      <c r="Z344" s="80">
        <f t="shared" si="61"/>
        <v>0</v>
      </c>
      <c r="AA344" s="79">
        <f t="shared" si="62"/>
        <v>0</v>
      </c>
      <c r="AB344" s="80">
        <f t="shared" si="63"/>
        <v>0</v>
      </c>
      <c r="AC344" s="81" t="str">
        <f t="shared" si="64"/>
        <v>0</v>
      </c>
      <c r="AD344" s="112"/>
      <c r="AE344" s="112"/>
      <c r="AF344" s="113"/>
      <c r="AG344" s="114"/>
      <c r="AH344" s="114"/>
      <c r="AI344" s="114"/>
      <c r="AJ344" s="114"/>
      <c r="AK344" s="114"/>
      <c r="AL344" s="114"/>
      <c r="AM344" s="115"/>
      <c r="AN344" s="115"/>
      <c r="AO344" s="115"/>
      <c r="AP344" s="114"/>
      <c r="AQ344" s="114"/>
      <c r="AR344" s="115"/>
      <c r="AS344" s="115"/>
      <c r="AT344" s="115"/>
      <c r="AU344" s="115"/>
      <c r="AV344" s="112"/>
    </row>
    <row r="345" spans="1:48" s="85" customFormat="1" ht="24.75" customHeight="1">
      <c r="A345" s="70" t="str">
        <f t="shared" si="57"/>
        <v>0</v>
      </c>
      <c r="B345" s="71">
        <v>342</v>
      </c>
      <c r="C345" s="70"/>
      <c r="D345" s="70"/>
      <c r="E345" s="70"/>
      <c r="F345" s="70"/>
      <c r="G345" s="70"/>
      <c r="H345" s="112"/>
      <c r="I345" s="117"/>
      <c r="J345" s="118"/>
      <c r="K345" s="118"/>
      <c r="L345" s="118"/>
      <c r="M345" s="119"/>
      <c r="N345" s="119"/>
      <c r="O345" s="120"/>
      <c r="P345" s="110"/>
      <c r="Q345" s="117"/>
      <c r="R345" s="117"/>
      <c r="S345" s="117"/>
      <c r="T345" s="117"/>
      <c r="U345" s="117"/>
      <c r="V345" s="110"/>
      <c r="W345" s="79">
        <f t="shared" si="58"/>
        <v>0</v>
      </c>
      <c r="X345" s="80">
        <f t="shared" si="59"/>
        <v>0</v>
      </c>
      <c r="Y345" s="79">
        <f t="shared" si="60"/>
        <v>0</v>
      </c>
      <c r="Z345" s="80">
        <f t="shared" si="61"/>
        <v>0</v>
      </c>
      <c r="AA345" s="79">
        <f t="shared" si="62"/>
        <v>0</v>
      </c>
      <c r="AB345" s="80">
        <f t="shared" si="63"/>
        <v>0</v>
      </c>
      <c r="AC345" s="81" t="str">
        <f t="shared" si="64"/>
        <v>0</v>
      </c>
      <c r="AD345" s="112"/>
      <c r="AE345" s="112"/>
      <c r="AF345" s="113"/>
      <c r="AG345" s="114"/>
      <c r="AH345" s="114"/>
      <c r="AI345" s="114"/>
      <c r="AJ345" s="114"/>
      <c r="AK345" s="114"/>
      <c r="AL345" s="114"/>
      <c r="AM345" s="115"/>
      <c r="AN345" s="115"/>
      <c r="AO345" s="115"/>
      <c r="AP345" s="114"/>
      <c r="AQ345" s="114"/>
      <c r="AR345" s="115"/>
      <c r="AS345" s="115"/>
      <c r="AT345" s="115"/>
      <c r="AU345" s="115"/>
      <c r="AV345" s="112"/>
    </row>
    <row r="346" spans="1:48" s="85" customFormat="1" ht="24.75" customHeight="1">
      <c r="A346" s="70" t="str">
        <f t="shared" si="57"/>
        <v>0</v>
      </c>
      <c r="B346" s="71">
        <v>343</v>
      </c>
      <c r="C346" s="70"/>
      <c r="D346" s="70"/>
      <c r="E346" s="70"/>
      <c r="F346" s="70"/>
      <c r="G346" s="70"/>
      <c r="H346" s="112"/>
      <c r="I346" s="117"/>
      <c r="J346" s="118"/>
      <c r="K346" s="118"/>
      <c r="L346" s="118"/>
      <c r="M346" s="119"/>
      <c r="N346" s="119"/>
      <c r="O346" s="120"/>
      <c r="P346" s="110"/>
      <c r="Q346" s="117"/>
      <c r="R346" s="117"/>
      <c r="S346" s="117"/>
      <c r="T346" s="117"/>
      <c r="U346" s="117"/>
      <c r="V346" s="110"/>
      <c r="W346" s="79">
        <f t="shared" si="58"/>
        <v>0</v>
      </c>
      <c r="X346" s="80">
        <f t="shared" si="59"/>
        <v>0</v>
      </c>
      <c r="Y346" s="79">
        <f t="shared" si="60"/>
        <v>0</v>
      </c>
      <c r="Z346" s="80">
        <f t="shared" si="61"/>
        <v>0</v>
      </c>
      <c r="AA346" s="79">
        <f t="shared" si="62"/>
        <v>0</v>
      </c>
      <c r="AB346" s="80">
        <f t="shared" si="63"/>
        <v>0</v>
      </c>
      <c r="AC346" s="81" t="str">
        <f t="shared" si="64"/>
        <v>0</v>
      </c>
      <c r="AD346" s="112"/>
      <c r="AE346" s="112"/>
      <c r="AF346" s="113"/>
      <c r="AG346" s="114"/>
      <c r="AH346" s="114"/>
      <c r="AI346" s="114"/>
      <c r="AJ346" s="114"/>
      <c r="AK346" s="114"/>
      <c r="AL346" s="114"/>
      <c r="AM346" s="115"/>
      <c r="AN346" s="115"/>
      <c r="AO346" s="115"/>
      <c r="AP346" s="114"/>
      <c r="AQ346" s="114"/>
      <c r="AR346" s="115"/>
      <c r="AS346" s="115"/>
      <c r="AT346" s="115"/>
      <c r="AU346" s="115"/>
      <c r="AV346" s="112"/>
    </row>
    <row r="347" spans="1:48" s="85" customFormat="1" ht="24.75" customHeight="1">
      <c r="A347" s="70" t="str">
        <f t="shared" si="57"/>
        <v>0</v>
      </c>
      <c r="B347" s="71">
        <v>344</v>
      </c>
      <c r="C347" s="70"/>
      <c r="D347" s="70"/>
      <c r="E347" s="70"/>
      <c r="F347" s="70"/>
      <c r="G347" s="70"/>
      <c r="H347" s="112"/>
      <c r="I347" s="117"/>
      <c r="J347" s="118"/>
      <c r="K347" s="118"/>
      <c r="L347" s="118"/>
      <c r="M347" s="119"/>
      <c r="N347" s="119"/>
      <c r="O347" s="120"/>
      <c r="P347" s="110"/>
      <c r="Q347" s="117"/>
      <c r="R347" s="117"/>
      <c r="S347" s="117"/>
      <c r="T347" s="117"/>
      <c r="U347" s="117"/>
      <c r="V347" s="110"/>
      <c r="W347" s="79">
        <f t="shared" si="58"/>
        <v>0</v>
      </c>
      <c r="X347" s="80">
        <f t="shared" si="59"/>
        <v>0</v>
      </c>
      <c r="Y347" s="79">
        <f t="shared" si="60"/>
        <v>0</v>
      </c>
      <c r="Z347" s="80">
        <f t="shared" si="61"/>
        <v>0</v>
      </c>
      <c r="AA347" s="79">
        <f t="shared" si="62"/>
        <v>0</v>
      </c>
      <c r="AB347" s="80">
        <f t="shared" si="63"/>
        <v>0</v>
      </c>
      <c r="AC347" s="81" t="str">
        <f t="shared" si="64"/>
        <v>0</v>
      </c>
      <c r="AD347" s="112"/>
      <c r="AE347" s="112"/>
      <c r="AF347" s="121"/>
      <c r="AG347" s="122"/>
      <c r="AH347" s="122"/>
      <c r="AI347" s="123"/>
      <c r="AJ347" s="123"/>
      <c r="AK347" s="124"/>
      <c r="AL347" s="88"/>
      <c r="AM347" s="112"/>
      <c r="AN347" s="112"/>
      <c r="AO347" s="124"/>
      <c r="AP347" s="88"/>
      <c r="AQ347" s="125"/>
      <c r="AR347" s="125"/>
      <c r="AS347" s="126"/>
      <c r="AT347" s="127"/>
      <c r="AU347" s="128"/>
    </row>
    <row r="348" spans="1:48" s="85" customFormat="1" ht="24.75" customHeight="1">
      <c r="A348" s="70" t="str">
        <f t="shared" si="57"/>
        <v>0</v>
      </c>
      <c r="B348" s="71">
        <v>345</v>
      </c>
      <c r="C348" s="70"/>
      <c r="D348" s="70"/>
      <c r="E348" s="70"/>
      <c r="F348" s="70"/>
      <c r="G348" s="70"/>
      <c r="H348" s="112"/>
      <c r="I348" s="117"/>
      <c r="J348" s="118"/>
      <c r="K348" s="118"/>
      <c r="L348" s="118"/>
      <c r="M348" s="119"/>
      <c r="N348" s="119"/>
      <c r="O348" s="120"/>
      <c r="P348" s="110"/>
      <c r="Q348" s="117"/>
      <c r="R348" s="117"/>
      <c r="S348" s="117"/>
      <c r="T348" s="117"/>
      <c r="U348" s="117"/>
      <c r="V348" s="110"/>
      <c r="W348" s="79">
        <f t="shared" si="58"/>
        <v>0</v>
      </c>
      <c r="X348" s="80">
        <f t="shared" si="59"/>
        <v>0</v>
      </c>
      <c r="Y348" s="79">
        <f t="shared" si="60"/>
        <v>0</v>
      </c>
      <c r="Z348" s="80">
        <f t="shared" si="61"/>
        <v>0</v>
      </c>
      <c r="AA348" s="79">
        <f t="shared" si="62"/>
        <v>0</v>
      </c>
      <c r="AB348" s="80">
        <f t="shared" si="63"/>
        <v>0</v>
      </c>
      <c r="AC348" s="81" t="str">
        <f t="shared" si="64"/>
        <v>0</v>
      </c>
      <c r="AD348" s="112"/>
      <c r="AE348" s="112"/>
      <c r="AF348" s="121"/>
      <c r="AG348" s="122"/>
      <c r="AH348" s="122"/>
      <c r="AI348" s="123"/>
      <c r="AJ348" s="123"/>
      <c r="AK348" s="124"/>
      <c r="AL348" s="88"/>
      <c r="AM348" s="112"/>
      <c r="AN348" s="112"/>
      <c r="AO348" s="124"/>
      <c r="AP348" s="88"/>
      <c r="AQ348" s="125"/>
      <c r="AR348" s="125"/>
      <c r="AS348" s="126"/>
      <c r="AT348" s="127"/>
      <c r="AU348" s="128"/>
    </row>
    <row r="349" spans="1:48" s="85" customFormat="1" ht="24.75" customHeight="1">
      <c r="A349" s="70" t="str">
        <f t="shared" si="57"/>
        <v>0</v>
      </c>
      <c r="B349" s="71">
        <v>346</v>
      </c>
      <c r="C349" s="70"/>
      <c r="D349" s="70"/>
      <c r="E349" s="70"/>
      <c r="F349" s="70"/>
      <c r="G349" s="70"/>
      <c r="H349" s="112"/>
      <c r="I349" s="117"/>
      <c r="J349" s="118"/>
      <c r="K349" s="118"/>
      <c r="L349" s="118"/>
      <c r="M349" s="119"/>
      <c r="N349" s="119"/>
      <c r="O349" s="120"/>
      <c r="P349" s="110"/>
      <c r="Q349" s="117"/>
      <c r="R349" s="117"/>
      <c r="S349" s="117"/>
      <c r="T349" s="117"/>
      <c r="U349" s="117"/>
      <c r="V349" s="110"/>
      <c r="W349" s="79">
        <f t="shared" si="58"/>
        <v>0</v>
      </c>
      <c r="X349" s="80">
        <f t="shared" si="59"/>
        <v>0</v>
      </c>
      <c r="Y349" s="79">
        <f t="shared" si="60"/>
        <v>0</v>
      </c>
      <c r="Z349" s="80">
        <f t="shared" si="61"/>
        <v>0</v>
      </c>
      <c r="AA349" s="79">
        <f t="shared" si="62"/>
        <v>0</v>
      </c>
      <c r="AB349" s="80">
        <f t="shared" si="63"/>
        <v>0</v>
      </c>
      <c r="AC349" s="81" t="str">
        <f t="shared" si="64"/>
        <v>0</v>
      </c>
      <c r="AD349" s="112"/>
      <c r="AE349" s="112"/>
      <c r="AF349" s="121"/>
      <c r="AG349" s="122"/>
      <c r="AH349" s="122"/>
      <c r="AI349" s="123"/>
      <c r="AJ349" s="123"/>
      <c r="AK349" s="124"/>
      <c r="AL349" s="88"/>
      <c r="AM349" s="112"/>
      <c r="AN349" s="112"/>
      <c r="AO349" s="124"/>
      <c r="AP349" s="88"/>
      <c r="AQ349" s="125"/>
      <c r="AR349" s="125"/>
      <c r="AS349" s="126"/>
      <c r="AT349" s="127"/>
      <c r="AU349" s="128"/>
    </row>
    <row r="350" spans="1:48" s="85" customFormat="1" ht="24.75" customHeight="1">
      <c r="A350" s="70" t="str">
        <f t="shared" si="57"/>
        <v>0</v>
      </c>
      <c r="B350" s="71">
        <v>347</v>
      </c>
      <c r="C350" s="70"/>
      <c r="D350" s="70"/>
      <c r="E350" s="70"/>
      <c r="F350" s="70"/>
      <c r="G350" s="70"/>
      <c r="H350" s="112"/>
      <c r="I350" s="117"/>
      <c r="J350" s="118"/>
      <c r="K350" s="118"/>
      <c r="L350" s="118"/>
      <c r="M350" s="119"/>
      <c r="N350" s="119"/>
      <c r="O350" s="120"/>
      <c r="P350" s="110"/>
      <c r="Q350" s="117"/>
      <c r="R350" s="117"/>
      <c r="S350" s="117"/>
      <c r="T350" s="117"/>
      <c r="U350" s="117"/>
      <c r="V350" s="110"/>
      <c r="W350" s="79">
        <f t="shared" si="58"/>
        <v>0</v>
      </c>
      <c r="X350" s="80">
        <f t="shared" si="59"/>
        <v>0</v>
      </c>
      <c r="Y350" s="79">
        <f t="shared" si="60"/>
        <v>0</v>
      </c>
      <c r="Z350" s="80">
        <f t="shared" si="61"/>
        <v>0</v>
      </c>
      <c r="AA350" s="79">
        <f t="shared" si="62"/>
        <v>0</v>
      </c>
      <c r="AB350" s="80">
        <f t="shared" si="63"/>
        <v>0</v>
      </c>
      <c r="AC350" s="81" t="str">
        <f t="shared" si="64"/>
        <v>0</v>
      </c>
      <c r="AD350" s="112"/>
      <c r="AE350" s="112"/>
      <c r="AF350" s="121"/>
      <c r="AG350" s="122"/>
      <c r="AH350" s="122"/>
      <c r="AI350" s="123"/>
      <c r="AJ350" s="123"/>
      <c r="AK350" s="124"/>
      <c r="AL350" s="88"/>
      <c r="AM350" s="112"/>
      <c r="AN350" s="112"/>
      <c r="AO350" s="124"/>
      <c r="AP350" s="88"/>
      <c r="AQ350" s="125"/>
      <c r="AR350" s="125"/>
      <c r="AS350" s="126"/>
      <c r="AT350" s="127"/>
      <c r="AU350" s="128"/>
    </row>
    <row r="351" spans="1:48" s="85" customFormat="1" ht="24.75" customHeight="1">
      <c r="A351" s="70" t="str">
        <f t="shared" si="57"/>
        <v>0</v>
      </c>
      <c r="B351" s="71">
        <v>348</v>
      </c>
      <c r="C351" s="70"/>
      <c r="D351" s="70"/>
      <c r="E351" s="70"/>
      <c r="F351" s="70"/>
      <c r="G351" s="70"/>
      <c r="H351" s="112"/>
      <c r="I351" s="117"/>
      <c r="J351" s="118"/>
      <c r="K351" s="118"/>
      <c r="L351" s="118"/>
      <c r="M351" s="119"/>
      <c r="N351" s="119"/>
      <c r="O351" s="120"/>
      <c r="P351" s="110"/>
      <c r="Q351" s="117"/>
      <c r="R351" s="117"/>
      <c r="S351" s="117"/>
      <c r="T351" s="117"/>
      <c r="U351" s="117"/>
      <c r="V351" s="110"/>
      <c r="W351" s="79">
        <f t="shared" si="58"/>
        <v>0</v>
      </c>
      <c r="X351" s="80">
        <f t="shared" si="59"/>
        <v>0</v>
      </c>
      <c r="Y351" s="79">
        <f t="shared" si="60"/>
        <v>0</v>
      </c>
      <c r="Z351" s="80">
        <f t="shared" si="61"/>
        <v>0</v>
      </c>
      <c r="AA351" s="79">
        <f t="shared" si="62"/>
        <v>0</v>
      </c>
      <c r="AB351" s="80">
        <f t="shared" si="63"/>
        <v>0</v>
      </c>
      <c r="AC351" s="81" t="str">
        <f t="shared" si="64"/>
        <v>0</v>
      </c>
      <c r="AD351" s="112"/>
      <c r="AE351" s="112"/>
      <c r="AF351" s="121"/>
      <c r="AG351" s="122"/>
      <c r="AH351" s="122"/>
      <c r="AI351" s="123"/>
      <c r="AJ351" s="123"/>
      <c r="AK351" s="124"/>
      <c r="AL351" s="88"/>
      <c r="AM351" s="112"/>
      <c r="AN351" s="112"/>
      <c r="AO351" s="124"/>
      <c r="AP351" s="88"/>
      <c r="AQ351" s="125"/>
      <c r="AR351" s="125"/>
      <c r="AS351" s="126"/>
      <c r="AT351" s="127"/>
      <c r="AU351" s="128"/>
    </row>
    <row r="352" spans="1:48" s="85" customFormat="1" ht="24.75" customHeight="1">
      <c r="A352" s="70" t="str">
        <f t="shared" si="57"/>
        <v>0</v>
      </c>
      <c r="B352" s="71">
        <v>349</v>
      </c>
      <c r="C352" s="70"/>
      <c r="D352" s="70"/>
      <c r="E352" s="70"/>
      <c r="F352" s="70"/>
      <c r="G352" s="70"/>
      <c r="H352" s="112"/>
      <c r="I352" s="117"/>
      <c r="J352" s="118"/>
      <c r="K352" s="118"/>
      <c r="L352" s="118"/>
      <c r="M352" s="119"/>
      <c r="N352" s="119"/>
      <c r="O352" s="120"/>
      <c r="P352" s="110"/>
      <c r="Q352" s="117"/>
      <c r="R352" s="117"/>
      <c r="S352" s="117"/>
      <c r="T352" s="117"/>
      <c r="U352" s="117"/>
      <c r="V352" s="110"/>
      <c r="W352" s="79">
        <f t="shared" si="58"/>
        <v>0</v>
      </c>
      <c r="X352" s="80">
        <f t="shared" si="59"/>
        <v>0</v>
      </c>
      <c r="Y352" s="79">
        <f t="shared" si="60"/>
        <v>0</v>
      </c>
      <c r="Z352" s="80">
        <f t="shared" si="61"/>
        <v>0</v>
      </c>
      <c r="AA352" s="79">
        <f t="shared" si="62"/>
        <v>0</v>
      </c>
      <c r="AB352" s="80">
        <f t="shared" si="63"/>
        <v>0</v>
      </c>
      <c r="AC352" s="81" t="str">
        <f t="shared" si="64"/>
        <v>0</v>
      </c>
      <c r="AD352" s="112"/>
      <c r="AE352" s="112"/>
      <c r="AF352" s="121"/>
      <c r="AG352" s="122"/>
      <c r="AH352" s="122"/>
      <c r="AI352" s="123"/>
      <c r="AJ352" s="123"/>
      <c r="AK352" s="124"/>
      <c r="AL352" s="88"/>
      <c r="AM352" s="112"/>
      <c r="AN352" s="112"/>
      <c r="AO352" s="124"/>
      <c r="AP352" s="88"/>
      <c r="AQ352" s="125"/>
      <c r="AR352" s="125"/>
      <c r="AS352" s="126"/>
      <c r="AT352" s="127"/>
      <c r="AU352" s="128"/>
    </row>
    <row r="353" spans="1:47" s="85" customFormat="1" ht="24.75" customHeight="1">
      <c r="A353" s="70" t="str">
        <f t="shared" si="57"/>
        <v>0</v>
      </c>
      <c r="B353" s="71">
        <v>350</v>
      </c>
      <c r="C353" s="70"/>
      <c r="D353" s="70"/>
      <c r="E353" s="70"/>
      <c r="F353" s="70"/>
      <c r="G353" s="70"/>
      <c r="H353" s="112"/>
      <c r="I353" s="117"/>
      <c r="J353" s="118"/>
      <c r="K353" s="118"/>
      <c r="L353" s="118"/>
      <c r="M353" s="119"/>
      <c r="N353" s="119"/>
      <c r="O353" s="120"/>
      <c r="P353" s="110"/>
      <c r="Q353" s="117"/>
      <c r="R353" s="117"/>
      <c r="S353" s="117"/>
      <c r="T353" s="117"/>
      <c r="U353" s="117"/>
      <c r="V353" s="110"/>
      <c r="W353" s="79">
        <f t="shared" si="58"/>
        <v>0</v>
      </c>
      <c r="X353" s="80">
        <f t="shared" si="59"/>
        <v>0</v>
      </c>
      <c r="Y353" s="79">
        <f t="shared" si="60"/>
        <v>0</v>
      </c>
      <c r="Z353" s="80">
        <f t="shared" si="61"/>
        <v>0</v>
      </c>
      <c r="AA353" s="79">
        <f t="shared" si="62"/>
        <v>0</v>
      </c>
      <c r="AB353" s="80">
        <f t="shared" si="63"/>
        <v>0</v>
      </c>
      <c r="AC353" s="81" t="str">
        <f t="shared" si="64"/>
        <v>0</v>
      </c>
      <c r="AD353" s="112"/>
      <c r="AE353" s="112"/>
      <c r="AF353" s="121"/>
      <c r="AG353" s="122"/>
      <c r="AH353" s="122"/>
      <c r="AI353" s="123"/>
      <c r="AJ353" s="123"/>
      <c r="AK353" s="124"/>
      <c r="AL353" s="88"/>
      <c r="AM353" s="112"/>
      <c r="AN353" s="112"/>
      <c r="AO353" s="124"/>
      <c r="AP353" s="88"/>
      <c r="AQ353" s="125"/>
      <c r="AR353" s="125"/>
      <c r="AS353" s="126"/>
      <c r="AT353" s="127"/>
      <c r="AU353" s="128"/>
    </row>
    <row r="354" spans="1:47" s="85" customFormat="1" ht="24.75" customHeight="1">
      <c r="A354" s="70" t="str">
        <f t="shared" si="57"/>
        <v>0</v>
      </c>
      <c r="B354" s="71">
        <v>351</v>
      </c>
      <c r="C354" s="70"/>
      <c r="D354" s="70"/>
      <c r="E354" s="70"/>
      <c r="F354" s="70"/>
      <c r="G354" s="70"/>
      <c r="H354" s="112"/>
      <c r="I354" s="117"/>
      <c r="J354" s="118"/>
      <c r="K354" s="118"/>
      <c r="L354" s="118"/>
      <c r="M354" s="119"/>
      <c r="N354" s="119"/>
      <c r="O354" s="120"/>
      <c r="P354" s="110"/>
      <c r="Q354" s="117"/>
      <c r="R354" s="117"/>
      <c r="S354" s="117"/>
      <c r="T354" s="117"/>
      <c r="U354" s="117"/>
      <c r="V354" s="110"/>
      <c r="W354" s="79">
        <f t="shared" si="58"/>
        <v>0</v>
      </c>
      <c r="X354" s="80">
        <f t="shared" si="59"/>
        <v>0</v>
      </c>
      <c r="Y354" s="79">
        <f t="shared" si="60"/>
        <v>0</v>
      </c>
      <c r="Z354" s="80">
        <f t="shared" si="61"/>
        <v>0</v>
      </c>
      <c r="AA354" s="79">
        <f t="shared" si="62"/>
        <v>0</v>
      </c>
      <c r="AB354" s="80">
        <f t="shared" si="63"/>
        <v>0</v>
      </c>
      <c r="AC354" s="81" t="str">
        <f t="shared" si="64"/>
        <v>0</v>
      </c>
      <c r="AD354" s="112"/>
      <c r="AE354" s="112"/>
      <c r="AF354" s="121"/>
      <c r="AG354" s="122"/>
      <c r="AH354" s="122"/>
      <c r="AI354" s="123"/>
      <c r="AJ354" s="123"/>
      <c r="AK354" s="124"/>
      <c r="AL354" s="88"/>
      <c r="AM354" s="112"/>
      <c r="AN354" s="112"/>
      <c r="AO354" s="124"/>
      <c r="AP354" s="88"/>
      <c r="AQ354" s="125"/>
      <c r="AR354" s="125"/>
      <c r="AS354" s="126"/>
      <c r="AT354" s="127"/>
      <c r="AU354" s="128"/>
    </row>
    <row r="355" spans="1:47" s="85" customFormat="1" ht="24.75" customHeight="1">
      <c r="A355" s="70" t="str">
        <f t="shared" si="57"/>
        <v>0</v>
      </c>
      <c r="B355" s="71">
        <v>352</v>
      </c>
      <c r="C355" s="70"/>
      <c r="D355" s="70"/>
      <c r="E355" s="70"/>
      <c r="F355" s="70"/>
      <c r="G355" s="70"/>
      <c r="H355" s="112"/>
      <c r="I355" s="117"/>
      <c r="J355" s="118"/>
      <c r="K355" s="118"/>
      <c r="L355" s="118"/>
      <c r="M355" s="119"/>
      <c r="N355" s="119"/>
      <c r="O355" s="120"/>
      <c r="P355" s="110"/>
      <c r="Q355" s="117"/>
      <c r="R355" s="117"/>
      <c r="S355" s="117"/>
      <c r="T355" s="117"/>
      <c r="U355" s="117"/>
      <c r="V355" s="110"/>
      <c r="W355" s="79">
        <f t="shared" si="58"/>
        <v>0</v>
      </c>
      <c r="X355" s="80">
        <f t="shared" si="59"/>
        <v>0</v>
      </c>
      <c r="Y355" s="79">
        <f t="shared" si="60"/>
        <v>0</v>
      </c>
      <c r="Z355" s="80">
        <f t="shared" si="61"/>
        <v>0</v>
      </c>
      <c r="AA355" s="79">
        <f t="shared" si="62"/>
        <v>0</v>
      </c>
      <c r="AB355" s="80">
        <f t="shared" si="63"/>
        <v>0</v>
      </c>
      <c r="AC355" s="81" t="str">
        <f t="shared" si="64"/>
        <v>0</v>
      </c>
      <c r="AD355" s="112"/>
      <c r="AE355" s="112"/>
      <c r="AF355" s="121"/>
      <c r="AG355" s="122"/>
      <c r="AH355" s="122"/>
      <c r="AI355" s="123"/>
      <c r="AJ355" s="123"/>
      <c r="AK355" s="124"/>
      <c r="AL355" s="88"/>
      <c r="AM355" s="112"/>
      <c r="AN355" s="112"/>
      <c r="AO355" s="124"/>
      <c r="AP355" s="88"/>
      <c r="AQ355" s="125"/>
      <c r="AR355" s="125"/>
      <c r="AS355" s="126"/>
      <c r="AT355" s="127"/>
      <c r="AU355" s="128"/>
    </row>
    <row r="356" spans="1:47" s="85" customFormat="1" ht="24.75" customHeight="1">
      <c r="A356" s="70" t="str">
        <f t="shared" si="57"/>
        <v>0</v>
      </c>
      <c r="B356" s="71">
        <v>353</v>
      </c>
      <c r="C356" s="70"/>
      <c r="D356" s="70"/>
      <c r="E356" s="70"/>
      <c r="F356" s="70"/>
      <c r="G356" s="70"/>
      <c r="H356" s="112"/>
      <c r="I356" s="117"/>
      <c r="J356" s="118"/>
      <c r="K356" s="118"/>
      <c r="L356" s="118"/>
      <c r="M356" s="119"/>
      <c r="N356" s="119"/>
      <c r="O356" s="120"/>
      <c r="P356" s="110"/>
      <c r="Q356" s="117"/>
      <c r="R356" s="117"/>
      <c r="S356" s="117"/>
      <c r="T356" s="117"/>
      <c r="U356" s="117"/>
      <c r="V356" s="110"/>
      <c r="W356" s="79">
        <f t="shared" si="58"/>
        <v>0</v>
      </c>
      <c r="X356" s="80">
        <f t="shared" si="59"/>
        <v>0</v>
      </c>
      <c r="Y356" s="79">
        <f t="shared" si="60"/>
        <v>0</v>
      </c>
      <c r="Z356" s="80">
        <f t="shared" si="61"/>
        <v>0</v>
      </c>
      <c r="AA356" s="79">
        <f t="shared" si="62"/>
        <v>0</v>
      </c>
      <c r="AB356" s="80">
        <f t="shared" si="63"/>
        <v>0</v>
      </c>
      <c r="AC356" s="81" t="str">
        <f t="shared" si="64"/>
        <v>0</v>
      </c>
      <c r="AD356" s="112"/>
      <c r="AE356" s="112"/>
      <c r="AF356" s="121"/>
      <c r="AG356" s="122"/>
      <c r="AH356" s="122"/>
      <c r="AI356" s="123"/>
      <c r="AJ356" s="123"/>
      <c r="AK356" s="124"/>
      <c r="AL356" s="88"/>
      <c r="AM356" s="112"/>
      <c r="AN356" s="112"/>
      <c r="AO356" s="124"/>
      <c r="AP356" s="88"/>
      <c r="AQ356" s="125"/>
      <c r="AR356" s="125"/>
      <c r="AS356" s="126"/>
      <c r="AT356" s="127"/>
      <c r="AU356" s="128"/>
    </row>
    <row r="357" spans="1:47" s="85" customFormat="1" ht="24.75" customHeight="1">
      <c r="A357" s="70" t="str">
        <f t="shared" si="57"/>
        <v>0</v>
      </c>
      <c r="B357" s="71">
        <v>354</v>
      </c>
      <c r="C357" s="70"/>
      <c r="D357" s="70"/>
      <c r="E357" s="70"/>
      <c r="F357" s="70"/>
      <c r="G357" s="70"/>
      <c r="H357" s="112"/>
      <c r="I357" s="117"/>
      <c r="J357" s="118"/>
      <c r="K357" s="118"/>
      <c r="L357" s="118"/>
      <c r="M357" s="119"/>
      <c r="N357" s="119"/>
      <c r="O357" s="120"/>
      <c r="P357" s="110"/>
      <c r="Q357" s="117"/>
      <c r="R357" s="117"/>
      <c r="S357" s="117"/>
      <c r="T357" s="117"/>
      <c r="U357" s="117"/>
      <c r="V357" s="110"/>
      <c r="W357" s="79">
        <f t="shared" si="58"/>
        <v>0</v>
      </c>
      <c r="X357" s="80">
        <f t="shared" si="59"/>
        <v>0</v>
      </c>
      <c r="Y357" s="79">
        <f t="shared" si="60"/>
        <v>0</v>
      </c>
      <c r="Z357" s="80">
        <f t="shared" si="61"/>
        <v>0</v>
      </c>
      <c r="AA357" s="79">
        <f t="shared" si="62"/>
        <v>0</v>
      </c>
      <c r="AB357" s="80">
        <f t="shared" si="63"/>
        <v>0</v>
      </c>
      <c r="AC357" s="81" t="str">
        <f t="shared" si="64"/>
        <v>0</v>
      </c>
      <c r="AD357" s="112"/>
      <c r="AE357" s="112"/>
      <c r="AF357" s="121"/>
      <c r="AG357" s="122"/>
      <c r="AH357" s="122"/>
      <c r="AI357" s="123"/>
      <c r="AJ357" s="123"/>
      <c r="AK357" s="124"/>
      <c r="AL357" s="88"/>
      <c r="AM357" s="112"/>
      <c r="AN357" s="112"/>
      <c r="AO357" s="124"/>
      <c r="AP357" s="88"/>
      <c r="AQ357" s="125"/>
      <c r="AR357" s="125"/>
      <c r="AS357" s="126"/>
      <c r="AT357" s="127"/>
      <c r="AU357" s="128"/>
    </row>
    <row r="358" spans="1:47" s="85" customFormat="1" ht="24.75" customHeight="1">
      <c r="A358" s="70" t="str">
        <f t="shared" si="57"/>
        <v>0</v>
      </c>
      <c r="B358" s="71">
        <v>355</v>
      </c>
      <c r="C358" s="70"/>
      <c r="D358" s="70"/>
      <c r="E358" s="70"/>
      <c r="F358" s="70"/>
      <c r="G358" s="70"/>
      <c r="H358" s="112"/>
      <c r="I358" s="117"/>
      <c r="J358" s="118"/>
      <c r="K358" s="118"/>
      <c r="L358" s="118"/>
      <c r="M358" s="119"/>
      <c r="N358" s="119"/>
      <c r="O358" s="120"/>
      <c r="P358" s="110"/>
      <c r="Q358" s="117"/>
      <c r="R358" s="117"/>
      <c r="S358" s="117"/>
      <c r="T358" s="117"/>
      <c r="U358" s="117"/>
      <c r="V358" s="110"/>
      <c r="W358" s="79">
        <f t="shared" si="58"/>
        <v>0</v>
      </c>
      <c r="X358" s="80">
        <f t="shared" si="59"/>
        <v>0</v>
      </c>
      <c r="Y358" s="79">
        <f t="shared" si="60"/>
        <v>0</v>
      </c>
      <c r="Z358" s="80">
        <f t="shared" si="61"/>
        <v>0</v>
      </c>
      <c r="AA358" s="79">
        <f t="shared" si="62"/>
        <v>0</v>
      </c>
      <c r="AB358" s="80">
        <f t="shared" si="63"/>
        <v>0</v>
      </c>
      <c r="AC358" s="81" t="str">
        <f t="shared" si="64"/>
        <v>0</v>
      </c>
      <c r="AD358" s="112"/>
      <c r="AE358" s="112"/>
      <c r="AF358" s="121"/>
      <c r="AG358" s="122"/>
      <c r="AH358" s="122"/>
      <c r="AI358" s="123"/>
      <c r="AJ358" s="123"/>
      <c r="AK358" s="124"/>
      <c r="AL358" s="88"/>
      <c r="AM358" s="112"/>
      <c r="AN358" s="112"/>
      <c r="AO358" s="124"/>
      <c r="AP358" s="88"/>
      <c r="AQ358" s="125"/>
      <c r="AR358" s="125"/>
      <c r="AS358" s="126"/>
      <c r="AT358" s="127"/>
      <c r="AU358" s="128"/>
    </row>
    <row r="359" spans="1:47" s="85" customFormat="1" ht="24.75" customHeight="1">
      <c r="A359" s="70" t="str">
        <f t="shared" si="57"/>
        <v>0</v>
      </c>
      <c r="B359" s="71">
        <v>356</v>
      </c>
      <c r="C359" s="70"/>
      <c r="D359" s="70"/>
      <c r="E359" s="70"/>
      <c r="F359" s="70"/>
      <c r="G359" s="70"/>
      <c r="H359" s="112"/>
      <c r="I359" s="117"/>
      <c r="J359" s="118"/>
      <c r="K359" s="118"/>
      <c r="L359" s="118"/>
      <c r="M359" s="119"/>
      <c r="N359" s="119"/>
      <c r="O359" s="120"/>
      <c r="P359" s="110"/>
      <c r="Q359" s="117"/>
      <c r="R359" s="117"/>
      <c r="S359" s="117"/>
      <c r="T359" s="117"/>
      <c r="U359" s="117"/>
      <c r="V359" s="110"/>
      <c r="W359" s="79">
        <f t="shared" si="58"/>
        <v>0</v>
      </c>
      <c r="X359" s="80">
        <f t="shared" si="59"/>
        <v>0</v>
      </c>
      <c r="Y359" s="79">
        <f t="shared" si="60"/>
        <v>0</v>
      </c>
      <c r="Z359" s="80">
        <f t="shared" si="61"/>
        <v>0</v>
      </c>
      <c r="AA359" s="79">
        <f t="shared" si="62"/>
        <v>0</v>
      </c>
      <c r="AB359" s="80">
        <f t="shared" si="63"/>
        <v>0</v>
      </c>
      <c r="AC359" s="81" t="str">
        <f t="shared" si="64"/>
        <v>0</v>
      </c>
      <c r="AD359" s="112"/>
      <c r="AE359" s="112"/>
      <c r="AF359" s="121"/>
      <c r="AG359" s="122"/>
      <c r="AH359" s="122"/>
      <c r="AI359" s="123"/>
      <c r="AJ359" s="123"/>
      <c r="AK359" s="124"/>
      <c r="AL359" s="88"/>
      <c r="AM359" s="112"/>
      <c r="AN359" s="112"/>
      <c r="AO359" s="124"/>
      <c r="AP359" s="88"/>
      <c r="AQ359" s="125"/>
      <c r="AR359" s="125"/>
      <c r="AS359" s="126"/>
      <c r="AT359" s="127"/>
      <c r="AU359" s="128"/>
    </row>
    <row r="360" spans="1:47" s="85" customFormat="1" ht="24.75" customHeight="1">
      <c r="A360" s="70" t="str">
        <f t="shared" si="57"/>
        <v>0</v>
      </c>
      <c r="B360" s="71">
        <v>357</v>
      </c>
      <c r="C360" s="70"/>
      <c r="D360" s="70"/>
      <c r="E360" s="70"/>
      <c r="F360" s="70"/>
      <c r="G360" s="70"/>
      <c r="H360" s="112"/>
      <c r="I360" s="117"/>
      <c r="J360" s="118"/>
      <c r="K360" s="118"/>
      <c r="L360" s="118"/>
      <c r="M360" s="119"/>
      <c r="N360" s="119"/>
      <c r="O360" s="120"/>
      <c r="P360" s="110"/>
      <c r="Q360" s="117"/>
      <c r="R360" s="117"/>
      <c r="S360" s="117"/>
      <c r="T360" s="117"/>
      <c r="U360" s="117"/>
      <c r="V360" s="110"/>
      <c r="W360" s="79">
        <f t="shared" si="58"/>
        <v>0</v>
      </c>
      <c r="X360" s="80">
        <f t="shared" si="59"/>
        <v>0</v>
      </c>
      <c r="Y360" s="79">
        <f t="shared" si="60"/>
        <v>0</v>
      </c>
      <c r="Z360" s="80">
        <f t="shared" si="61"/>
        <v>0</v>
      </c>
      <c r="AA360" s="79">
        <f t="shared" si="62"/>
        <v>0</v>
      </c>
      <c r="AB360" s="80">
        <f t="shared" si="63"/>
        <v>0</v>
      </c>
      <c r="AC360" s="81" t="str">
        <f t="shared" si="64"/>
        <v>0</v>
      </c>
      <c r="AD360" s="112"/>
      <c r="AE360" s="112"/>
      <c r="AF360" s="121"/>
      <c r="AG360" s="122"/>
      <c r="AH360" s="122"/>
      <c r="AI360" s="123"/>
      <c r="AJ360" s="123"/>
      <c r="AK360" s="124"/>
      <c r="AL360" s="88"/>
      <c r="AM360" s="112"/>
      <c r="AN360" s="112"/>
      <c r="AO360" s="124"/>
      <c r="AP360" s="88"/>
      <c r="AQ360" s="125"/>
      <c r="AR360" s="125"/>
      <c r="AS360" s="126"/>
      <c r="AT360" s="127"/>
      <c r="AU360" s="128"/>
    </row>
    <row r="361" spans="1:47" s="85" customFormat="1" ht="24.75" customHeight="1">
      <c r="A361" s="70" t="str">
        <f t="shared" si="57"/>
        <v>0</v>
      </c>
      <c r="B361" s="71">
        <v>358</v>
      </c>
      <c r="C361" s="70"/>
      <c r="D361" s="70"/>
      <c r="E361" s="70"/>
      <c r="F361" s="70"/>
      <c r="G361" s="70"/>
      <c r="H361" s="112"/>
      <c r="I361" s="117"/>
      <c r="J361" s="118"/>
      <c r="K361" s="118"/>
      <c r="L361" s="118"/>
      <c r="M361" s="119"/>
      <c r="N361" s="119"/>
      <c r="O361" s="120"/>
      <c r="P361" s="110"/>
      <c r="Q361" s="117"/>
      <c r="R361" s="117"/>
      <c r="S361" s="117"/>
      <c r="T361" s="117"/>
      <c r="U361" s="117"/>
      <c r="V361" s="110"/>
      <c r="W361" s="79">
        <f t="shared" si="58"/>
        <v>0</v>
      </c>
      <c r="X361" s="80">
        <f t="shared" si="59"/>
        <v>0</v>
      </c>
      <c r="Y361" s="79">
        <f t="shared" si="60"/>
        <v>0</v>
      </c>
      <c r="Z361" s="80">
        <f t="shared" si="61"/>
        <v>0</v>
      </c>
      <c r="AA361" s="79">
        <f t="shared" si="62"/>
        <v>0</v>
      </c>
      <c r="AB361" s="80">
        <f t="shared" si="63"/>
        <v>0</v>
      </c>
      <c r="AC361" s="81" t="str">
        <f t="shared" si="64"/>
        <v>0</v>
      </c>
      <c r="AD361" s="112"/>
      <c r="AE361" s="112"/>
      <c r="AF361" s="121"/>
      <c r="AG361" s="122"/>
      <c r="AH361" s="122"/>
      <c r="AI361" s="123"/>
      <c r="AJ361" s="123"/>
      <c r="AK361" s="124"/>
      <c r="AL361" s="88"/>
      <c r="AM361" s="112"/>
      <c r="AN361" s="112"/>
      <c r="AO361" s="124"/>
      <c r="AP361" s="88"/>
      <c r="AQ361" s="125"/>
      <c r="AR361" s="125"/>
      <c r="AS361" s="126"/>
      <c r="AT361" s="127"/>
      <c r="AU361" s="128"/>
    </row>
    <row r="362" spans="1:47" s="85" customFormat="1" ht="24.75" customHeight="1">
      <c r="A362" s="70" t="str">
        <f t="shared" si="57"/>
        <v>0</v>
      </c>
      <c r="B362" s="71">
        <v>359</v>
      </c>
      <c r="C362" s="70"/>
      <c r="D362" s="70"/>
      <c r="E362" s="70"/>
      <c r="F362" s="70"/>
      <c r="G362" s="70"/>
      <c r="H362" s="112"/>
      <c r="I362" s="117"/>
      <c r="J362" s="118"/>
      <c r="K362" s="118"/>
      <c r="L362" s="118"/>
      <c r="M362" s="119"/>
      <c r="N362" s="119"/>
      <c r="O362" s="120"/>
      <c r="P362" s="110"/>
      <c r="Q362" s="117"/>
      <c r="R362" s="117"/>
      <c r="S362" s="117"/>
      <c r="T362" s="117"/>
      <c r="U362" s="117"/>
      <c r="V362" s="110"/>
      <c r="W362" s="79">
        <f t="shared" si="58"/>
        <v>0</v>
      </c>
      <c r="X362" s="80">
        <f t="shared" si="59"/>
        <v>0</v>
      </c>
      <c r="Y362" s="79">
        <f t="shared" si="60"/>
        <v>0</v>
      </c>
      <c r="Z362" s="80">
        <f t="shared" si="61"/>
        <v>0</v>
      </c>
      <c r="AA362" s="79">
        <f t="shared" si="62"/>
        <v>0</v>
      </c>
      <c r="AB362" s="80">
        <f t="shared" si="63"/>
        <v>0</v>
      </c>
      <c r="AC362" s="81" t="str">
        <f t="shared" si="64"/>
        <v>0</v>
      </c>
      <c r="AD362" s="112"/>
      <c r="AE362" s="112"/>
      <c r="AF362" s="121"/>
      <c r="AG362" s="122"/>
      <c r="AH362" s="122"/>
      <c r="AI362" s="123"/>
      <c r="AJ362" s="123"/>
      <c r="AK362" s="124"/>
      <c r="AL362" s="88"/>
      <c r="AM362" s="112"/>
      <c r="AN362" s="112"/>
      <c r="AO362" s="124"/>
      <c r="AP362" s="88"/>
      <c r="AQ362" s="125"/>
      <c r="AR362" s="125"/>
      <c r="AS362" s="126"/>
      <c r="AT362" s="127"/>
      <c r="AU362" s="128"/>
    </row>
    <row r="363" spans="1:47" s="85" customFormat="1" ht="24.75" customHeight="1">
      <c r="A363" s="70" t="str">
        <f t="shared" si="57"/>
        <v>0</v>
      </c>
      <c r="B363" s="71">
        <v>360</v>
      </c>
      <c r="C363" s="70"/>
      <c r="D363" s="70"/>
      <c r="E363" s="70"/>
      <c r="F363" s="70"/>
      <c r="G363" s="70"/>
      <c r="H363" s="112"/>
      <c r="I363" s="117"/>
      <c r="J363" s="118"/>
      <c r="K363" s="118"/>
      <c r="L363" s="118"/>
      <c r="M363" s="119"/>
      <c r="N363" s="119"/>
      <c r="O363" s="120"/>
      <c r="P363" s="110"/>
      <c r="Q363" s="117"/>
      <c r="R363" s="117"/>
      <c r="S363" s="117"/>
      <c r="T363" s="117"/>
      <c r="U363" s="117"/>
      <c r="V363" s="110"/>
      <c r="W363" s="79">
        <f t="shared" si="58"/>
        <v>0</v>
      </c>
      <c r="X363" s="80">
        <f t="shared" si="59"/>
        <v>0</v>
      </c>
      <c r="Y363" s="79">
        <f t="shared" si="60"/>
        <v>0</v>
      </c>
      <c r="Z363" s="80">
        <f t="shared" si="61"/>
        <v>0</v>
      </c>
      <c r="AA363" s="79">
        <f t="shared" si="62"/>
        <v>0</v>
      </c>
      <c r="AB363" s="80">
        <f t="shared" si="63"/>
        <v>0</v>
      </c>
      <c r="AC363" s="81" t="str">
        <f t="shared" si="64"/>
        <v>0</v>
      </c>
      <c r="AD363" s="112"/>
      <c r="AE363" s="112"/>
      <c r="AF363" s="121"/>
      <c r="AG363" s="122"/>
      <c r="AH363" s="122"/>
      <c r="AI363" s="123"/>
      <c r="AJ363" s="123"/>
      <c r="AK363" s="124"/>
      <c r="AL363" s="88"/>
      <c r="AM363" s="112"/>
      <c r="AN363" s="112"/>
      <c r="AO363" s="124"/>
      <c r="AP363" s="88"/>
      <c r="AQ363" s="125"/>
      <c r="AR363" s="125"/>
      <c r="AS363" s="126"/>
      <c r="AT363" s="127"/>
      <c r="AU363" s="128"/>
    </row>
    <row r="364" spans="1:47" s="85" customFormat="1" ht="24.75" customHeight="1">
      <c r="A364" s="70" t="str">
        <f t="shared" si="57"/>
        <v>0</v>
      </c>
      <c r="B364" s="71">
        <v>361</v>
      </c>
      <c r="C364" s="70"/>
      <c r="D364" s="70"/>
      <c r="E364" s="70"/>
      <c r="F364" s="70"/>
      <c r="G364" s="70"/>
      <c r="H364" s="112"/>
      <c r="I364" s="117"/>
      <c r="J364" s="118"/>
      <c r="K364" s="118"/>
      <c r="L364" s="118"/>
      <c r="M364" s="119"/>
      <c r="N364" s="119"/>
      <c r="O364" s="120"/>
      <c r="P364" s="110"/>
      <c r="Q364" s="117"/>
      <c r="R364" s="117"/>
      <c r="S364" s="117"/>
      <c r="T364" s="117"/>
      <c r="U364" s="117"/>
      <c r="V364" s="110"/>
      <c r="W364" s="79">
        <f t="shared" si="58"/>
        <v>0</v>
      </c>
      <c r="X364" s="80">
        <f t="shared" si="59"/>
        <v>0</v>
      </c>
      <c r="Y364" s="79">
        <f t="shared" si="60"/>
        <v>0</v>
      </c>
      <c r="Z364" s="80">
        <f t="shared" si="61"/>
        <v>0</v>
      </c>
      <c r="AA364" s="79">
        <f t="shared" si="62"/>
        <v>0</v>
      </c>
      <c r="AB364" s="80">
        <f t="shared" si="63"/>
        <v>0</v>
      </c>
      <c r="AC364" s="81" t="str">
        <f t="shared" si="64"/>
        <v>0</v>
      </c>
      <c r="AD364" s="112"/>
      <c r="AE364" s="112"/>
      <c r="AF364" s="121"/>
      <c r="AG364" s="122"/>
      <c r="AH364" s="122"/>
      <c r="AI364" s="123"/>
      <c r="AJ364" s="123"/>
      <c r="AK364" s="124"/>
      <c r="AL364" s="88"/>
      <c r="AM364" s="112"/>
      <c r="AN364" s="112"/>
      <c r="AO364" s="124"/>
      <c r="AP364" s="88"/>
      <c r="AQ364" s="125"/>
      <c r="AR364" s="125"/>
      <c r="AS364" s="126"/>
      <c r="AT364" s="127"/>
      <c r="AU364" s="128"/>
    </row>
    <row r="365" spans="1:47" s="85" customFormat="1" ht="24.75" customHeight="1">
      <c r="A365" s="70" t="str">
        <f t="shared" si="57"/>
        <v>0</v>
      </c>
      <c r="B365" s="71">
        <v>362</v>
      </c>
      <c r="C365" s="70"/>
      <c r="D365" s="70"/>
      <c r="E365" s="70"/>
      <c r="F365" s="70"/>
      <c r="G365" s="70"/>
      <c r="H365" s="112"/>
      <c r="I365" s="117"/>
      <c r="J365" s="118"/>
      <c r="K365" s="118"/>
      <c r="L365" s="118"/>
      <c r="M365" s="119"/>
      <c r="N365" s="119"/>
      <c r="O365" s="120"/>
      <c r="P365" s="110"/>
      <c r="Q365" s="117"/>
      <c r="R365" s="117"/>
      <c r="S365" s="117"/>
      <c r="T365" s="117"/>
      <c r="U365" s="117"/>
      <c r="V365" s="110"/>
      <c r="W365" s="79">
        <f t="shared" si="58"/>
        <v>0</v>
      </c>
      <c r="X365" s="80">
        <f t="shared" si="59"/>
        <v>0</v>
      </c>
      <c r="Y365" s="79">
        <f t="shared" si="60"/>
        <v>0</v>
      </c>
      <c r="Z365" s="80">
        <f t="shared" si="61"/>
        <v>0</v>
      </c>
      <c r="AA365" s="79">
        <f t="shared" si="62"/>
        <v>0</v>
      </c>
      <c r="AB365" s="80">
        <f t="shared" si="63"/>
        <v>0</v>
      </c>
      <c r="AC365" s="81" t="str">
        <f t="shared" si="64"/>
        <v>0</v>
      </c>
      <c r="AD365" s="112"/>
      <c r="AE365" s="112"/>
      <c r="AF365" s="121"/>
      <c r="AG365" s="122"/>
      <c r="AH365" s="122"/>
      <c r="AI365" s="123"/>
      <c r="AJ365" s="123"/>
      <c r="AK365" s="124"/>
      <c r="AL365" s="88"/>
      <c r="AM365" s="112"/>
      <c r="AN365" s="112"/>
      <c r="AO365" s="124"/>
      <c r="AP365" s="88"/>
      <c r="AQ365" s="125"/>
      <c r="AR365" s="125"/>
      <c r="AS365" s="126"/>
      <c r="AT365" s="127"/>
      <c r="AU365" s="128"/>
    </row>
    <row r="366" spans="1:47" s="85" customFormat="1" ht="24.75" customHeight="1">
      <c r="A366" s="70" t="str">
        <f t="shared" si="57"/>
        <v>0</v>
      </c>
      <c r="B366" s="71">
        <v>363</v>
      </c>
      <c r="C366" s="70"/>
      <c r="D366" s="70"/>
      <c r="E366" s="70"/>
      <c r="F366" s="70"/>
      <c r="G366" s="70"/>
      <c r="H366" s="112"/>
      <c r="I366" s="117"/>
      <c r="J366" s="118"/>
      <c r="K366" s="118"/>
      <c r="L366" s="118"/>
      <c r="M366" s="119"/>
      <c r="N366" s="119"/>
      <c r="O366" s="120"/>
      <c r="P366" s="110"/>
      <c r="Q366" s="117"/>
      <c r="R366" s="117"/>
      <c r="S366" s="117"/>
      <c r="T366" s="117"/>
      <c r="U366" s="117"/>
      <c r="V366" s="110"/>
      <c r="W366" s="79">
        <f t="shared" si="58"/>
        <v>0</v>
      </c>
      <c r="X366" s="80">
        <f t="shared" si="59"/>
        <v>0</v>
      </c>
      <c r="Y366" s="79">
        <f t="shared" si="60"/>
        <v>0</v>
      </c>
      <c r="Z366" s="80">
        <f t="shared" si="61"/>
        <v>0</v>
      </c>
      <c r="AA366" s="79">
        <f t="shared" si="62"/>
        <v>0</v>
      </c>
      <c r="AB366" s="80">
        <f t="shared" si="63"/>
        <v>0</v>
      </c>
      <c r="AC366" s="81" t="str">
        <f t="shared" si="64"/>
        <v>0</v>
      </c>
      <c r="AD366" s="112"/>
      <c r="AE366" s="112"/>
      <c r="AF366" s="121"/>
      <c r="AG366" s="122"/>
      <c r="AH366" s="122"/>
      <c r="AI366" s="123"/>
      <c r="AJ366" s="123"/>
      <c r="AK366" s="124"/>
      <c r="AL366" s="88"/>
      <c r="AM366" s="112"/>
      <c r="AN366" s="112"/>
      <c r="AO366" s="124"/>
      <c r="AP366" s="88"/>
      <c r="AQ366" s="125"/>
      <c r="AR366" s="125"/>
      <c r="AS366" s="126"/>
      <c r="AT366" s="127"/>
      <c r="AU366" s="128"/>
    </row>
    <row r="367" spans="1:47" s="85" customFormat="1" ht="24.75" customHeight="1">
      <c r="A367" s="70" t="str">
        <f t="shared" si="57"/>
        <v>0</v>
      </c>
      <c r="B367" s="71">
        <v>364</v>
      </c>
      <c r="C367" s="70"/>
      <c r="D367" s="70"/>
      <c r="E367" s="70"/>
      <c r="F367" s="70"/>
      <c r="G367" s="70"/>
      <c r="H367" s="112"/>
      <c r="I367" s="117"/>
      <c r="J367" s="118"/>
      <c r="K367" s="118"/>
      <c r="L367" s="118"/>
      <c r="M367" s="119"/>
      <c r="N367" s="119"/>
      <c r="O367" s="120"/>
      <c r="P367" s="110"/>
      <c r="Q367" s="117"/>
      <c r="R367" s="117"/>
      <c r="S367" s="117"/>
      <c r="T367" s="117"/>
      <c r="U367" s="117"/>
      <c r="V367" s="110"/>
      <c r="W367" s="79">
        <f t="shared" si="58"/>
        <v>0</v>
      </c>
      <c r="X367" s="80">
        <f t="shared" si="59"/>
        <v>0</v>
      </c>
      <c r="Y367" s="79">
        <f t="shared" si="60"/>
        <v>0</v>
      </c>
      <c r="Z367" s="80">
        <f t="shared" si="61"/>
        <v>0</v>
      </c>
      <c r="AA367" s="79">
        <f t="shared" si="62"/>
        <v>0</v>
      </c>
      <c r="AB367" s="80">
        <f t="shared" si="63"/>
        <v>0</v>
      </c>
      <c r="AC367" s="81" t="str">
        <f t="shared" si="64"/>
        <v>0</v>
      </c>
      <c r="AD367" s="112"/>
      <c r="AE367" s="112"/>
      <c r="AF367" s="121"/>
      <c r="AG367" s="122"/>
      <c r="AH367" s="122"/>
      <c r="AI367" s="123"/>
      <c r="AJ367" s="123"/>
      <c r="AK367" s="124"/>
      <c r="AL367" s="88"/>
      <c r="AM367" s="112"/>
      <c r="AN367" s="112"/>
      <c r="AO367" s="124"/>
      <c r="AP367" s="88"/>
      <c r="AQ367" s="125"/>
      <c r="AR367" s="125"/>
      <c r="AS367" s="126"/>
      <c r="AT367" s="127"/>
      <c r="AU367" s="128"/>
    </row>
    <row r="368" spans="1:47" s="85" customFormat="1" ht="24.75" customHeight="1">
      <c r="A368" s="70" t="str">
        <f t="shared" si="57"/>
        <v>0</v>
      </c>
      <c r="B368" s="71">
        <v>365</v>
      </c>
      <c r="C368" s="70"/>
      <c r="D368" s="70"/>
      <c r="E368" s="70"/>
      <c r="F368" s="70"/>
      <c r="G368" s="70"/>
      <c r="H368" s="112"/>
      <c r="I368" s="117"/>
      <c r="J368" s="118"/>
      <c r="K368" s="118"/>
      <c r="L368" s="118"/>
      <c r="M368" s="119"/>
      <c r="N368" s="119"/>
      <c r="O368" s="120"/>
      <c r="P368" s="110"/>
      <c r="Q368" s="117"/>
      <c r="R368" s="117"/>
      <c r="S368" s="117"/>
      <c r="T368" s="117"/>
      <c r="U368" s="117"/>
      <c r="V368" s="110"/>
      <c r="W368" s="79">
        <f t="shared" si="58"/>
        <v>0</v>
      </c>
      <c r="X368" s="80">
        <f t="shared" si="59"/>
        <v>0</v>
      </c>
      <c r="Y368" s="79">
        <f t="shared" si="60"/>
        <v>0</v>
      </c>
      <c r="Z368" s="80">
        <f t="shared" si="61"/>
        <v>0</v>
      </c>
      <c r="AA368" s="79">
        <f t="shared" si="62"/>
        <v>0</v>
      </c>
      <c r="AB368" s="80">
        <f t="shared" si="63"/>
        <v>0</v>
      </c>
      <c r="AC368" s="81" t="str">
        <f t="shared" si="64"/>
        <v>0</v>
      </c>
      <c r="AD368" s="112"/>
      <c r="AE368" s="112"/>
      <c r="AF368" s="121"/>
      <c r="AG368" s="122"/>
      <c r="AH368" s="122"/>
      <c r="AI368" s="123"/>
      <c r="AJ368" s="123"/>
      <c r="AK368" s="124"/>
      <c r="AL368" s="88"/>
      <c r="AM368" s="112"/>
      <c r="AN368" s="112"/>
      <c r="AO368" s="124"/>
      <c r="AP368" s="88"/>
      <c r="AQ368" s="125"/>
      <c r="AR368" s="125"/>
      <c r="AS368" s="126"/>
      <c r="AT368" s="127"/>
      <c r="AU368" s="128"/>
    </row>
    <row r="369" spans="1:22" ht="14.25">
      <c r="A369" s="70" t="str">
        <f t="shared" si="57"/>
        <v>0</v>
      </c>
      <c r="B369" s="71">
        <v>366</v>
      </c>
      <c r="C369" s="70"/>
      <c r="D369" s="70"/>
      <c r="E369" s="70"/>
      <c r="F369" s="70"/>
      <c r="G369" s="70"/>
      <c r="H369" s="112"/>
      <c r="I369" s="117"/>
      <c r="J369" s="118"/>
      <c r="K369" s="118"/>
      <c r="L369" s="118"/>
      <c r="M369" s="119"/>
      <c r="N369" s="119"/>
      <c r="O369" s="120"/>
      <c r="P369" s="110"/>
      <c r="Q369" s="117"/>
      <c r="R369" s="117"/>
      <c r="S369" s="117"/>
      <c r="T369" s="117"/>
      <c r="U369" s="117"/>
      <c r="V369" s="110"/>
    </row>
    <row r="370" spans="1:22" ht="14.25">
      <c r="A370" s="70" t="str">
        <f t="shared" si="57"/>
        <v>0</v>
      </c>
      <c r="B370" s="71">
        <v>367</v>
      </c>
      <c r="V370" s="110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TotalTime>2034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</vt:lpstr>
      <vt:lpstr>MẪU_CHECK_BẢNG_KÊ_XE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revision>10</cp:revision>
  <cp:lastPrinted>2023-01-19T10:05:19Z</cp:lastPrinted>
  <dcterms:created xsi:type="dcterms:W3CDTF">2022-08-29T02:54:15Z</dcterms:created>
  <dcterms:modified xsi:type="dcterms:W3CDTF">2023-02-08T03:10:41Z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