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05" windowWidth="15120" windowHeight="801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xlnm.Print_Area" localSheetId="0">'Лист1'!$A$1:$H$348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"/>
    <numFmt numFmtId="167" formatCode="0.000000"/>
    <numFmt numFmtId="168" formatCode="0.00000"/>
  </numFmts>
  <fonts count="1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  <u val="single"/>
    </font>
    <font>
      <name val="Times New Roman"/>
      <charset val="204"/>
      <family val="1"/>
      <b val="1"/>
      <sz val="10"/>
    </font>
    <font>
      <name val="Times New Roman"/>
      <charset val="204"/>
      <family val="1"/>
      <sz val="9"/>
    </font>
    <font>
      <name val="Times New Roman"/>
      <charset val="204"/>
      <family val="1"/>
      <color theme="1"/>
      <sz val="9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  <u val="single"/>
    </font>
    <font>
      <name val="Times New Roman"/>
      <charset val="204"/>
      <family val="1"/>
      <b val="1"/>
      <i val="1"/>
      <sz val="8"/>
    </font>
    <font>
      <name val="Times New Roman"/>
      <charset val="204"/>
      <family val="1"/>
      <b val="1"/>
      <i val="1"/>
      <sz val="10"/>
    </font>
    <font>
      <name val="Times New Roman"/>
      <charset val="204"/>
      <family val="1"/>
      <b val="1"/>
      <i val="1"/>
      <sz val="10"/>
      <u val="single"/>
    </font>
    <font>
      <name val="Times New Roman"/>
      <charset val="204"/>
      <family val="1"/>
      <b val="1"/>
      <i val="1"/>
      <sz val="9"/>
      <u val="single"/>
    </font>
    <font>
      <name val="Times New Roman"/>
      <charset val="204"/>
      <family val="1"/>
      <i val="1"/>
      <sz val="10"/>
    </font>
    <font>
      <name val="Calibri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rgb="FFFFDAB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44" fontId="1" fillId="0" borderId="0"/>
  </cellStyleXfs>
  <cellXfs count="115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7" fillId="0" borderId="0" pivotButton="0" quotePrefix="0" xfId="0"/>
    <xf numFmtId="0" fontId="8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164" fontId="10" fillId="0" borderId="0" pivotButton="0" quotePrefix="0" xfId="0"/>
    <xf numFmtId="0" fontId="10" fillId="0" borderId="0" applyAlignment="1" pivotButton="0" quotePrefix="0" xfId="0">
      <alignment vertical="center"/>
    </xf>
    <xf numFmtId="1" fontId="4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2" fontId="4" fillId="0" borderId="1" applyAlignment="1" pivotButton="0" quotePrefix="0" xfId="1">
      <alignment horizontal="center" vertical="center" wrapText="1"/>
    </xf>
    <xf numFmtId="166" fontId="4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1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2" fontId="7" fillId="0" borderId="0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3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left" vertical="center"/>
    </xf>
    <xf numFmtId="0" fontId="9" fillId="0" borderId="1" pivotButton="0" quotePrefix="0" xfId="0"/>
    <xf numFmtId="0" fontId="4" fillId="0" borderId="5" pivotButton="0" quotePrefix="0" xfId="0"/>
    <xf numFmtId="0" fontId="4" fillId="0" borderId="5" applyAlignment="1" pivotButton="0" quotePrefix="0" xfId="0">
      <alignment horizontal="right"/>
    </xf>
    <xf numFmtId="0" fontId="6" fillId="0" borderId="5" applyAlignment="1" pivotButton="0" quotePrefix="0" xfId="0">
      <alignment horizontal="center"/>
    </xf>
    <xf numFmtId="0" fontId="11" fillId="0" borderId="0" pivotButton="0" quotePrefix="0" xfId="0"/>
    <xf numFmtId="0" fontId="6" fillId="0" borderId="5" applyAlignment="1" pivotButton="0" quotePrefix="0" xfId="0">
      <alignment horizontal="left"/>
    </xf>
    <xf numFmtId="0" fontId="12" fillId="0" borderId="0" pivotButton="0" quotePrefix="0" xfId="0"/>
    <xf numFmtId="0" fontId="13" fillId="0" borderId="0" pivotButton="0" quotePrefix="0" xfId="0"/>
    <xf numFmtId="0" fontId="4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16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168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0" fontId="0" fillId="0" borderId="3" pivotButton="0" quotePrefix="0" xfId="0"/>
    <xf numFmtId="164" fontId="10" fillId="0" borderId="0" pivotButton="0" quotePrefix="0" xfId="0"/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5" pivotButton="0" quotePrefix="0" xfId="0"/>
  </cellXfs>
  <cellStyles count="2">
    <cellStyle name="Обычный" xfId="0" builtinId="0"/>
    <cellStyle name="Денежный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9"/>
  <sheetViews>
    <sheetView tabSelected="1" view="pageBreakPreview" zoomScale="115" zoomScaleNormal="100" zoomScaleSheetLayoutView="115" workbookViewId="0">
      <selection activeCell="B10" sqref="B10"/>
    </sheetView>
  </sheetViews>
  <sheetFormatPr baseColWidth="8" defaultRowHeight="15" outlineLevelCol="0"/>
  <cols>
    <col width="10.7109375" customWidth="1" style="20" min="1" max="1"/>
    <col width="11.7109375" customWidth="1" style="20" min="2" max="3"/>
    <col width="10.7109375" customWidth="1" style="20" min="4" max="8"/>
    <col width="9.42578125" customWidth="1" style="20" min="9" max="9"/>
    <col width="9.140625" customWidth="1" style="3" min="10" max="16384"/>
  </cols>
  <sheetData>
    <row r="1">
      <c r="A1" s="1" t="inlineStr">
        <is>
          <t>АО "Гос МКБ "Вымпел" им. И.И. Торопова"</t>
        </is>
      </c>
      <c r="I1" s="2" t="n"/>
    </row>
    <row r="2">
      <c r="A2" s="1" t="inlineStr">
        <is>
          <t>СГМетр, лаборатория средств электрорадиотехнических измерений</t>
        </is>
      </c>
      <c r="I2" s="2" t="n"/>
    </row>
    <row r="3">
      <c r="A3" s="1" t="inlineStr">
        <is>
          <t>125424, г.Москва, Волоколамское шоссе, дом 90, стр. 23</t>
        </is>
      </c>
      <c r="I3" s="2" t="n"/>
    </row>
    <row r="4">
      <c r="A4" s="4" t="inlineStr">
        <is>
          <t>Аттестат аккредитации № РОСС СОБ 3.00231.2014</t>
        </is>
      </c>
      <c r="I4" s="5" t="n"/>
    </row>
    <row r="5">
      <c r="A5" s="4" t="inlineStr">
        <is>
          <t>Тел.+7 (495) 491-05-31, 22-68, e-mail: ogmetr@vympelmkb.com</t>
        </is>
      </c>
      <c r="I5" s="5" t="n"/>
    </row>
    <row r="7">
      <c r="A7" s="8" t="inlineStr">
        <is>
          <t>Протокол № ______ калибровки мультиметра цифрового</t>
        </is>
      </c>
      <c r="F7" s="7" t="inlineStr">
        <is>
          <t>KEITHLEY</t>
        </is>
      </c>
      <c r="G7" s="8" t="inlineStr">
        <is>
          <t>зав. №</t>
        </is>
      </c>
      <c r="H7" s="73" t="inlineStr">
        <is>
          <t>2000</t>
        </is>
      </c>
      <c r="I7" s="20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I8" s="20" t="n"/>
    </row>
    <row r="9">
      <c r="B9" s="8" t="n"/>
      <c r="H9" s="12" t="n"/>
    </row>
    <row r="10">
      <c r="A10" s="20" t="inlineStr">
        <is>
          <t>Заказчик :</t>
        </is>
      </c>
      <c r="B10" s="74" t="inlineStr">
        <is>
          <t>0113test</t>
        </is>
      </c>
      <c r="D10" t="inlineStr">
        <is>
          <t>4056585</t>
        </is>
      </c>
      <c r="F10" t="inlineStr">
        <is>
          <t>B01</t>
        </is>
      </c>
      <c r="H10" s="12" t="n"/>
    </row>
    <row r="11">
      <c r="H11" s="12" t="n"/>
    </row>
    <row r="12">
      <c r="A12" s="20" t="inlineStr">
        <is>
          <t>Нормативная документация: РТ-МП 2831-551-2015"Мультиметры цифровые 34465А, 34470А.</t>
        </is>
      </c>
    </row>
    <row r="13">
      <c r="A13" s="74" t="inlineStr">
        <is>
          <t>Методика поверки".</t>
        </is>
      </c>
    </row>
    <row r="14" ht="12" customFormat="1" customHeight="1" s="14">
      <c r="A14" s="13" t="inlineStr">
        <is>
          <t>Эталоны: Fluke 5522A № 2581902 (3.2.ВИВ.0095.2015), 33210А № MY48016270 (3.2.ВИВ.0146.2017)</t>
        </is>
      </c>
      <c r="B14" s="13" t="n"/>
      <c r="C14" s="13" t="n"/>
      <c r="D14" s="13" t="n"/>
      <c r="E14" s="13" t="n"/>
      <c r="F14" s="13" t="n"/>
      <c r="G14" s="13" t="n"/>
      <c r="H14" s="13" t="n"/>
      <c r="I14" s="13" t="n"/>
    </row>
    <row r="15">
      <c r="A15" s="20" t="inlineStr">
        <is>
          <t>Условия проведения калибровки:</t>
        </is>
      </c>
    </row>
    <row r="16" ht="15" customHeight="1">
      <c r="A16" s="78" t="inlineStr">
        <is>
          <t>Параметр</t>
        </is>
      </c>
      <c r="B16" s="92" t="n"/>
      <c r="C16" s="93" t="n"/>
      <c r="D16" s="78" t="inlineStr">
        <is>
          <t>Действительные значения</t>
        </is>
      </c>
      <c r="E16" s="93" t="n"/>
      <c r="F16" s="78" t="inlineStr">
        <is>
          <t>Допускаемые значения</t>
        </is>
      </c>
      <c r="G16" s="93" t="n"/>
      <c r="H16" s="19" t="n"/>
    </row>
    <row r="17">
      <c r="A17" s="83" t="inlineStr">
        <is>
          <t>Температура окружающего воздуха</t>
        </is>
      </c>
      <c r="B17" s="92" t="n"/>
      <c r="C17" s="93" t="n"/>
      <c r="D17" s="82" t="inlineStr">
        <is>
          <t>26.3</t>
        </is>
      </c>
      <c r="E17" s="93" t="n"/>
      <c r="F17" s="78" t="inlineStr">
        <is>
          <t>(23 ± 5)°С</t>
        </is>
      </c>
      <c r="G17" s="93" t="n"/>
      <c r="H17" s="16" t="n"/>
    </row>
    <row r="18">
      <c r="A18" s="83" t="inlineStr">
        <is>
          <t>Относительная влажность</t>
        </is>
      </c>
      <c r="B18" s="92" t="n"/>
      <c r="C18" s="93" t="n"/>
      <c r="D18" s="82" t="inlineStr">
        <is>
          <t>28.6</t>
        </is>
      </c>
      <c r="E18" s="93" t="n"/>
      <c r="F18" s="78" t="inlineStr">
        <is>
          <t>от 30 до 80 %</t>
        </is>
      </c>
      <c r="G18" s="93" t="n"/>
      <c r="H18" s="16" t="n"/>
    </row>
    <row r="19">
      <c r="A19" s="83" t="inlineStr">
        <is>
          <t>Атмосферное давление</t>
        </is>
      </c>
      <c r="B19" s="92" t="n"/>
      <c r="C19" s="93" t="n"/>
      <c r="D19" s="82" t="inlineStr">
        <is>
          <t>1000</t>
        </is>
      </c>
      <c r="E19" s="93" t="n"/>
      <c r="F19" s="78" t="inlineStr">
        <is>
          <t>от 84 до 106 кПа</t>
        </is>
      </c>
      <c r="G19" s="93" t="n"/>
      <c r="H19" s="16" t="n"/>
    </row>
    <row r="20">
      <c r="A20" s="83" t="inlineStr">
        <is>
          <t>Напряжение питания переменного тока</t>
        </is>
      </c>
      <c r="B20" s="92" t="n"/>
      <c r="C20" s="93" t="n"/>
      <c r="D20" s="82" t="n"/>
      <c r="E20" s="93" t="n"/>
      <c r="F20" s="78" t="inlineStr">
        <is>
          <t>(220 ± 2,2) В</t>
        </is>
      </c>
      <c r="G20" s="93" t="n"/>
      <c r="H20" s="16" t="n"/>
    </row>
    <row r="21">
      <c r="A21" s="83" t="inlineStr">
        <is>
          <t>Частота</t>
        </is>
      </c>
      <c r="B21" s="92" t="n"/>
      <c r="C21" s="93" t="n"/>
      <c r="D21" s="82" t="n"/>
      <c r="E21" s="93" t="n"/>
      <c r="F21" s="78" t="inlineStr">
        <is>
          <t>(50,0 ± 0,5) Гц</t>
        </is>
      </c>
      <c r="G21" s="93" t="n"/>
      <c r="H21" s="16" t="n"/>
    </row>
    <row r="22">
      <c r="A22" s="20" t="inlineStr">
        <is>
          <t>1 Внешний осмотр: соответствует</t>
        </is>
      </c>
    </row>
    <row r="23">
      <c r="A23" s="20" t="inlineStr">
        <is>
          <t>2 Опробование: соответствует</t>
        </is>
      </c>
    </row>
    <row r="24">
      <c r="A24" s="16" t="inlineStr">
        <is>
          <t>3 Определение метрологических характеристик</t>
        </is>
      </c>
      <c r="B24" s="16" t="n"/>
      <c r="C24" s="16" t="n"/>
      <c r="D24" s="16" t="n"/>
      <c r="E24" s="16" t="n"/>
      <c r="F24" s="16" t="n"/>
      <c r="G24" s="16" t="n"/>
      <c r="H24" s="16" t="n"/>
      <c r="I24" s="16" t="n"/>
    </row>
    <row r="25">
      <c r="A25" s="20" t="inlineStr">
        <is>
          <t>3.1 Определение  погрешности измерения напряжения постоянного тока</t>
        </is>
      </c>
      <c r="B25" s="17" t="n"/>
      <c r="C25" s="17" t="n"/>
      <c r="D25" s="17" t="n"/>
      <c r="E25" s="17" t="n"/>
      <c r="F25" s="17" t="n"/>
      <c r="G25" s="17" t="n"/>
      <c r="H25" s="17" t="n"/>
      <c r="I25" s="17" t="n"/>
    </row>
    <row r="26" ht="15" customHeight="1">
      <c r="A26" s="18" t="inlineStr">
        <is>
          <t>Предел измерений, В</t>
        </is>
      </c>
      <c r="B26" s="18" t="inlineStr">
        <is>
          <t>Поверяемая точка, В</t>
        </is>
      </c>
      <c r="C26" s="18" t="inlineStr">
        <is>
          <t>Показание прибора, В</t>
        </is>
      </c>
      <c r="D26" s="18" t="inlineStr">
        <is>
          <t>δ, %</t>
        </is>
      </c>
      <c r="E26" s="18" t="inlineStr">
        <is>
          <t xml:space="preserve"> Допуск, ±%</t>
        </is>
      </c>
      <c r="I26" s="19" t="n"/>
    </row>
    <row r="27">
      <c r="A27" s="94" t="n"/>
      <c r="B27" s="94" t="n"/>
      <c r="C27" s="94" t="n"/>
      <c r="D27" s="94" t="n"/>
      <c r="E27" s="94" t="n"/>
      <c r="F27" s="20" t="n"/>
      <c r="I27" s="19" t="n"/>
    </row>
    <row r="28">
      <c r="A28" s="47" t="n">
        <v>0.1</v>
      </c>
      <c r="B28" s="22" t="n">
        <v>0.01</v>
      </c>
      <c r="C28" s="95" t="n"/>
      <c r="D28" s="95" t="n"/>
      <c r="E28" s="96">
        <f>(0.000004*100)/B28</f>
        <v/>
      </c>
      <c r="F28" s="97" t="n"/>
      <c r="I28" s="16" t="n"/>
    </row>
    <row r="29">
      <c r="A29" s="98" t="n"/>
      <c r="B29" s="22" t="n">
        <v>0.03</v>
      </c>
      <c r="C29" s="95" t="n"/>
      <c r="D29" s="95" t="n"/>
      <c r="E29" s="96">
        <f>(0.000005*100)/B29</f>
        <v/>
      </c>
      <c r="F29" s="97" t="n"/>
      <c r="I29" s="16" t="n"/>
    </row>
    <row r="30">
      <c r="A30" s="98" t="n"/>
      <c r="B30" s="22" t="n">
        <v>0.05</v>
      </c>
      <c r="C30" s="95" t="n"/>
      <c r="D30" s="95" t="n"/>
      <c r="E30" s="96">
        <f>(0.000006*100)/B30</f>
        <v/>
      </c>
      <c r="F30" s="97" t="n"/>
      <c r="I30" s="16" t="n"/>
    </row>
    <row r="31">
      <c r="A31" s="98" t="n"/>
      <c r="B31" s="22" t="n">
        <v>0.07000000000000001</v>
      </c>
      <c r="C31" s="95" t="n"/>
      <c r="D31" s="95" t="n"/>
      <c r="E31" s="96">
        <f>(0.000007*100)/B31</f>
        <v/>
      </c>
      <c r="F31" s="97" t="n"/>
      <c r="I31" s="16" t="n"/>
    </row>
    <row r="32">
      <c r="A32" s="94" t="n"/>
      <c r="B32" s="22" t="n">
        <v>0.1</v>
      </c>
      <c r="C32" s="95" t="n">
        <v>0.0999979102</v>
      </c>
      <c r="D32" s="95" t="n">
        <v>-0.002089800000007469</v>
      </c>
      <c r="E32" s="96">
        <f>(0.0000085*100)/B32</f>
        <v/>
      </c>
      <c r="F32" s="97" t="n"/>
      <c r="I32" s="16" t="n"/>
    </row>
    <row r="33">
      <c r="A33" s="47" t="n">
        <v>1</v>
      </c>
      <c r="B33" s="22" t="n">
        <v>0.1</v>
      </c>
      <c r="C33" s="95" t="n"/>
      <c r="D33" s="95" t="n"/>
      <c r="E33" s="96">
        <f>(0.0000075*100)/B33</f>
        <v/>
      </c>
      <c r="F33" s="97" t="n"/>
      <c r="I33" s="16" t="n"/>
    </row>
    <row r="34">
      <c r="A34" s="98" t="n"/>
      <c r="B34" s="22" t="n">
        <v>0.3</v>
      </c>
      <c r="C34" s="95" t="n"/>
      <c r="D34" s="95" t="n"/>
      <c r="E34" s="96">
        <f>(0.0000145*100)/B34</f>
        <v/>
      </c>
      <c r="F34" s="97" t="n"/>
      <c r="I34" s="16" t="n"/>
    </row>
    <row r="35">
      <c r="A35" s="98" t="n"/>
      <c r="B35" s="22" t="n">
        <v>0.5</v>
      </c>
      <c r="C35" s="95" t="n"/>
      <c r="D35" s="95" t="n"/>
      <c r="E35" s="96">
        <f>(0.0000215*100)/B35</f>
        <v/>
      </c>
      <c r="F35" s="97" t="n"/>
      <c r="I35" s="16" t="n"/>
    </row>
    <row r="36">
      <c r="A36" s="98" t="n"/>
      <c r="B36" s="22" t="n">
        <v>0.7</v>
      </c>
      <c r="C36" s="95" t="n"/>
      <c r="D36" s="95" t="n"/>
      <c r="E36" s="96">
        <f>(0.0000285*100)/B36</f>
        <v/>
      </c>
      <c r="F36" s="97" t="n"/>
      <c r="I36" s="16" t="n"/>
    </row>
    <row r="37">
      <c r="A37" s="94" t="n"/>
      <c r="B37" s="22" t="n">
        <v>1</v>
      </c>
      <c r="C37" s="95" t="n">
        <v>0.999996871</v>
      </c>
      <c r="D37" s="95" t="n">
        <v>-0.0003128999999990612</v>
      </c>
      <c r="E37" s="96">
        <f>(0.000039*100)/B37</f>
        <v/>
      </c>
      <c r="F37" s="97" t="n"/>
      <c r="I37" s="16" t="n"/>
    </row>
    <row r="38">
      <c r="A38" s="47" t="n">
        <v>10</v>
      </c>
      <c r="B38" s="22" t="n">
        <v>1</v>
      </c>
      <c r="C38" s="95" t="n"/>
      <c r="D38" s="95" t="n"/>
      <c r="E38" s="96">
        <f>(0.00007*100)/B38</f>
        <v/>
      </c>
      <c r="F38" s="99" t="n"/>
      <c r="I38" s="26" t="n"/>
    </row>
    <row r="39">
      <c r="A39" s="98" t="n"/>
      <c r="B39" s="22" t="n">
        <v>3</v>
      </c>
      <c r="C39" s="95" t="n"/>
      <c r="D39" s="95" t="n"/>
      <c r="E39" s="96">
        <f>(0.00013*100)/B39</f>
        <v/>
      </c>
      <c r="F39" s="99" t="n"/>
      <c r="I39" s="26" t="n"/>
    </row>
    <row r="40">
      <c r="A40" s="98" t="n"/>
      <c r="B40" s="22" t="n">
        <v>5</v>
      </c>
      <c r="C40" s="95" t="n"/>
      <c r="D40" s="95" t="n"/>
      <c r="E40" s="96">
        <f>(0.00019*100)/B40</f>
        <v/>
      </c>
      <c r="F40" s="99" t="n"/>
      <c r="I40" s="26" t="n"/>
    </row>
    <row r="41">
      <c r="A41" s="98" t="n"/>
      <c r="B41" s="22" t="n">
        <v>7</v>
      </c>
      <c r="C41" s="95" t="n"/>
      <c r="D41" s="95" t="n"/>
      <c r="E41" s="96">
        <f>(0.00025*100)/B41</f>
        <v/>
      </c>
      <c r="F41" s="99" t="n"/>
      <c r="I41" s="26" t="n"/>
    </row>
    <row r="42">
      <c r="A42" s="94" t="n"/>
      <c r="B42" s="22" t="n">
        <v>10</v>
      </c>
      <c r="C42" s="95" t="n"/>
      <c r="D42" s="95" t="n"/>
      <c r="E42" s="96">
        <f>(0.00034*100)/B42</f>
        <v/>
      </c>
      <c r="F42" s="99" t="n"/>
      <c r="I42" s="26" t="n"/>
    </row>
    <row r="43">
      <c r="A43" s="47" t="n">
        <v>100</v>
      </c>
      <c r="B43" s="22" t="n">
        <v>10</v>
      </c>
      <c r="C43" s="95" t="n"/>
      <c r="D43" s="95" t="n"/>
      <c r="E43" s="96">
        <f>(0.001*100)/B43</f>
        <v/>
      </c>
      <c r="F43" s="99" t="n"/>
      <c r="I43" s="26" t="n"/>
    </row>
    <row r="44">
      <c r="A44" s="98" t="n"/>
      <c r="B44" s="22" t="n">
        <v>30</v>
      </c>
      <c r="C44" s="95" t="n"/>
      <c r="D44" s="95" t="n"/>
      <c r="E44" s="96">
        <f>(0.0018*100)/B44</f>
        <v/>
      </c>
      <c r="F44" s="99" t="n"/>
      <c r="I44" s="26" t="n"/>
    </row>
    <row r="45">
      <c r="A45" s="98" t="n"/>
      <c r="B45" s="22" t="n">
        <v>50</v>
      </c>
      <c r="C45" s="95" t="n"/>
      <c r="D45" s="95" t="n"/>
      <c r="E45" s="96">
        <f>(0.0026*100)/B45</f>
        <v/>
      </c>
      <c r="F45" s="99" t="n"/>
      <c r="I45" s="26" t="n"/>
    </row>
    <row r="46">
      <c r="A46" s="98" t="n"/>
      <c r="B46" s="22" t="n">
        <v>70</v>
      </c>
      <c r="C46" s="95" t="n"/>
      <c r="D46" s="95" t="n"/>
      <c r="E46" s="96">
        <f>(0.0034*100)/B46</f>
        <v/>
      </c>
      <c r="F46" s="99" t="n"/>
      <c r="I46" s="26" t="n"/>
    </row>
    <row r="47">
      <c r="A47" s="94" t="n"/>
      <c r="B47" s="22" t="n">
        <v>100</v>
      </c>
      <c r="C47" s="95" t="n"/>
      <c r="D47" s="95" t="n"/>
      <c r="E47" s="96">
        <f>(0.0046*100)/B47</f>
        <v/>
      </c>
      <c r="F47" s="99" t="n"/>
      <c r="I47" s="26" t="n"/>
    </row>
    <row r="48">
      <c r="A48" s="27" t="n">
        <v>1000</v>
      </c>
      <c r="B48" s="22" t="n">
        <v>100</v>
      </c>
      <c r="C48" s="95" t="n"/>
      <c r="D48" s="95" t="n"/>
      <c r="E48" s="96">
        <f>(0.01*100)/B48</f>
        <v/>
      </c>
      <c r="F48" s="99" t="n"/>
      <c r="I48" s="26" t="n"/>
    </row>
    <row r="49">
      <c r="A49" s="98" t="n"/>
      <c r="B49" s="22" t="n">
        <v>300</v>
      </c>
      <c r="C49" s="95" t="n"/>
      <c r="D49" s="95" t="n"/>
      <c r="E49" s="96">
        <f>(0.018*100)/B49</f>
        <v/>
      </c>
      <c r="F49" s="99" t="n"/>
      <c r="I49" s="26" t="n"/>
    </row>
    <row r="50">
      <c r="A50" s="98" t="n"/>
      <c r="B50" s="22" t="n">
        <v>500</v>
      </c>
      <c r="C50" s="95" t="n"/>
      <c r="D50" s="95" t="n"/>
      <c r="E50" s="96">
        <f>(0.026*100)/B50</f>
        <v/>
      </c>
      <c r="F50" s="99" t="n"/>
      <c r="I50" s="26" t="n"/>
    </row>
    <row r="51">
      <c r="A51" s="98" t="n"/>
      <c r="B51" s="22" t="n">
        <v>700</v>
      </c>
      <c r="C51" s="95" t="n"/>
      <c r="D51" s="95" t="n"/>
      <c r="E51" s="96">
        <f>(0.038*100)/B51</f>
        <v/>
      </c>
      <c r="F51" s="99" t="n"/>
      <c r="I51" s="26" t="n"/>
    </row>
    <row r="52">
      <c r="A52" s="94" t="n"/>
      <c r="B52" s="22" t="n">
        <v>1000</v>
      </c>
      <c r="C52" s="95" t="n"/>
      <c r="D52" s="95" t="n"/>
      <c r="E52" s="96">
        <f>(0.056*100)/B52</f>
        <v/>
      </c>
      <c r="F52" s="99" t="n"/>
      <c r="I52" s="26" t="n"/>
    </row>
    <row r="54" ht="15" customHeight="1">
      <c r="A54" s="20" t="inlineStr">
        <is>
          <t>3.2 Определение  погрешности измерения напряжения переменного тока</t>
        </is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8" t="inlineStr">
        <is>
          <t>Частота</t>
        </is>
      </c>
      <c r="B55" s="18" t="inlineStr">
        <is>
          <t>Предел измерений, В</t>
        </is>
      </c>
      <c r="C55" s="18" t="inlineStr">
        <is>
          <t>Поверяемая точка, В</t>
        </is>
      </c>
      <c r="D55" s="18" t="inlineStr">
        <is>
          <t>Показание прибора, В</t>
        </is>
      </c>
      <c r="E55" s="18" t="inlineStr">
        <is>
          <t>δ, %</t>
        </is>
      </c>
      <c r="F55" s="18" t="inlineStr">
        <is>
          <t xml:space="preserve"> Допуск, ±%</t>
        </is>
      </c>
    </row>
    <row r="56">
      <c r="A56" s="94" t="n"/>
      <c r="B56" s="94" t="n"/>
      <c r="C56" s="94" t="n"/>
      <c r="D56" s="94" t="n"/>
      <c r="E56" s="94" t="n"/>
      <c r="F56" s="94" t="n"/>
    </row>
    <row r="57">
      <c r="A57" s="43" t="inlineStr">
        <is>
          <t>20 Гц</t>
        </is>
      </c>
      <c r="B57" s="47" t="n">
        <v>0.1</v>
      </c>
      <c r="C57" s="22" t="n">
        <v>0.01</v>
      </c>
      <c r="D57" s="95" t="n"/>
      <c r="E57" s="95" t="n"/>
      <c r="F57" s="100">
        <f>(0.000025*100)/C57</f>
        <v/>
      </c>
    </row>
    <row r="58">
      <c r="A58" s="98" t="n"/>
      <c r="B58" s="98" t="n"/>
      <c r="C58" s="22" t="n">
        <v>0.03</v>
      </c>
      <c r="D58" s="95" t="n"/>
      <c r="E58" s="95" t="n"/>
      <c r="F58" s="100">
        <f>(0.000035*100)/C58</f>
        <v/>
      </c>
    </row>
    <row r="59">
      <c r="A59" s="98" t="n"/>
      <c r="B59" s="98" t="n"/>
      <c r="C59" s="22" t="n">
        <v>0.05</v>
      </c>
      <c r="D59" s="95" t="n"/>
      <c r="E59" s="95" t="n"/>
      <c r="F59" s="100">
        <f>(0.000045*100)/C59</f>
        <v/>
      </c>
    </row>
    <row r="60">
      <c r="A60" s="98" t="n"/>
      <c r="B60" s="98" t="n"/>
      <c r="C60" s="22" t="n">
        <v>0.07000000000000001</v>
      </c>
      <c r="D60" s="95" t="n"/>
      <c r="E60" s="95" t="n"/>
      <c r="F60" s="100">
        <f>(0.000055*100)/C60</f>
        <v/>
      </c>
    </row>
    <row r="61">
      <c r="A61" s="98" t="n"/>
      <c r="B61" s="94" t="n"/>
      <c r="C61" s="22" t="n">
        <v>0.1</v>
      </c>
      <c r="D61" s="95" t="n"/>
      <c r="E61" s="95" t="n"/>
      <c r="F61" s="100">
        <f>(0.00007*100)/C61</f>
        <v/>
      </c>
    </row>
    <row r="62">
      <c r="A62" s="98" t="n"/>
      <c r="B62" s="47" t="n">
        <v>1</v>
      </c>
      <c r="C62" s="22" t="n">
        <v>0.1</v>
      </c>
      <c r="D62" s="95" t="n"/>
      <c r="E62" s="95" t="n"/>
      <c r="F62" s="100">
        <f>(0.00025*100)/C62</f>
        <v/>
      </c>
    </row>
    <row r="63">
      <c r="A63" s="98" t="n"/>
      <c r="B63" s="98" t="n"/>
      <c r="C63" s="22" t="n">
        <v>0.3</v>
      </c>
      <c r="D63" s="95" t="n"/>
      <c r="E63" s="95" t="n"/>
      <c r="F63" s="100">
        <f>(0.00035*100)/C63</f>
        <v/>
      </c>
    </row>
    <row r="64">
      <c r="A64" s="98" t="n"/>
      <c r="B64" s="98" t="n"/>
      <c r="C64" s="22" t="n">
        <v>0.5</v>
      </c>
      <c r="D64" s="95" t="n"/>
      <c r="E64" s="95" t="n"/>
      <c r="F64" s="100">
        <f>(0.00045*100)/C64</f>
        <v/>
      </c>
    </row>
    <row r="65">
      <c r="A65" s="98" t="n"/>
      <c r="B65" s="98" t="n"/>
      <c r="C65" s="22" t="n">
        <v>0.7</v>
      </c>
      <c r="D65" s="95" t="n"/>
      <c r="E65" s="95" t="n"/>
      <c r="F65" s="100">
        <f>(0.00055*100)/C65</f>
        <v/>
      </c>
    </row>
    <row r="66">
      <c r="A66" s="98" t="n"/>
      <c r="B66" s="94" t="n"/>
      <c r="C66" s="22" t="n">
        <v>1</v>
      </c>
      <c r="D66" s="95" t="n"/>
      <c r="E66" s="95" t="n"/>
      <c r="F66" s="100">
        <f>(0.0007*100)/C66</f>
        <v/>
      </c>
    </row>
    <row r="67">
      <c r="A67" s="98" t="n"/>
      <c r="B67" s="47" t="n">
        <v>10</v>
      </c>
      <c r="C67" s="22" t="n">
        <v>1</v>
      </c>
      <c r="D67" s="95" t="n"/>
      <c r="E67" s="95" t="n"/>
      <c r="F67" s="100">
        <f>(0.0025*100)/C67</f>
        <v/>
      </c>
    </row>
    <row r="68">
      <c r="A68" s="98" t="n"/>
      <c r="B68" s="98" t="n"/>
      <c r="C68" s="22" t="n">
        <v>3</v>
      </c>
      <c r="D68" s="95" t="n"/>
      <c r="E68" s="95" t="n"/>
      <c r="F68" s="100">
        <f>(0.0035*100)/C68</f>
        <v/>
      </c>
    </row>
    <row r="69">
      <c r="A69" s="98" t="n"/>
      <c r="B69" s="98" t="n"/>
      <c r="C69" s="22" t="n">
        <v>5</v>
      </c>
      <c r="D69" s="95" t="n"/>
      <c r="E69" s="95" t="n"/>
      <c r="F69" s="100">
        <f>(0.0045*100)/C69</f>
        <v/>
      </c>
    </row>
    <row r="70">
      <c r="A70" s="98" t="n"/>
      <c r="B70" s="98" t="n"/>
      <c r="C70" s="22" t="n">
        <v>7</v>
      </c>
      <c r="D70" s="95" t="n"/>
      <c r="E70" s="95" t="n"/>
      <c r="F70" s="100">
        <f>(0.0055*100)/C70</f>
        <v/>
      </c>
    </row>
    <row r="71" ht="15" customHeight="1">
      <c r="A71" s="98" t="n"/>
      <c r="B71" s="94" t="n"/>
      <c r="C71" s="22" t="n">
        <v>10</v>
      </c>
      <c r="D71" s="95" t="n"/>
      <c r="E71" s="95" t="n"/>
      <c r="F71" s="100">
        <f>(0.007*100)/C71</f>
        <v/>
      </c>
    </row>
    <row r="72">
      <c r="A72" s="98" t="n"/>
      <c r="B72" s="47" t="n">
        <v>100</v>
      </c>
      <c r="C72" s="22" t="n">
        <v>10</v>
      </c>
      <c r="D72" s="95" t="n"/>
      <c r="E72" s="95" t="n"/>
      <c r="F72" s="100">
        <f>(0.025*100)/C72</f>
        <v/>
      </c>
    </row>
    <row r="73">
      <c r="A73" s="98" t="n"/>
      <c r="B73" s="98" t="n"/>
      <c r="C73" s="22" t="n">
        <v>30</v>
      </c>
      <c r="D73" s="95" t="n"/>
      <c r="E73" s="95" t="n"/>
      <c r="F73" s="100">
        <f>(0.035*100)/C73</f>
        <v/>
      </c>
    </row>
    <row r="74">
      <c r="A74" s="98" t="n"/>
      <c r="B74" s="98" t="n"/>
      <c r="C74" s="22" t="n">
        <v>50</v>
      </c>
      <c r="D74" s="95" t="n"/>
      <c r="E74" s="95" t="n"/>
      <c r="F74" s="100">
        <f>(0.045*100)/C74</f>
        <v/>
      </c>
    </row>
    <row r="75">
      <c r="A75" s="98" t="n"/>
      <c r="B75" s="98" t="n"/>
      <c r="C75" s="22" t="n">
        <v>70</v>
      </c>
      <c r="D75" s="95" t="n"/>
      <c r="E75" s="95" t="n"/>
      <c r="F75" s="100">
        <f>(0.055*100)/C75</f>
        <v/>
      </c>
    </row>
    <row r="76">
      <c r="A76" s="98" t="n"/>
      <c r="B76" s="94" t="n"/>
      <c r="C76" s="22" t="n">
        <v>100</v>
      </c>
      <c r="D76" s="95" t="n"/>
      <c r="E76" s="95" t="n"/>
      <c r="F76" s="100">
        <f>(0.07*100)/C76</f>
        <v/>
      </c>
    </row>
    <row r="77">
      <c r="A77" s="42" t="inlineStr">
        <is>
          <t>15 кГц</t>
        </is>
      </c>
      <c r="B77" s="47" t="n">
        <v>0.1</v>
      </c>
      <c r="C77" s="22" t="n">
        <v>0.01</v>
      </c>
      <c r="D77" s="95" t="n"/>
      <c r="E77" s="95" t="n"/>
      <c r="F77" s="100">
        <f>(0.000025*100)/C77</f>
        <v/>
      </c>
    </row>
    <row r="78">
      <c r="A78" s="98" t="n"/>
      <c r="B78" s="98" t="n"/>
      <c r="C78" s="22" t="n">
        <v>0.03</v>
      </c>
      <c r="D78" s="95" t="n"/>
      <c r="E78" s="95" t="n"/>
      <c r="F78" s="100">
        <f>(0.000035*100)/C78</f>
        <v/>
      </c>
    </row>
    <row r="79">
      <c r="A79" s="98" t="n"/>
      <c r="B79" s="98" t="n"/>
      <c r="C79" s="22" t="n">
        <v>0.05</v>
      </c>
      <c r="D79" s="95" t="n"/>
      <c r="E79" s="95" t="n"/>
      <c r="F79" s="100">
        <f>(0.000045*100)/C79</f>
        <v/>
      </c>
    </row>
    <row r="80">
      <c r="A80" s="98" t="n"/>
      <c r="B80" s="98" t="n"/>
      <c r="C80" s="22" t="n">
        <v>0.07000000000000001</v>
      </c>
      <c r="D80" s="95" t="n"/>
      <c r="E80" s="95" t="n"/>
      <c r="F80" s="100">
        <f>(0.000055*100)/C80</f>
        <v/>
      </c>
    </row>
    <row r="81">
      <c r="A81" s="98" t="n"/>
      <c r="B81" s="94" t="n"/>
      <c r="C81" s="22" t="n">
        <v>0.1</v>
      </c>
      <c r="D81" s="95" t="n"/>
      <c r="E81" s="95" t="n"/>
      <c r="F81" s="100">
        <f>(0.00007*100)/C81</f>
        <v/>
      </c>
    </row>
    <row r="82">
      <c r="A82" s="98" t="n"/>
      <c r="B82" s="47" t="n">
        <v>1</v>
      </c>
      <c r="C82" s="22" t="n">
        <v>0.1</v>
      </c>
      <c r="D82" s="95" t="n"/>
      <c r="E82" s="95" t="n"/>
      <c r="F82" s="100">
        <f>(0.00025*100)/C82</f>
        <v/>
      </c>
    </row>
    <row r="83">
      <c r="A83" s="98" t="n"/>
      <c r="B83" s="98" t="n"/>
      <c r="C83" s="22" t="n">
        <v>0.3</v>
      </c>
      <c r="D83" s="95" t="n"/>
      <c r="E83" s="95" t="n"/>
      <c r="F83" s="100">
        <f>(0.00035*100)/C83</f>
        <v/>
      </c>
    </row>
    <row r="84">
      <c r="A84" s="98" t="n"/>
      <c r="B84" s="98" t="n"/>
      <c r="C84" s="22" t="n">
        <v>0.5</v>
      </c>
      <c r="D84" s="95" t="n"/>
      <c r="E84" s="95" t="n"/>
      <c r="F84" s="100">
        <f>(0.00045*100)/C84</f>
        <v/>
      </c>
    </row>
    <row r="85">
      <c r="A85" s="98" t="n"/>
      <c r="B85" s="98" t="n"/>
      <c r="C85" s="22" t="n">
        <v>0.7</v>
      </c>
      <c r="D85" s="95" t="n"/>
      <c r="E85" s="95" t="n"/>
      <c r="F85" s="100">
        <f>(0.00055*100)/C85</f>
        <v/>
      </c>
    </row>
    <row r="86">
      <c r="A86" s="98" t="n"/>
      <c r="B86" s="94" t="n"/>
      <c r="C86" s="22" t="n">
        <v>1</v>
      </c>
      <c r="D86" s="95" t="n"/>
      <c r="E86" s="95" t="n"/>
      <c r="F86" s="100">
        <f>(0.0007*100)/C86</f>
        <v/>
      </c>
    </row>
    <row r="87">
      <c r="A87" s="98" t="n"/>
      <c r="B87" s="47" t="n">
        <v>10</v>
      </c>
      <c r="C87" s="22" t="n">
        <v>1</v>
      </c>
      <c r="D87" s="95" t="n"/>
      <c r="E87" s="95" t="n"/>
      <c r="F87" s="100">
        <f>(0.0025*100)/C87</f>
        <v/>
      </c>
    </row>
    <row r="88">
      <c r="A88" s="98" t="n"/>
      <c r="B88" s="98" t="n"/>
      <c r="C88" s="22" t="n">
        <v>3</v>
      </c>
      <c r="D88" s="95" t="n"/>
      <c r="E88" s="95" t="n"/>
      <c r="F88" s="100">
        <f>(0.0035*100)/C88</f>
        <v/>
      </c>
    </row>
    <row r="89">
      <c r="A89" s="98" t="n"/>
      <c r="B89" s="98" t="n"/>
      <c r="C89" s="22" t="n">
        <v>5</v>
      </c>
      <c r="D89" s="95" t="n"/>
      <c r="E89" s="95" t="n"/>
      <c r="F89" s="100">
        <f>(0.0045*100)/C89</f>
        <v/>
      </c>
    </row>
    <row r="90">
      <c r="A90" s="98" t="n"/>
      <c r="B90" s="98" t="n"/>
      <c r="C90" s="22" t="n">
        <v>7</v>
      </c>
      <c r="D90" s="95" t="n"/>
      <c r="E90" s="95" t="n"/>
      <c r="F90" s="100">
        <f>(0.0055*100)/C90</f>
        <v/>
      </c>
    </row>
    <row r="91">
      <c r="A91" s="98" t="n"/>
      <c r="B91" s="94" t="n"/>
      <c r="C91" s="22" t="n">
        <v>10</v>
      </c>
      <c r="D91" s="95" t="n"/>
      <c r="E91" s="95" t="n"/>
      <c r="F91" s="100">
        <f>(0.007*100)/C91</f>
        <v/>
      </c>
    </row>
    <row r="92">
      <c r="A92" s="98" t="n"/>
      <c r="B92" s="47" t="n">
        <v>100</v>
      </c>
      <c r="C92" s="22" t="n">
        <v>10</v>
      </c>
      <c r="D92" s="95" t="n"/>
      <c r="E92" s="95" t="n"/>
      <c r="F92" s="100">
        <f>(0.025*100)/C92</f>
        <v/>
      </c>
    </row>
    <row r="93">
      <c r="A93" s="98" t="n"/>
      <c r="B93" s="98" t="n"/>
      <c r="C93" s="22" t="n">
        <v>30</v>
      </c>
      <c r="D93" s="95" t="n"/>
      <c r="E93" s="95" t="n"/>
      <c r="F93" s="100">
        <f>(0.035*100)/C93</f>
        <v/>
      </c>
    </row>
    <row r="94">
      <c r="A94" s="98" t="n"/>
      <c r="B94" s="98" t="n"/>
      <c r="C94" s="22" t="n">
        <v>50</v>
      </c>
      <c r="D94" s="95" t="n"/>
      <c r="E94" s="95" t="n"/>
      <c r="F94" s="100">
        <f>(0.045*100)/C94</f>
        <v/>
      </c>
    </row>
    <row r="95">
      <c r="A95" s="98" t="n"/>
      <c r="B95" s="98" t="n"/>
      <c r="C95" s="22" t="n">
        <v>70</v>
      </c>
      <c r="D95" s="95" t="n"/>
      <c r="E95" s="95" t="n"/>
      <c r="F95" s="100">
        <f>(0.055*100)/C95</f>
        <v/>
      </c>
    </row>
    <row r="96">
      <c r="A96" s="98" t="n"/>
      <c r="B96" s="94" t="n"/>
      <c r="C96" s="22" t="n">
        <v>100</v>
      </c>
      <c r="D96" s="95" t="n"/>
      <c r="E96" s="95" t="n"/>
      <c r="F96" s="100">
        <f>(0.07*100)/C96</f>
        <v/>
      </c>
    </row>
    <row r="97">
      <c r="A97" s="98" t="n"/>
      <c r="B97" s="32" t="n">
        <v>750</v>
      </c>
      <c r="C97" s="101" t="n">
        <v>75</v>
      </c>
      <c r="D97" s="95" t="n"/>
      <c r="E97" s="95" t="n"/>
      <c r="F97" s="100">
        <f>(0.1875*100)/C97</f>
        <v/>
      </c>
    </row>
    <row r="98">
      <c r="A98" s="98" t="n"/>
      <c r="B98" s="98" t="n"/>
      <c r="C98" s="101" t="n">
        <v>225</v>
      </c>
      <c r="D98" s="95" t="n"/>
      <c r="E98" s="95" t="n"/>
      <c r="F98" s="100">
        <f>(0.2625*100)/C98</f>
        <v/>
      </c>
    </row>
    <row r="99">
      <c r="A99" s="98" t="n"/>
      <c r="B99" s="98" t="n"/>
      <c r="C99" s="101" t="n">
        <v>375</v>
      </c>
      <c r="D99" s="95" t="n"/>
      <c r="E99" s="95" t="n"/>
      <c r="F99" s="100">
        <f>(0.3375*100)/C99</f>
        <v/>
      </c>
    </row>
    <row r="100">
      <c r="A100" s="98" t="n"/>
      <c r="B100" s="98" t="n"/>
      <c r="C100" s="101" t="n">
        <v>525</v>
      </c>
      <c r="D100" s="95" t="n"/>
      <c r="E100" s="95" t="n"/>
      <c r="F100" s="100">
        <f>(0.6375*100)/C100</f>
        <v/>
      </c>
    </row>
    <row r="101">
      <c r="A101" s="94" t="n"/>
      <c r="B101" s="94" t="n"/>
      <c r="C101" s="101" t="n">
        <v>750</v>
      </c>
      <c r="D101" s="95" t="n"/>
      <c r="E101" s="95" t="n"/>
      <c r="F101" s="100">
        <f>(0.975*100)/C101</f>
        <v/>
      </c>
    </row>
    <row r="102">
      <c r="A102" s="42" t="inlineStr">
        <is>
          <t>30 кГц</t>
        </is>
      </c>
      <c r="B102" s="47" t="n">
        <v>0.1</v>
      </c>
      <c r="C102" s="22" t="n">
        <v>0.01</v>
      </c>
      <c r="D102" s="95" t="n"/>
      <c r="E102" s="95" t="n"/>
      <c r="F102" s="100">
        <f>(0.000037*100)/C102</f>
        <v/>
      </c>
    </row>
    <row r="103">
      <c r="A103" s="98" t="n"/>
      <c r="B103" s="98" t="n"/>
      <c r="C103" s="22" t="n">
        <v>0.03</v>
      </c>
      <c r="D103" s="95" t="n"/>
      <c r="E103" s="95" t="n"/>
      <c r="F103" s="100">
        <f>(0.000051*100)/C103</f>
        <v/>
      </c>
    </row>
    <row r="104">
      <c r="A104" s="98" t="n"/>
      <c r="B104" s="98" t="n"/>
      <c r="C104" s="22" t="n">
        <v>0.05</v>
      </c>
      <c r="D104" s="95" t="n"/>
      <c r="E104" s="95" t="n"/>
      <c r="F104" s="100">
        <f>(0.000065*100)/C104</f>
        <v/>
      </c>
    </row>
    <row r="105">
      <c r="A105" s="98" t="n"/>
      <c r="B105" s="98" t="n"/>
      <c r="C105" s="22" t="n">
        <v>0.07000000000000001</v>
      </c>
      <c r="D105" s="95" t="n"/>
      <c r="E105" s="95" t="n"/>
      <c r="F105" s="100">
        <f>(0.000079*100)/C105</f>
        <v/>
      </c>
    </row>
    <row r="106">
      <c r="A106" s="98" t="n"/>
      <c r="B106" s="94" t="n"/>
      <c r="C106" s="22" t="n">
        <v>0.1</v>
      </c>
      <c r="D106" s="95" t="n"/>
      <c r="E106" s="95" t="n"/>
      <c r="F106" s="100">
        <f>(0.0001*100)/C106</f>
        <v/>
      </c>
    </row>
    <row r="107">
      <c r="A107" s="98" t="n"/>
      <c r="B107" s="47" t="n">
        <v>1</v>
      </c>
      <c r="C107" s="22" t="n">
        <v>0.1</v>
      </c>
      <c r="D107" s="95" t="n"/>
      <c r="E107" s="95" t="n"/>
      <c r="F107" s="100">
        <f>(0.00037*100)/C107</f>
        <v/>
      </c>
    </row>
    <row r="108">
      <c r="A108" s="98" t="n"/>
      <c r="B108" s="98" t="n"/>
      <c r="C108" s="22" t="n">
        <v>0.3</v>
      </c>
      <c r="D108" s="95" t="n"/>
      <c r="E108" s="95" t="n"/>
      <c r="F108" s="100">
        <f>(0.00051*100)/C108</f>
        <v/>
      </c>
    </row>
    <row r="109">
      <c r="A109" s="98" t="n"/>
      <c r="B109" s="98" t="n"/>
      <c r="C109" s="22" t="n">
        <v>0.5</v>
      </c>
      <c r="D109" s="95" t="n"/>
      <c r="E109" s="95" t="n"/>
      <c r="F109" s="100">
        <f>(0.00065*100)/C109</f>
        <v/>
      </c>
    </row>
    <row r="110">
      <c r="A110" s="98" t="n"/>
      <c r="B110" s="98" t="n"/>
      <c r="C110" s="22" t="n">
        <v>0.7</v>
      </c>
      <c r="D110" s="95" t="n"/>
      <c r="E110" s="95" t="n"/>
      <c r="F110" s="100">
        <f>(0.00079*100)/C110</f>
        <v/>
      </c>
    </row>
    <row r="111">
      <c r="A111" s="98" t="n"/>
      <c r="B111" s="94" t="n"/>
      <c r="C111" s="22" t="n">
        <v>1</v>
      </c>
      <c r="D111" s="95" t="n"/>
      <c r="E111" s="95" t="n"/>
      <c r="F111" s="100">
        <f>(0.001*100)/C111</f>
        <v/>
      </c>
    </row>
    <row r="112">
      <c r="A112" s="98" t="n"/>
      <c r="B112" s="47" t="n">
        <v>10</v>
      </c>
      <c r="C112" s="22" t="n">
        <v>1</v>
      </c>
      <c r="D112" s="95" t="n"/>
      <c r="E112" s="95" t="n"/>
      <c r="F112" s="100">
        <f>(0.0037*100)/C112</f>
        <v/>
      </c>
    </row>
    <row r="113">
      <c r="A113" s="98" t="n"/>
      <c r="B113" s="98" t="n"/>
      <c r="C113" s="22" t="n">
        <v>3</v>
      </c>
      <c r="D113" s="95" t="n"/>
      <c r="E113" s="95" t="n"/>
      <c r="F113" s="100">
        <f>(0.0051*100)/C113</f>
        <v/>
      </c>
    </row>
    <row r="114">
      <c r="A114" s="98" t="n"/>
      <c r="B114" s="98" t="n"/>
      <c r="C114" s="22" t="n">
        <v>5</v>
      </c>
      <c r="D114" s="95" t="n"/>
      <c r="E114" s="95" t="n"/>
      <c r="F114" s="100">
        <f>(0.0065*100)/C114</f>
        <v/>
      </c>
    </row>
    <row r="115">
      <c r="A115" s="98" t="n"/>
      <c r="B115" s="98" t="n"/>
      <c r="C115" s="22" t="n">
        <v>7</v>
      </c>
      <c r="D115" s="95" t="n"/>
      <c r="E115" s="95" t="n"/>
      <c r="F115" s="100">
        <f>(0.0079*100)/C115</f>
        <v/>
      </c>
    </row>
    <row r="116">
      <c r="A116" s="98" t="n"/>
      <c r="B116" s="94" t="n"/>
      <c r="C116" s="22" t="n">
        <v>10</v>
      </c>
      <c r="D116" s="95" t="n"/>
      <c r="E116" s="95" t="n"/>
      <c r="F116" s="100">
        <f>(0.01*100)/C116</f>
        <v/>
      </c>
    </row>
    <row r="117">
      <c r="A117" s="98" t="n"/>
      <c r="B117" s="47" t="n">
        <v>100</v>
      </c>
      <c r="C117" s="22" t="n">
        <v>10</v>
      </c>
      <c r="D117" s="95" t="n"/>
      <c r="E117" s="95" t="n"/>
      <c r="F117" s="100">
        <f>(0.037*100)/C117</f>
        <v/>
      </c>
    </row>
    <row r="118">
      <c r="A118" s="98" t="n"/>
      <c r="B118" s="98" t="n"/>
      <c r="C118" s="22" t="n">
        <v>30</v>
      </c>
      <c r="D118" s="95" t="n"/>
      <c r="E118" s="95" t="n"/>
      <c r="F118" s="100">
        <f>(0.051*100)/C118</f>
        <v/>
      </c>
    </row>
    <row r="119">
      <c r="A119" s="98" t="n"/>
      <c r="B119" s="98" t="n"/>
      <c r="C119" s="22" t="n">
        <v>50</v>
      </c>
      <c r="D119" s="95" t="n"/>
      <c r="E119" s="95" t="n"/>
      <c r="F119" s="100">
        <f>(0.065*100)/C119</f>
        <v/>
      </c>
    </row>
    <row r="120">
      <c r="A120" s="98" t="n"/>
      <c r="B120" s="98" t="n"/>
      <c r="C120" s="22" t="n">
        <v>70</v>
      </c>
      <c r="D120" s="95" t="n"/>
      <c r="E120" s="95" t="n"/>
      <c r="F120" s="100">
        <f>(0.079*100)/C120</f>
        <v/>
      </c>
    </row>
    <row r="121">
      <c r="A121" s="98" t="n"/>
      <c r="B121" s="94" t="n"/>
      <c r="C121" s="22" t="n">
        <v>100</v>
      </c>
      <c r="D121" s="95" t="n"/>
      <c r="E121" s="95" t="n"/>
      <c r="F121" s="100">
        <f>(0.1*100)/C121</f>
        <v/>
      </c>
    </row>
    <row r="122">
      <c r="A122" s="98" t="n"/>
      <c r="B122" s="32" t="n">
        <v>750</v>
      </c>
      <c r="C122" s="101" t="n">
        <v>75</v>
      </c>
      <c r="D122" s="95" t="n"/>
      <c r="E122" s="95" t="n"/>
      <c r="F122" s="100">
        <f>(0.2775*100)/C122</f>
        <v/>
      </c>
    </row>
    <row r="123">
      <c r="A123" s="98" t="n"/>
      <c r="B123" s="98" t="n"/>
      <c r="C123" s="101" t="n">
        <v>225</v>
      </c>
      <c r="D123" s="95" t="n"/>
      <c r="E123" s="95" t="n"/>
      <c r="F123" s="100">
        <f>(0.3825*100)/C123</f>
        <v/>
      </c>
    </row>
    <row r="124">
      <c r="A124" s="98" t="n"/>
      <c r="B124" s="98" t="n"/>
      <c r="C124" s="101" t="n">
        <v>375</v>
      </c>
      <c r="D124" s="95" t="n"/>
      <c r="E124" s="95" t="n"/>
      <c r="F124" s="100">
        <f>(0.4875*100)/C124</f>
        <v/>
      </c>
    </row>
    <row r="125">
      <c r="A125" s="98" t="n"/>
      <c r="B125" s="98" t="n"/>
      <c r="C125" s="101" t="n">
        <v>525</v>
      </c>
      <c r="D125" s="95" t="n"/>
      <c r="E125" s="95" t="n"/>
      <c r="F125" s="100">
        <f>(0.8175*100)/C125</f>
        <v/>
      </c>
    </row>
    <row r="126">
      <c r="A126" s="94" t="n"/>
      <c r="B126" s="94" t="n"/>
      <c r="C126" s="101" t="n">
        <v>750</v>
      </c>
      <c r="D126" s="95" t="n"/>
      <c r="E126" s="95" t="n"/>
      <c r="F126" s="100">
        <f>(1.2*100)/C126</f>
        <v/>
      </c>
    </row>
    <row r="127">
      <c r="A127" s="42" t="inlineStr">
        <is>
          <t>70 кГц</t>
        </is>
      </c>
      <c r="B127" s="47" t="n">
        <v>0.1</v>
      </c>
      <c r="C127" s="22" t="n">
        <v>0.01</v>
      </c>
      <c r="D127" s="95" t="n"/>
      <c r="E127" s="95" t="n"/>
      <c r="F127" s="100">
        <f>(0.000065*100)/C127</f>
        <v/>
      </c>
    </row>
    <row r="128">
      <c r="A128" s="98" t="n"/>
      <c r="B128" s="98" t="n"/>
      <c r="C128" s="22" t="n">
        <v>0.03</v>
      </c>
      <c r="D128" s="95" t="n"/>
      <c r="E128" s="95" t="n"/>
      <c r="F128" s="100">
        <f>(0.000095*100)/C128</f>
        <v/>
      </c>
    </row>
    <row r="129">
      <c r="A129" s="98" t="n"/>
      <c r="B129" s="98" t="n"/>
      <c r="C129" s="22" t="n">
        <v>0.05</v>
      </c>
      <c r="D129" s="95" t="n"/>
      <c r="E129" s="95" t="n"/>
      <c r="F129" s="100">
        <f>(0.000125*100)/C129</f>
        <v/>
      </c>
    </row>
    <row r="130">
      <c r="A130" s="98" t="n"/>
      <c r="B130" s="98" t="n"/>
      <c r="C130" s="22" t="n">
        <v>0.07000000000000001</v>
      </c>
      <c r="D130" s="95" t="n"/>
      <c r="E130" s="95" t="n"/>
      <c r="F130" s="100">
        <f>(0.000155*100)/C130</f>
        <v/>
      </c>
    </row>
    <row r="131">
      <c r="A131" s="98" t="n"/>
      <c r="B131" s="94" t="n"/>
      <c r="C131" s="22" t="n">
        <v>0.1</v>
      </c>
      <c r="D131" s="95" t="n"/>
      <c r="E131" s="95" t="n"/>
      <c r="F131" s="100">
        <f>(0.0002*100)/C131</f>
        <v/>
      </c>
    </row>
    <row r="132">
      <c r="A132" s="98" t="n"/>
      <c r="B132" s="47" t="n">
        <v>1</v>
      </c>
      <c r="C132" s="22" t="n">
        <v>0.1</v>
      </c>
      <c r="D132" s="95" t="n"/>
      <c r="E132" s="95" t="n"/>
      <c r="F132" s="100">
        <f>(0.00065*100)/C132</f>
        <v/>
      </c>
    </row>
    <row r="133">
      <c r="A133" s="98" t="n"/>
      <c r="B133" s="98" t="n"/>
      <c r="C133" s="22" t="n">
        <v>0.3</v>
      </c>
      <c r="D133" s="95" t="n"/>
      <c r="E133" s="95" t="n"/>
      <c r="F133" s="100">
        <f>(0.00095*100)/C133</f>
        <v/>
      </c>
    </row>
    <row r="134">
      <c r="A134" s="98" t="n"/>
      <c r="B134" s="98" t="n"/>
      <c r="C134" s="22" t="n">
        <v>0.5</v>
      </c>
      <c r="D134" s="95" t="n"/>
      <c r="E134" s="95" t="n"/>
      <c r="F134" s="100">
        <f>(0.00125*100)/C134</f>
        <v/>
      </c>
    </row>
    <row r="135">
      <c r="A135" s="98" t="n"/>
      <c r="B135" s="98" t="n"/>
      <c r="C135" s="22" t="n">
        <v>0.7</v>
      </c>
      <c r="D135" s="95" t="n"/>
      <c r="E135" s="95" t="n"/>
      <c r="F135" s="100">
        <f>(0.00155*100)/C135</f>
        <v/>
      </c>
    </row>
    <row r="136">
      <c r="A136" s="98" t="n"/>
      <c r="B136" s="94" t="n"/>
      <c r="C136" s="22" t="n">
        <v>1</v>
      </c>
      <c r="D136" s="95" t="n"/>
      <c r="E136" s="95" t="n"/>
      <c r="F136" s="100">
        <f>(0.002*100)/C136</f>
        <v/>
      </c>
    </row>
    <row r="137">
      <c r="A137" s="98" t="n"/>
      <c r="B137" s="47" t="n">
        <v>10</v>
      </c>
      <c r="C137" s="22" t="n">
        <v>1</v>
      </c>
      <c r="D137" s="95" t="n"/>
      <c r="E137" s="95" t="n"/>
      <c r="F137" s="100">
        <f>(0.0065*100)/C137</f>
        <v/>
      </c>
    </row>
    <row r="138">
      <c r="A138" s="98" t="n"/>
      <c r="B138" s="98" t="n"/>
      <c r="C138" s="22" t="n">
        <v>3</v>
      </c>
      <c r="D138" s="95" t="n"/>
      <c r="E138" s="95" t="n"/>
      <c r="F138" s="100">
        <f>(0.0095*100)/C138</f>
        <v/>
      </c>
    </row>
    <row r="139">
      <c r="A139" s="98" t="n"/>
      <c r="B139" s="98" t="n"/>
      <c r="C139" s="22" t="n">
        <v>5</v>
      </c>
      <c r="D139" s="95" t="n"/>
      <c r="E139" s="95" t="n"/>
      <c r="F139" s="100">
        <f>(0.0125*100)/C139</f>
        <v/>
      </c>
    </row>
    <row r="140">
      <c r="A140" s="98" t="n"/>
      <c r="B140" s="98" t="n"/>
      <c r="C140" s="22" t="n">
        <v>7</v>
      </c>
      <c r="D140" s="95" t="n"/>
      <c r="E140" s="95" t="n"/>
      <c r="F140" s="100">
        <f>(0.0155*100)/C140</f>
        <v/>
      </c>
    </row>
    <row r="141">
      <c r="A141" s="98" t="n"/>
      <c r="B141" s="94" t="n"/>
      <c r="C141" s="22" t="n">
        <v>10</v>
      </c>
      <c r="D141" s="95" t="n"/>
      <c r="E141" s="95" t="n"/>
      <c r="F141" s="100">
        <f>(0.02*100)/C141</f>
        <v/>
      </c>
    </row>
    <row r="142">
      <c r="A142" s="98" t="n"/>
      <c r="B142" s="47" t="n">
        <v>100</v>
      </c>
      <c r="C142" s="22" t="n">
        <v>10</v>
      </c>
      <c r="D142" s="95" t="n"/>
      <c r="E142" s="95" t="n"/>
      <c r="F142" s="100">
        <f>(0.065*100)/C142</f>
        <v/>
      </c>
    </row>
    <row r="143">
      <c r="A143" s="98" t="n"/>
      <c r="B143" s="98" t="n"/>
      <c r="C143" s="22" t="n">
        <v>30</v>
      </c>
      <c r="D143" s="95" t="n"/>
      <c r="E143" s="95" t="n"/>
      <c r="F143" s="100">
        <f>(0.095*100)/C143</f>
        <v/>
      </c>
    </row>
    <row r="144">
      <c r="A144" s="98" t="n"/>
      <c r="B144" s="98" t="n"/>
      <c r="C144" s="22" t="n">
        <v>50</v>
      </c>
      <c r="D144" s="95" t="n"/>
      <c r="E144" s="95" t="n"/>
      <c r="F144" s="100">
        <f>(0.125*100)/C144</f>
        <v/>
      </c>
    </row>
    <row r="145">
      <c r="A145" s="98" t="n"/>
      <c r="B145" s="98" t="n"/>
      <c r="C145" s="22" t="n">
        <v>70</v>
      </c>
      <c r="D145" s="95" t="n"/>
      <c r="E145" s="95" t="n"/>
      <c r="F145" s="100">
        <f>(0.155*100)/C145</f>
        <v/>
      </c>
    </row>
    <row r="146">
      <c r="A146" s="98" t="n"/>
      <c r="B146" s="94" t="n"/>
      <c r="C146" s="22" t="n">
        <v>100</v>
      </c>
      <c r="D146" s="95" t="n"/>
      <c r="E146" s="95" t="n"/>
      <c r="F146" s="100">
        <f>(0.2*100)/C146</f>
        <v/>
      </c>
    </row>
    <row r="147">
      <c r="A147" s="98" t="n"/>
      <c r="B147" s="32" t="n">
        <v>750</v>
      </c>
      <c r="C147" s="101" t="n">
        <v>75</v>
      </c>
      <c r="D147" s="95" t="n"/>
      <c r="E147" s="95" t="n"/>
      <c r="F147" s="100">
        <f>(0.4875*100)/C147</f>
        <v/>
      </c>
    </row>
    <row r="148">
      <c r="A148" s="98" t="n"/>
      <c r="B148" s="98" t="n"/>
      <c r="C148" s="101" t="n">
        <v>225</v>
      </c>
      <c r="D148" s="95" t="n"/>
      <c r="E148" s="95" t="n"/>
      <c r="F148" s="100">
        <f>(0.7125*100)/C148</f>
        <v/>
      </c>
    </row>
    <row r="149">
      <c r="A149" s="98" t="n"/>
      <c r="B149" s="98" t="n"/>
      <c r="C149" s="101" t="n">
        <v>375</v>
      </c>
      <c r="D149" s="95" t="n"/>
      <c r="E149" s="95" t="n"/>
      <c r="F149" s="100">
        <f>(0.9375*100)/C149</f>
        <v/>
      </c>
    </row>
    <row r="150">
      <c r="A150" s="98" t="n"/>
      <c r="B150" s="98" t="n"/>
      <c r="C150" s="101" t="n">
        <v>525</v>
      </c>
      <c r="D150" s="95" t="n"/>
      <c r="E150" s="95" t="n"/>
      <c r="F150" s="100">
        <f>(1.3875*100)/C150</f>
        <v/>
      </c>
    </row>
    <row r="151">
      <c r="A151" s="94" t="n"/>
      <c r="B151" s="94" t="n"/>
      <c r="C151" s="101" t="n">
        <v>750</v>
      </c>
      <c r="D151" s="95" t="n"/>
      <c r="E151" s="95" t="n"/>
      <c r="F151" s="100">
        <f>(1.95*100)/C151</f>
        <v/>
      </c>
    </row>
    <row r="152">
      <c r="A152" s="42" t="inlineStr">
        <is>
          <t>200 кГц</t>
        </is>
      </c>
      <c r="B152" s="47" t="n">
        <v>0.1</v>
      </c>
      <c r="C152" s="22" t="n">
        <v>0.01</v>
      </c>
      <c r="D152" s="95" t="n"/>
      <c r="E152" s="95" t="n"/>
      <c r="F152" s="100">
        <f>(0.0002*100)/C152</f>
        <v/>
      </c>
    </row>
    <row r="153">
      <c r="A153" s="98" t="n"/>
      <c r="B153" s="98" t="n"/>
      <c r="C153" s="22" t="n">
        <v>0.03</v>
      </c>
      <c r="D153" s="95" t="n"/>
      <c r="E153" s="95" t="n"/>
      <c r="F153" s="100">
        <f>(0.0004*100)/C153</f>
        <v/>
      </c>
    </row>
    <row r="154">
      <c r="A154" s="98" t="n"/>
      <c r="B154" s="98" t="n"/>
      <c r="C154" s="22" t="n">
        <v>0.05</v>
      </c>
      <c r="D154" s="95" t="n"/>
      <c r="E154" s="95" t="n"/>
      <c r="F154" s="100">
        <f>(0.0006*100)/C154</f>
        <v/>
      </c>
    </row>
    <row r="155">
      <c r="A155" s="98" t="n"/>
      <c r="B155" s="98" t="n"/>
      <c r="C155" s="22" t="n">
        <v>0.07000000000000001</v>
      </c>
      <c r="D155" s="95" t="n"/>
      <c r="E155" s="95" t="n"/>
      <c r="F155" s="100">
        <f>(0.0008*100)/C155</f>
        <v/>
      </c>
    </row>
    <row r="156">
      <c r="A156" s="98" t="n"/>
      <c r="B156" s="94" t="n"/>
      <c r="C156" s="22" t="n">
        <v>0.1</v>
      </c>
      <c r="D156" s="95" t="n"/>
      <c r="E156" s="95" t="n"/>
      <c r="F156" s="100">
        <f>(0.0011*100)/C156</f>
        <v/>
      </c>
    </row>
    <row r="157">
      <c r="A157" s="98" t="n"/>
      <c r="B157" s="47" t="n">
        <v>1</v>
      </c>
      <c r="C157" s="22" t="n">
        <v>0.1</v>
      </c>
      <c r="D157" s="95" t="n"/>
      <c r="E157" s="95" t="n"/>
      <c r="F157" s="100">
        <f>(0.002*100)/C157</f>
        <v/>
      </c>
    </row>
    <row r="158">
      <c r="A158" s="98" t="n"/>
      <c r="B158" s="98" t="n"/>
      <c r="C158" s="22" t="n">
        <v>0.3</v>
      </c>
      <c r="D158" s="95" t="n"/>
      <c r="E158" s="95" t="n"/>
      <c r="F158" s="100">
        <f>(0.004*100)/C158</f>
        <v/>
      </c>
    </row>
    <row r="159">
      <c r="A159" s="98" t="n"/>
      <c r="B159" s="98" t="n"/>
      <c r="C159" s="22" t="n">
        <v>0.5</v>
      </c>
      <c r="D159" s="95" t="n"/>
      <c r="E159" s="95" t="n"/>
      <c r="F159" s="100">
        <f>(0.006*100)/C159</f>
        <v/>
      </c>
    </row>
    <row r="160">
      <c r="A160" s="98" t="n"/>
      <c r="B160" s="98" t="n"/>
      <c r="C160" s="22" t="n">
        <v>0.7</v>
      </c>
      <c r="D160" s="95" t="n"/>
      <c r="E160" s="95" t="n"/>
      <c r="F160" s="100">
        <f>(0.008*100)/C160</f>
        <v/>
      </c>
    </row>
    <row r="161">
      <c r="A161" s="98" t="n"/>
      <c r="B161" s="94" t="n"/>
      <c r="C161" s="22" t="n">
        <v>1</v>
      </c>
      <c r="D161" s="95" t="n"/>
      <c r="E161" s="95" t="n"/>
      <c r="F161" s="100">
        <f>(0.011*100)/C161</f>
        <v/>
      </c>
    </row>
    <row r="162">
      <c r="A162" s="98" t="n"/>
      <c r="B162" s="47" t="n">
        <v>10</v>
      </c>
      <c r="C162" s="22" t="n">
        <v>1</v>
      </c>
      <c r="D162" s="95" t="n"/>
      <c r="E162" s="95" t="n"/>
      <c r="F162" s="100">
        <f>(0.02*100)/C162</f>
        <v/>
      </c>
    </row>
    <row r="163">
      <c r="A163" s="98" t="n"/>
      <c r="B163" s="98" t="n"/>
      <c r="C163" s="22" t="n">
        <v>3</v>
      </c>
      <c r="D163" s="95" t="n"/>
      <c r="E163" s="95" t="n"/>
      <c r="F163" s="100">
        <f>(0.04*100)/C163</f>
        <v/>
      </c>
    </row>
    <row r="164">
      <c r="A164" s="98" t="n"/>
      <c r="B164" s="98" t="n"/>
      <c r="C164" s="22" t="n">
        <v>5</v>
      </c>
      <c r="D164" s="95" t="n"/>
      <c r="E164" s="95" t="n"/>
      <c r="F164" s="100">
        <f>(0.06*100)/C164</f>
        <v/>
      </c>
    </row>
    <row r="165">
      <c r="A165" s="98" t="n"/>
      <c r="B165" s="98" t="n"/>
      <c r="C165" s="22" t="n">
        <v>7</v>
      </c>
      <c r="D165" s="95" t="n"/>
      <c r="E165" s="95" t="n"/>
      <c r="F165" s="100">
        <f>(0.08*100)/C165</f>
        <v/>
      </c>
    </row>
    <row r="166">
      <c r="A166" s="98" t="n"/>
      <c r="B166" s="94" t="n"/>
      <c r="C166" s="22" t="n">
        <v>10</v>
      </c>
      <c r="D166" s="95" t="n"/>
      <c r="E166" s="95" t="n"/>
      <c r="F166" s="100">
        <f>(0.11*100)/C166</f>
        <v/>
      </c>
    </row>
    <row r="167">
      <c r="A167" s="98" t="n"/>
      <c r="B167" s="47" t="n">
        <v>100</v>
      </c>
      <c r="C167" s="22" t="n">
        <v>10</v>
      </c>
      <c r="D167" s="95" t="n"/>
      <c r="E167" s="95" t="n"/>
      <c r="F167" s="100">
        <f>(0.2*100)/C167</f>
        <v/>
      </c>
    </row>
    <row r="168">
      <c r="A168" s="98" t="n"/>
      <c r="B168" s="98" t="n"/>
      <c r="C168" s="22" t="n">
        <v>30</v>
      </c>
      <c r="D168" s="95" t="n"/>
      <c r="E168" s="95" t="n"/>
      <c r="F168" s="100">
        <f>(0.4*100)/C168</f>
        <v/>
      </c>
    </row>
    <row r="169">
      <c r="A169" s="98" t="n"/>
      <c r="B169" s="98" t="n"/>
      <c r="C169" s="22" t="n">
        <v>50</v>
      </c>
      <c r="D169" s="95" t="n"/>
      <c r="E169" s="95" t="n"/>
      <c r="F169" s="100">
        <f>(0.6*100)/C169</f>
        <v/>
      </c>
    </row>
    <row r="170">
      <c r="A170" s="98" t="n"/>
      <c r="B170" s="98" t="n"/>
      <c r="C170" s="22" t="n">
        <v>70</v>
      </c>
      <c r="D170" s="95" t="n"/>
      <c r="E170" s="95" t="n"/>
      <c r="F170" s="100">
        <f>(0.8*100)/C170</f>
        <v/>
      </c>
    </row>
    <row r="171">
      <c r="A171" s="94" t="n"/>
      <c r="B171" s="94" t="n"/>
      <c r="C171" s="22" t="n">
        <v>100</v>
      </c>
      <c r="D171" s="95" t="n"/>
      <c r="E171" s="95" t="n"/>
      <c r="F171" s="100">
        <f>(1.1*100)/C171</f>
        <v/>
      </c>
    </row>
    <row r="172">
      <c r="A172" s="35" t="n"/>
      <c r="B172" s="36" t="n"/>
      <c r="C172" s="37" t="n"/>
      <c r="D172" s="102" t="n"/>
      <c r="E172" s="103" t="n"/>
      <c r="F172" s="104" t="n"/>
    </row>
    <row r="173">
      <c r="A173" s="41" t="inlineStr">
        <is>
          <t>3.3 Определение  погрешности измерения силы постоянного тока</t>
        </is>
      </c>
      <c r="B173" s="36" t="n"/>
      <c r="C173" s="37" t="n"/>
      <c r="D173" s="102" t="n"/>
      <c r="E173" s="103" t="n"/>
      <c r="F173" s="104" t="n"/>
    </row>
    <row r="174">
      <c r="A174" s="18" t="inlineStr">
        <is>
          <t>Предел измерений, А</t>
        </is>
      </c>
      <c r="B174" s="18" t="inlineStr">
        <is>
          <t>Поверяемая точка, А</t>
        </is>
      </c>
      <c r="C174" s="18" t="inlineStr">
        <is>
          <t>Показание прибора, А</t>
        </is>
      </c>
      <c r="D174" s="18" t="inlineStr">
        <is>
          <t>δ, %</t>
        </is>
      </c>
      <c r="E174" s="18" t="inlineStr">
        <is>
          <t xml:space="preserve"> Допуск, ±%</t>
        </is>
      </c>
      <c r="F174" s="104" t="n"/>
    </row>
    <row r="175">
      <c r="A175" s="94" t="n"/>
      <c r="B175" s="94" t="n"/>
      <c r="C175" s="94" t="n"/>
      <c r="D175" s="94" t="n"/>
      <c r="E175" s="94" t="n"/>
      <c r="F175" s="104" t="n"/>
    </row>
    <row r="176">
      <c r="A176" s="42" t="n">
        <v>0.001</v>
      </c>
      <c r="B176" s="42" t="n">
        <v>0.0001</v>
      </c>
      <c r="C176" s="95" t="n"/>
      <c r="D176" s="95" t="n"/>
      <c r="E176" s="100">
        <f>(0.0000001*100)/B176</f>
        <v/>
      </c>
      <c r="F176" s="104" t="n"/>
    </row>
    <row r="177">
      <c r="A177" s="98" t="n"/>
      <c r="B177" s="42" t="n">
        <v>0.0003</v>
      </c>
      <c r="C177" s="95" t="n"/>
      <c r="D177" s="95" t="n"/>
      <c r="E177" s="100">
        <f>(0.0000002*100)/B177</f>
        <v/>
      </c>
      <c r="F177" s="104" t="n"/>
    </row>
    <row r="178">
      <c r="A178" s="98" t="n"/>
      <c r="B178" s="42" t="n">
        <v>0.0005</v>
      </c>
      <c r="C178" s="95" t="n"/>
      <c r="D178" s="95" t="n"/>
      <c r="E178" s="100">
        <f>(0.0000003*100)/B178</f>
        <v/>
      </c>
      <c r="F178" s="104" t="n"/>
    </row>
    <row r="179">
      <c r="A179" s="98" t="n"/>
      <c r="B179" s="42" t="n">
        <v>0.0007</v>
      </c>
      <c r="C179" s="95" t="n"/>
      <c r="D179" s="95" t="n"/>
      <c r="E179" s="100">
        <f>(0.0000004*100)/B179</f>
        <v/>
      </c>
      <c r="F179" s="104" t="n"/>
    </row>
    <row r="180">
      <c r="A180" s="94" t="n"/>
      <c r="B180" s="42" t="n">
        <v>0.001</v>
      </c>
      <c r="C180" s="95" t="n"/>
      <c r="D180" s="95" t="n"/>
      <c r="E180" s="100">
        <f>(0.00000055*100)/B180</f>
        <v/>
      </c>
      <c r="F180" s="104" t="n"/>
    </row>
    <row r="181">
      <c r="A181" s="42" t="n">
        <v>0.01</v>
      </c>
      <c r="B181" s="42" t="n">
        <v>0.001</v>
      </c>
      <c r="C181" s="95" t="n"/>
      <c r="D181" s="95" t="n"/>
      <c r="E181" s="100">
        <f>(0.0000025*100)/B181</f>
        <v/>
      </c>
      <c r="F181" s="104" t="n"/>
    </row>
    <row r="182">
      <c r="A182" s="98" t="n"/>
      <c r="B182" s="42" t="n">
        <v>0.003</v>
      </c>
      <c r="C182" s="95" t="n"/>
      <c r="D182" s="95" t="n"/>
      <c r="E182" s="100">
        <f>(0.0000035*100)/B182</f>
        <v/>
      </c>
      <c r="F182" s="104" t="n"/>
    </row>
    <row r="183">
      <c r="A183" s="98" t="n"/>
      <c r="B183" s="42" t="n">
        <v>0.005</v>
      </c>
      <c r="C183" s="95" t="n"/>
      <c r="D183" s="95" t="n"/>
      <c r="E183" s="100">
        <f>(0.0000045*100)/B183</f>
        <v/>
      </c>
      <c r="F183" s="104" t="n"/>
    </row>
    <row r="184">
      <c r="A184" s="98" t="n"/>
      <c r="B184" s="42" t="n">
        <v>0.007</v>
      </c>
      <c r="C184" s="95" t="n"/>
      <c r="D184" s="95" t="n"/>
      <c r="E184" s="100">
        <f>(0.0000055*100)/B184</f>
        <v/>
      </c>
      <c r="F184" s="104" t="n"/>
    </row>
    <row r="185">
      <c r="A185" s="94" t="n"/>
      <c r="B185" s="42" t="n">
        <v>0.01</v>
      </c>
      <c r="C185" s="95" t="n"/>
      <c r="D185" s="95" t="n"/>
      <c r="E185" s="100">
        <f>(0.000007*100)/B185</f>
        <v/>
      </c>
      <c r="F185" s="104" t="n"/>
    </row>
    <row r="186">
      <c r="A186" s="42" t="n">
        <v>0.1</v>
      </c>
      <c r="B186" s="42" t="n">
        <v>0.01</v>
      </c>
      <c r="C186" s="95" t="n"/>
      <c r="D186" s="95" t="n"/>
      <c r="E186" s="100">
        <f>(0.00001*100)/B186</f>
        <v/>
      </c>
      <c r="F186" s="104" t="n"/>
    </row>
    <row r="187">
      <c r="A187" s="98" t="n"/>
      <c r="B187" s="42" t="n">
        <v>0.03</v>
      </c>
      <c r="C187" s="95" t="n"/>
      <c r="D187" s="95" t="n"/>
      <c r="E187" s="100">
        <f>(0.00002*100)/B187</f>
        <v/>
      </c>
      <c r="F187" s="104" t="n"/>
    </row>
    <row r="188">
      <c r="A188" s="98" t="n"/>
      <c r="B188" s="42" t="n">
        <v>0.05</v>
      </c>
      <c r="C188" s="95" t="n"/>
      <c r="D188" s="95" t="n"/>
      <c r="E188" s="100">
        <f>(0.00003*100)/B188</f>
        <v/>
      </c>
      <c r="F188" s="104" t="n"/>
    </row>
    <row r="189">
      <c r="A189" s="98" t="n"/>
      <c r="B189" s="42" t="n">
        <v>0.07000000000000001</v>
      </c>
      <c r="C189" s="95" t="n"/>
      <c r="D189" s="95" t="n"/>
      <c r="E189" s="100">
        <f>(0.00004*100)/B189</f>
        <v/>
      </c>
      <c r="F189" s="104" t="n"/>
    </row>
    <row r="190">
      <c r="A190" s="94" t="n"/>
      <c r="B190" s="42" t="n">
        <v>0.1</v>
      </c>
      <c r="C190" s="95" t="n"/>
      <c r="D190" s="95" t="n"/>
      <c r="E190" s="100">
        <f>(0.000055*100)/B190</f>
        <v/>
      </c>
      <c r="F190" s="104" t="n"/>
    </row>
    <row r="191">
      <c r="A191" s="42" t="n">
        <v>1</v>
      </c>
      <c r="B191" s="42" t="n">
        <v>0.1</v>
      </c>
      <c r="C191" s="95" t="n"/>
      <c r="D191" s="95" t="n"/>
      <c r="E191" s="100">
        <f>(0.00018*100)/B191</f>
        <v/>
      </c>
      <c r="F191" s="104" t="n"/>
    </row>
    <row r="192">
      <c r="A192" s="98" t="n"/>
      <c r="B192" s="42" t="n">
        <v>0.3</v>
      </c>
      <c r="C192" s="95" t="n"/>
      <c r="D192" s="95" t="n"/>
      <c r="E192" s="100">
        <f>(0.00034*100)/B192</f>
        <v/>
      </c>
      <c r="F192" s="104" t="n"/>
    </row>
    <row r="193">
      <c r="A193" s="98" t="n"/>
      <c r="B193" s="42" t="n">
        <v>0.5</v>
      </c>
      <c r="C193" s="95" t="n"/>
      <c r="D193" s="95" t="n"/>
      <c r="E193" s="100">
        <f>(0.0005*100)/B193</f>
        <v/>
      </c>
      <c r="F193" s="104" t="n"/>
    </row>
    <row r="194">
      <c r="A194" s="98" t="n"/>
      <c r="B194" s="42" t="n">
        <v>0.7</v>
      </c>
      <c r="C194" s="95" t="n"/>
      <c r="D194" s="95" t="n"/>
      <c r="E194" s="100">
        <f>(0.00066*100)/B194</f>
        <v/>
      </c>
      <c r="F194" s="104" t="n"/>
    </row>
    <row r="195">
      <c r="A195" s="94" t="n"/>
      <c r="B195" s="42" t="n">
        <v>1</v>
      </c>
      <c r="C195" s="95" t="n"/>
      <c r="D195" s="95" t="n"/>
      <c r="E195" s="100">
        <f>(0.0009*100)/B195</f>
        <v/>
      </c>
      <c r="F195" s="104" t="n"/>
    </row>
    <row r="196">
      <c r="A196" s="42" t="n">
        <v>3</v>
      </c>
      <c r="B196" s="42" t="n">
        <v>0.3</v>
      </c>
      <c r="C196" s="95" t="n"/>
      <c r="D196" s="95" t="n"/>
      <c r="E196" s="100">
        <f>(0.0012*100)/B196</f>
        <v/>
      </c>
      <c r="F196" s="104" t="n"/>
    </row>
    <row r="197">
      <c r="A197" s="98" t="n"/>
      <c r="B197" s="42" t="n">
        <v>0.9</v>
      </c>
      <c r="C197" s="95" t="n"/>
      <c r="D197" s="95" t="n"/>
      <c r="E197" s="100">
        <f>(0.0024*100)/B197</f>
        <v/>
      </c>
      <c r="F197" s="104" t="n"/>
    </row>
    <row r="198">
      <c r="A198" s="98" t="n"/>
      <c r="B198" s="42" t="n">
        <v>1.5</v>
      </c>
      <c r="C198" s="95" t="n"/>
      <c r="D198" s="95" t="n"/>
      <c r="E198" s="100">
        <f>(0.0036*100)/B198</f>
        <v/>
      </c>
      <c r="F198" s="104" t="n"/>
    </row>
    <row r="199">
      <c r="A199" s="98" t="n"/>
      <c r="B199" s="42" t="n">
        <v>2.1</v>
      </c>
      <c r="C199" s="95" t="n"/>
      <c r="D199" s="95" t="n"/>
      <c r="E199" s="100">
        <f>(0.0048*100)/B199</f>
        <v/>
      </c>
      <c r="F199" s="104" t="n"/>
    </row>
    <row r="200">
      <c r="A200" s="94" t="n"/>
      <c r="B200" s="42" t="n">
        <v>2.85</v>
      </c>
      <c r="C200" s="95" t="n"/>
      <c r="D200" s="95" t="n"/>
      <c r="E200" s="100">
        <f>(0.0066*100)/B200</f>
        <v/>
      </c>
      <c r="F200" s="104" t="n"/>
    </row>
    <row r="201">
      <c r="A201" s="42" t="n">
        <v>10</v>
      </c>
      <c r="B201" s="42" t="n">
        <v>1</v>
      </c>
      <c r="C201" s="95" t="n"/>
      <c r="D201" s="95" t="n"/>
      <c r="E201" s="100">
        <f>(0.0022*100)/B201</f>
        <v/>
      </c>
      <c r="F201" s="104" t="n"/>
    </row>
    <row r="202">
      <c r="A202" s="98" t="n"/>
      <c r="B202" s="42" t="n">
        <v>3</v>
      </c>
      <c r="C202" s="95" t="n"/>
      <c r="D202" s="95" t="n"/>
      <c r="E202" s="100">
        <f>(0.0046*100)/B202</f>
        <v/>
      </c>
      <c r="F202" s="104" t="n"/>
    </row>
    <row r="203">
      <c r="A203" s="98" t="n"/>
      <c r="B203" s="42" t="n">
        <v>5</v>
      </c>
      <c r="C203" s="95" t="n"/>
      <c r="D203" s="95" t="n"/>
      <c r="E203" s="100">
        <f>(0.007*100)/B203</f>
        <v/>
      </c>
      <c r="F203" s="104" t="n"/>
    </row>
    <row r="204">
      <c r="A204" s="98" t="n"/>
      <c r="B204" s="42" t="n">
        <v>7</v>
      </c>
      <c r="C204" s="95" t="n"/>
      <c r="D204" s="95" t="n"/>
      <c r="E204" s="100">
        <f>(0.0134*100)/B204</f>
        <v/>
      </c>
      <c r="F204" s="104" t="n"/>
    </row>
    <row r="205">
      <c r="A205" s="94" t="n"/>
      <c r="B205" s="42" t="n">
        <v>10</v>
      </c>
      <c r="C205" s="95" t="n"/>
      <c r="D205" s="95" t="n"/>
      <c r="E205" s="100">
        <f>(0.023*100)/B205</f>
        <v/>
      </c>
      <c r="F205" s="104" t="n"/>
    </row>
    <row r="206">
      <c r="A206" s="35" t="n"/>
      <c r="B206" s="35" t="n"/>
      <c r="C206" s="37" t="n"/>
      <c r="D206" s="102" t="n"/>
      <c r="E206" s="103" t="n"/>
      <c r="F206" s="104" t="n"/>
    </row>
    <row r="207">
      <c r="A207" s="41" t="inlineStr">
        <is>
          <t>3.4 Определение  погрешности измерения силы переменного тока</t>
        </is>
      </c>
      <c r="B207" s="35" t="n"/>
      <c r="C207" s="37" t="n"/>
      <c r="D207" s="102" t="n"/>
      <c r="E207" s="103" t="n"/>
      <c r="F207" s="104" t="n"/>
    </row>
    <row r="208">
      <c r="A208" s="18" t="inlineStr">
        <is>
          <t>Частота</t>
        </is>
      </c>
      <c r="B208" s="18" t="inlineStr">
        <is>
          <t>Предел измерений, А</t>
        </is>
      </c>
      <c r="C208" s="18" t="inlineStr">
        <is>
          <t>Поверяемая точка, А</t>
        </is>
      </c>
      <c r="D208" s="18" t="inlineStr">
        <is>
          <t>Показание прибора, А</t>
        </is>
      </c>
      <c r="E208" s="18" t="inlineStr">
        <is>
          <t>δ, %</t>
        </is>
      </c>
      <c r="F208" s="18" t="inlineStr">
        <is>
          <t xml:space="preserve"> Допуск, ±%</t>
        </is>
      </c>
    </row>
    <row r="209">
      <c r="A209" s="94" t="n"/>
      <c r="B209" s="94" t="n"/>
      <c r="C209" s="94" t="n"/>
      <c r="D209" s="94" t="n"/>
      <c r="E209" s="94" t="n"/>
      <c r="F209" s="94" t="n"/>
    </row>
    <row r="210">
      <c r="A210" s="43" t="inlineStr">
        <is>
          <t>20 Гц</t>
        </is>
      </c>
      <c r="B210" s="43" t="n">
        <v>0.0001</v>
      </c>
      <c r="C210" s="42" t="n">
        <v>0.0001</v>
      </c>
      <c r="D210" s="95" t="n"/>
      <c r="E210" s="95" t="n"/>
      <c r="F210" s="100">
        <f>(0.00000014*100)/C210</f>
        <v/>
      </c>
    </row>
    <row r="211">
      <c r="A211" s="98" t="n"/>
      <c r="B211" s="42" t="n">
        <v>0.001</v>
      </c>
      <c r="C211" s="42" t="n">
        <v>0.0001</v>
      </c>
      <c r="D211" s="95" t="n"/>
      <c r="E211" s="95" t="n"/>
      <c r="F211" s="100">
        <f>(0.0000005*100)/C211</f>
        <v/>
      </c>
    </row>
    <row r="212">
      <c r="A212" s="98" t="n"/>
      <c r="B212" s="98" t="n"/>
      <c r="C212" s="42" t="n">
        <v>0.0003</v>
      </c>
      <c r="D212" s="95" t="n"/>
      <c r="E212" s="95" t="n"/>
      <c r="F212" s="100">
        <f>(0.0000007*100)/C212</f>
        <v/>
      </c>
    </row>
    <row r="213">
      <c r="A213" s="98" t="n"/>
      <c r="B213" s="98" t="n"/>
      <c r="C213" s="42" t="n">
        <v>0.0005</v>
      </c>
      <c r="D213" s="95" t="n"/>
      <c r="E213" s="95" t="n"/>
      <c r="F213" s="100">
        <f>(0.0000009*100)/C213</f>
        <v/>
      </c>
    </row>
    <row r="214">
      <c r="A214" s="98" t="n"/>
      <c r="B214" s="98" t="n"/>
      <c r="C214" s="42" t="n">
        <v>0.0007</v>
      </c>
      <c r="D214" s="95" t="n"/>
      <c r="E214" s="95" t="n"/>
      <c r="F214" s="100">
        <f>(0.0000011*100)/C214</f>
        <v/>
      </c>
    </row>
    <row r="215">
      <c r="A215" s="98" t="n"/>
      <c r="B215" s="94" t="n"/>
      <c r="C215" s="42" t="n">
        <v>0.001</v>
      </c>
      <c r="D215" s="95" t="n"/>
      <c r="E215" s="95" t="n"/>
      <c r="F215" s="100">
        <f>(0.0000014*100)/C215</f>
        <v/>
      </c>
    </row>
    <row r="216">
      <c r="A216" s="98" t="n"/>
      <c r="B216" s="42" t="n">
        <v>0.01</v>
      </c>
      <c r="C216" s="42" t="n">
        <v>0.001</v>
      </c>
      <c r="D216" s="95" t="n"/>
      <c r="E216" s="95" t="n"/>
      <c r="F216" s="100">
        <f>(0.000005*100)/C216</f>
        <v/>
      </c>
    </row>
    <row r="217">
      <c r="A217" s="98" t="n"/>
      <c r="B217" s="98" t="n"/>
      <c r="C217" s="42" t="n">
        <v>0.003</v>
      </c>
      <c r="D217" s="95" t="n"/>
      <c r="E217" s="95" t="n"/>
      <c r="F217" s="100">
        <f>(0.000007*100)/C217</f>
        <v/>
      </c>
    </row>
    <row r="218">
      <c r="A218" s="98" t="n"/>
      <c r="B218" s="98" t="n"/>
      <c r="C218" s="42" t="n">
        <v>0.005</v>
      </c>
      <c r="D218" s="95" t="n"/>
      <c r="E218" s="95" t="n"/>
      <c r="F218" s="100">
        <f>(0.000009*100)/C218</f>
        <v/>
      </c>
    </row>
    <row r="219">
      <c r="A219" s="98" t="n"/>
      <c r="B219" s="98" t="n"/>
      <c r="C219" s="42" t="n">
        <v>0.007</v>
      </c>
      <c r="D219" s="95" t="n"/>
      <c r="E219" s="95" t="n"/>
      <c r="F219" s="100">
        <f>(0.000011*100)/C219</f>
        <v/>
      </c>
    </row>
    <row r="220">
      <c r="A220" s="98" t="n"/>
      <c r="B220" s="94" t="n"/>
      <c r="C220" s="42" t="n">
        <v>0.01</v>
      </c>
      <c r="D220" s="95" t="n"/>
      <c r="E220" s="95" t="n"/>
      <c r="F220" s="100">
        <f>(0.000014*100)/C220</f>
        <v/>
      </c>
    </row>
    <row r="221">
      <c r="A221" s="98" t="n"/>
      <c r="B221" s="42" t="n">
        <v>0.1</v>
      </c>
      <c r="C221" s="42" t="n">
        <v>0.01</v>
      </c>
      <c r="D221" s="95" t="n"/>
      <c r="E221" s="95" t="n"/>
      <c r="F221" s="100">
        <f>(0.00005*100)/C221</f>
        <v/>
      </c>
    </row>
    <row r="222">
      <c r="A222" s="98" t="n"/>
      <c r="B222" s="98" t="n"/>
      <c r="C222" s="42" t="n">
        <v>0.03</v>
      </c>
      <c r="D222" s="95" t="n"/>
      <c r="E222" s="95" t="n"/>
      <c r="F222" s="100">
        <f>(0.00007*100)/C222</f>
        <v/>
      </c>
    </row>
    <row r="223">
      <c r="A223" s="98" t="n"/>
      <c r="B223" s="98" t="n"/>
      <c r="C223" s="42" t="n">
        <v>0.05</v>
      </c>
      <c r="D223" s="95" t="n"/>
      <c r="E223" s="95" t="n"/>
      <c r="F223" s="100">
        <f>(0.00009*100)/C223</f>
        <v/>
      </c>
    </row>
    <row r="224">
      <c r="A224" s="98" t="n"/>
      <c r="B224" s="98" t="n"/>
      <c r="C224" s="42" t="n">
        <v>0.07000000000000001</v>
      </c>
      <c r="D224" s="95" t="n"/>
      <c r="E224" s="95" t="n"/>
      <c r="F224" s="100">
        <f>(0.00011*100)/C224</f>
        <v/>
      </c>
    </row>
    <row r="225">
      <c r="A225" s="98" t="n"/>
      <c r="B225" s="94" t="n"/>
      <c r="C225" s="42" t="n">
        <v>0.1</v>
      </c>
      <c r="D225" s="95" t="n"/>
      <c r="E225" s="95" t="n"/>
      <c r="F225" s="100">
        <f>(0.00014*100)/C225</f>
        <v/>
      </c>
    </row>
    <row r="226">
      <c r="A226" s="98" t="n"/>
      <c r="B226" s="42" t="n">
        <v>1</v>
      </c>
      <c r="C226" s="42" t="n">
        <v>0.1</v>
      </c>
      <c r="D226" s="95" t="n"/>
      <c r="E226" s="95" t="n"/>
      <c r="F226" s="100">
        <f>(0.0005*100)/C226</f>
        <v/>
      </c>
    </row>
    <row r="227">
      <c r="A227" s="98" t="n"/>
      <c r="B227" s="98" t="n"/>
      <c r="C227" s="42" t="n">
        <v>0.3</v>
      </c>
      <c r="D227" s="95" t="n"/>
      <c r="E227" s="95" t="n"/>
      <c r="F227" s="100">
        <f>(0.0007*100)/C227</f>
        <v/>
      </c>
    </row>
    <row r="228">
      <c r="A228" s="98" t="n"/>
      <c r="B228" s="98" t="n"/>
      <c r="C228" s="42" t="n">
        <v>0.5</v>
      </c>
      <c r="D228" s="95" t="n"/>
      <c r="E228" s="95" t="n"/>
      <c r="F228" s="100">
        <f>(0.0009*100)/C228</f>
        <v/>
      </c>
    </row>
    <row r="229">
      <c r="A229" s="98" t="n"/>
      <c r="B229" s="98" t="n"/>
      <c r="C229" s="42" t="n">
        <v>0.7</v>
      </c>
      <c r="D229" s="95" t="n"/>
      <c r="E229" s="95" t="n"/>
      <c r="F229" s="100">
        <f>(0.0011*100)/C229</f>
        <v/>
      </c>
    </row>
    <row r="230">
      <c r="A230" s="98" t="n"/>
      <c r="B230" s="94" t="n"/>
      <c r="C230" s="42" t="n">
        <v>1</v>
      </c>
      <c r="D230" s="95" t="n"/>
      <c r="E230" s="95" t="n"/>
      <c r="F230" s="100">
        <f>(0.0014*100)/C230</f>
        <v/>
      </c>
    </row>
    <row r="231">
      <c r="A231" s="42" t="inlineStr">
        <is>
          <t>1 кГц</t>
        </is>
      </c>
      <c r="B231" s="43" t="n">
        <v>0.0001</v>
      </c>
      <c r="C231" s="42" t="n">
        <v>0.0001</v>
      </c>
      <c r="D231" s="95" t="n"/>
      <c r="E231" s="95" t="n"/>
      <c r="F231" s="100">
        <f>(0.00000014*100)/C231</f>
        <v/>
      </c>
    </row>
    <row r="232">
      <c r="A232" s="98" t="n"/>
      <c r="B232" s="42" t="n">
        <v>0.001</v>
      </c>
      <c r="C232" s="42" t="n">
        <v>0.0001</v>
      </c>
      <c r="D232" s="95" t="n"/>
      <c r="E232" s="95" t="n"/>
      <c r="F232" s="100">
        <f>(0.0000005*100)/C232</f>
        <v/>
      </c>
    </row>
    <row r="233">
      <c r="A233" s="98" t="n"/>
      <c r="B233" s="98" t="n"/>
      <c r="C233" s="42" t="n">
        <v>0.0003</v>
      </c>
      <c r="D233" s="95" t="n"/>
      <c r="E233" s="95" t="n"/>
      <c r="F233" s="100">
        <f>(0.0000007*100)/C233</f>
        <v/>
      </c>
    </row>
    <row r="234">
      <c r="A234" s="98" t="n"/>
      <c r="B234" s="98" t="n"/>
      <c r="C234" s="42" t="n">
        <v>0.0005</v>
      </c>
      <c r="D234" s="95" t="n"/>
      <c r="E234" s="95" t="n"/>
      <c r="F234" s="100">
        <f>(0.0000009*100)/C234</f>
        <v/>
      </c>
    </row>
    <row r="235">
      <c r="A235" s="98" t="n"/>
      <c r="B235" s="98" t="n"/>
      <c r="C235" s="42" t="n">
        <v>0.0007</v>
      </c>
      <c r="D235" s="95" t="n"/>
      <c r="E235" s="95" t="n"/>
      <c r="F235" s="100">
        <f>(0.0000011*100)/C235</f>
        <v/>
      </c>
    </row>
    <row r="236">
      <c r="A236" s="98" t="n"/>
      <c r="B236" s="94" t="n"/>
      <c r="C236" s="42" t="n">
        <v>0.001</v>
      </c>
      <c r="D236" s="95" t="n"/>
      <c r="E236" s="95" t="n"/>
      <c r="F236" s="100">
        <f>(0.0000014*100)/C236</f>
        <v/>
      </c>
    </row>
    <row r="237">
      <c r="A237" s="98" t="n"/>
      <c r="B237" s="42" t="n">
        <v>0.01</v>
      </c>
      <c r="C237" s="42" t="n">
        <v>0.001</v>
      </c>
      <c r="D237" s="95" t="n"/>
      <c r="E237" s="95" t="n"/>
      <c r="F237" s="100">
        <f>(0.000005*100)/C237</f>
        <v/>
      </c>
    </row>
    <row r="238">
      <c r="A238" s="98" t="n"/>
      <c r="B238" s="98" t="n"/>
      <c r="C238" s="42" t="n">
        <v>0.003</v>
      </c>
      <c r="D238" s="95" t="n"/>
      <c r="E238" s="95" t="n"/>
      <c r="F238" s="100">
        <f>(0.000007*100)/C238</f>
        <v/>
      </c>
    </row>
    <row r="239">
      <c r="A239" s="98" t="n"/>
      <c r="B239" s="98" t="n"/>
      <c r="C239" s="42" t="n">
        <v>0.005</v>
      </c>
      <c r="D239" s="95" t="n"/>
      <c r="E239" s="95" t="n"/>
      <c r="F239" s="100">
        <f>(0.000009*100)/C239</f>
        <v/>
      </c>
    </row>
    <row r="240">
      <c r="A240" s="98" t="n"/>
      <c r="B240" s="98" t="n"/>
      <c r="C240" s="42" t="n">
        <v>0.007</v>
      </c>
      <c r="D240" s="95" t="n"/>
      <c r="E240" s="95" t="n"/>
      <c r="F240" s="100">
        <f>(0.000011*100)/C240</f>
        <v/>
      </c>
    </row>
    <row r="241">
      <c r="A241" s="98" t="n"/>
      <c r="B241" s="94" t="n"/>
      <c r="C241" s="42" t="n">
        <v>0.01</v>
      </c>
      <c r="D241" s="95" t="n"/>
      <c r="E241" s="95" t="n"/>
      <c r="F241" s="100">
        <f>(0.000014*100)/C241</f>
        <v/>
      </c>
    </row>
    <row r="242">
      <c r="A242" s="98" t="n"/>
      <c r="B242" s="42" t="n">
        <v>0.1</v>
      </c>
      <c r="C242" s="42" t="n">
        <v>0.01</v>
      </c>
      <c r="D242" s="95" t="n"/>
      <c r="E242" s="95" t="n"/>
      <c r="F242" s="100">
        <f>(0.00005*100)/C242</f>
        <v/>
      </c>
    </row>
    <row r="243">
      <c r="A243" s="98" t="n"/>
      <c r="B243" s="98" t="n"/>
      <c r="C243" s="42" t="n">
        <v>0.03</v>
      </c>
      <c r="D243" s="95" t="n"/>
      <c r="E243" s="95" t="n"/>
      <c r="F243" s="100">
        <f>(0.00007*100)/C243</f>
        <v/>
      </c>
    </row>
    <row r="244">
      <c r="A244" s="98" t="n"/>
      <c r="B244" s="98" t="n"/>
      <c r="C244" s="42" t="n">
        <v>0.05</v>
      </c>
      <c r="D244" s="95" t="n"/>
      <c r="E244" s="95" t="n"/>
      <c r="F244" s="100">
        <f>(0.00009*100)/C244</f>
        <v/>
      </c>
    </row>
    <row r="245">
      <c r="A245" s="98" t="n"/>
      <c r="B245" s="98" t="n"/>
      <c r="C245" s="42" t="n">
        <v>0.07000000000000001</v>
      </c>
      <c r="D245" s="95" t="n"/>
      <c r="E245" s="95" t="n"/>
      <c r="F245" s="100">
        <f>(0.00011*100)/C245</f>
        <v/>
      </c>
    </row>
    <row r="246">
      <c r="A246" s="98" t="n"/>
      <c r="B246" s="94" t="n"/>
      <c r="C246" s="42" t="n">
        <v>0.1</v>
      </c>
      <c r="D246" s="95" t="n"/>
      <c r="E246" s="95" t="n"/>
      <c r="F246" s="100">
        <f>(0.00014*100)/C246</f>
        <v/>
      </c>
    </row>
    <row r="247">
      <c r="A247" s="98" t="n"/>
      <c r="B247" s="42" t="n">
        <v>1</v>
      </c>
      <c r="C247" s="42" t="n">
        <v>0.1</v>
      </c>
      <c r="D247" s="95" t="n"/>
      <c r="E247" s="95" t="n"/>
      <c r="F247" s="100">
        <f>(0.0005*100)/C247</f>
        <v/>
      </c>
    </row>
    <row r="248">
      <c r="A248" s="98" t="n"/>
      <c r="B248" s="98" t="n"/>
      <c r="C248" s="42" t="n">
        <v>0.3</v>
      </c>
      <c r="D248" s="95" t="n"/>
      <c r="E248" s="95" t="n"/>
      <c r="F248" s="100">
        <f>(0.0007*100)/C248</f>
        <v/>
      </c>
    </row>
    <row r="249">
      <c r="A249" s="98" t="n"/>
      <c r="B249" s="98" t="n"/>
      <c r="C249" s="42" t="n">
        <v>0.5</v>
      </c>
      <c r="D249" s="95" t="n"/>
      <c r="E249" s="95" t="n"/>
      <c r="F249" s="100">
        <f>(0.0009*100)/C249</f>
        <v/>
      </c>
    </row>
    <row r="250">
      <c r="A250" s="98" t="n"/>
      <c r="B250" s="98" t="n"/>
      <c r="C250" s="42" t="n">
        <v>0.7</v>
      </c>
      <c r="D250" s="95" t="n"/>
      <c r="E250" s="95" t="n"/>
      <c r="F250" s="100">
        <f>(0.0011*100)/C250</f>
        <v/>
      </c>
    </row>
    <row r="251">
      <c r="A251" s="98" t="n"/>
      <c r="B251" s="94" t="n"/>
      <c r="C251" s="42" t="n">
        <v>1</v>
      </c>
      <c r="D251" s="95" t="n"/>
      <c r="E251" s="95" t="n"/>
      <c r="F251" s="100">
        <f>(0.0014*100)/C251</f>
        <v/>
      </c>
    </row>
    <row r="252">
      <c r="A252" s="98" t="n"/>
      <c r="B252" s="42" t="n">
        <v>3</v>
      </c>
      <c r="C252" s="42" t="n">
        <v>0.3</v>
      </c>
      <c r="D252" s="95" t="n"/>
      <c r="E252" s="95" t="n"/>
      <c r="F252" s="100">
        <f>(0.00189*100)/C252</f>
        <v/>
      </c>
    </row>
    <row r="253">
      <c r="A253" s="98" t="n"/>
      <c r="B253" s="98" t="n"/>
      <c r="C253" s="42" t="n">
        <v>0.9</v>
      </c>
      <c r="D253" s="95" t="n"/>
      <c r="E253" s="95" t="n"/>
      <c r="F253" s="100">
        <f>(0.00327*100)/C253</f>
        <v/>
      </c>
    </row>
    <row r="254">
      <c r="A254" s="98" t="n"/>
      <c r="B254" s="98" t="n"/>
      <c r="C254" s="42" t="n">
        <v>1.5</v>
      </c>
      <c r="D254" s="95" t="n"/>
      <c r="E254" s="95" t="n"/>
      <c r="F254" s="100">
        <f>(0.00465*100)/C254</f>
        <v/>
      </c>
    </row>
    <row r="255">
      <c r="A255" s="98" t="n"/>
      <c r="B255" s="98" t="n"/>
      <c r="C255" s="42" t="n">
        <v>2.1</v>
      </c>
      <c r="D255" s="95" t="n"/>
      <c r="E255" s="95" t="n"/>
      <c r="F255" s="100">
        <f>(0.00603*100)/C255</f>
        <v/>
      </c>
    </row>
    <row r="256">
      <c r="A256" s="98" t="n"/>
      <c r="B256" s="94" t="n"/>
      <c r="C256" s="42" t="n">
        <v>2.85</v>
      </c>
      <c r="D256" s="95" t="n"/>
      <c r="E256" s="95" t="n"/>
      <c r="F256" s="100">
        <f>(0.0081*100)/C256</f>
        <v/>
      </c>
    </row>
    <row r="257">
      <c r="A257" s="98" t="n"/>
      <c r="B257" s="42" t="n">
        <v>10</v>
      </c>
      <c r="C257" s="42" t="n">
        <v>1</v>
      </c>
      <c r="D257" s="95" t="n"/>
      <c r="E257" s="95" t="n"/>
      <c r="F257" s="100">
        <f>(0.005*100)/C257</f>
        <v/>
      </c>
    </row>
    <row r="258">
      <c r="A258" s="98" t="n"/>
      <c r="B258" s="98" t="n"/>
      <c r="C258" s="42" t="n">
        <v>3</v>
      </c>
      <c r="D258" s="95" t="n"/>
      <c r="E258" s="95" t="n"/>
      <c r="F258" s="100">
        <f>(0.007*100)/C258</f>
        <v/>
      </c>
    </row>
    <row r="259">
      <c r="A259" s="98" t="n"/>
      <c r="B259" s="98" t="n"/>
      <c r="C259" s="42" t="n">
        <v>5</v>
      </c>
      <c r="D259" s="95" t="n"/>
      <c r="E259" s="95" t="n"/>
      <c r="F259" s="100">
        <f>(0.009*100)/C259</f>
        <v/>
      </c>
    </row>
    <row r="260">
      <c r="A260" s="98" t="n"/>
      <c r="B260" s="98" t="n"/>
      <c r="C260" s="42" t="n">
        <v>7</v>
      </c>
      <c r="D260" s="95" t="n"/>
      <c r="E260" s="95" t="n"/>
      <c r="F260" s="100">
        <f>(0.015*100)/C260</f>
        <v/>
      </c>
    </row>
    <row r="261">
      <c r="A261" s="94" t="n"/>
      <c r="B261" s="94" t="n"/>
      <c r="C261" s="42" t="n">
        <v>10</v>
      </c>
      <c r="D261" s="95" t="n"/>
      <c r="E261" s="95" t="n"/>
      <c r="F261" s="100">
        <f>(0.024*100)/C261</f>
        <v/>
      </c>
    </row>
    <row r="262">
      <c r="A262" s="42" t="inlineStr">
        <is>
          <t>5 кГц</t>
        </is>
      </c>
      <c r="B262" s="43" t="n">
        <v>0.0001</v>
      </c>
      <c r="C262" s="42" t="n">
        <v>0.0001</v>
      </c>
      <c r="D262" s="95" t="n"/>
      <c r="E262" s="95" t="n"/>
      <c r="F262" s="100">
        <f>(0.00000014*100)/C262</f>
        <v/>
      </c>
    </row>
    <row r="263">
      <c r="A263" s="98" t="n"/>
      <c r="B263" s="42" t="n">
        <v>0.001</v>
      </c>
      <c r="C263" s="42" t="n">
        <v>0.0001</v>
      </c>
      <c r="D263" s="95" t="n"/>
      <c r="E263" s="95" t="n"/>
      <c r="F263" s="100">
        <f>(0.0000005*100)/C263</f>
        <v/>
      </c>
    </row>
    <row r="264">
      <c r="A264" s="98" t="n"/>
      <c r="B264" s="98" t="n"/>
      <c r="C264" s="42" t="n">
        <v>0.0003</v>
      </c>
      <c r="D264" s="95" t="n"/>
      <c r="E264" s="95" t="n"/>
      <c r="F264" s="100">
        <f>(0.0000007*100)/C264</f>
        <v/>
      </c>
    </row>
    <row r="265">
      <c r="A265" s="98" t="n"/>
      <c r="B265" s="98" t="n"/>
      <c r="C265" s="42" t="n">
        <v>0.0005</v>
      </c>
      <c r="D265" s="95" t="n"/>
      <c r="E265" s="95" t="n"/>
      <c r="F265" s="100">
        <f>(0.0000009*100)/C265</f>
        <v/>
      </c>
    </row>
    <row r="266">
      <c r="A266" s="98" t="n"/>
      <c r="B266" s="98" t="n"/>
      <c r="C266" s="42" t="n">
        <v>0.0007</v>
      </c>
      <c r="D266" s="95" t="n"/>
      <c r="E266" s="95" t="n"/>
      <c r="F266" s="100">
        <f>(0.0000011*100)/C266</f>
        <v/>
      </c>
    </row>
    <row r="267">
      <c r="A267" s="98" t="n"/>
      <c r="B267" s="94" t="n"/>
      <c r="C267" s="42" t="n">
        <v>0.001</v>
      </c>
      <c r="D267" s="95" t="n"/>
      <c r="E267" s="95" t="n"/>
      <c r="F267" s="100">
        <f>(0.0000014*100)/C267</f>
        <v/>
      </c>
    </row>
    <row r="268">
      <c r="A268" s="98" t="n"/>
      <c r="B268" s="42" t="n">
        <v>0.01</v>
      </c>
      <c r="C268" s="42" t="n">
        <v>0.001</v>
      </c>
      <c r="D268" s="95" t="n"/>
      <c r="E268" s="95" t="n"/>
      <c r="F268" s="100">
        <f>(0.000005*100)/C268</f>
        <v/>
      </c>
    </row>
    <row r="269">
      <c r="A269" s="98" t="n"/>
      <c r="B269" s="98" t="n"/>
      <c r="C269" s="42" t="n">
        <v>0.003</v>
      </c>
      <c r="D269" s="95" t="n"/>
      <c r="E269" s="95" t="n"/>
      <c r="F269" s="100">
        <f>(0.000007*100)/C269</f>
        <v/>
      </c>
    </row>
    <row r="270">
      <c r="A270" s="98" t="n"/>
      <c r="B270" s="98" t="n"/>
      <c r="C270" s="42" t="n">
        <v>0.005</v>
      </c>
      <c r="D270" s="95" t="n"/>
      <c r="E270" s="95" t="n"/>
      <c r="F270" s="100">
        <f>(0.000009*100)/C270</f>
        <v/>
      </c>
    </row>
    <row r="271">
      <c r="A271" s="98" t="n"/>
      <c r="B271" s="98" t="n"/>
      <c r="C271" s="42" t="n">
        <v>0.007</v>
      </c>
      <c r="D271" s="95" t="n"/>
      <c r="E271" s="95" t="n"/>
      <c r="F271" s="100">
        <f>(0.000011*100)/C271</f>
        <v/>
      </c>
    </row>
    <row r="272">
      <c r="A272" s="98" t="n"/>
      <c r="B272" s="94" t="n"/>
      <c r="C272" s="42" t="n">
        <v>0.01</v>
      </c>
      <c r="D272" s="95" t="n"/>
      <c r="E272" s="95" t="n"/>
      <c r="F272" s="100">
        <f>(0.000014*100)/C272</f>
        <v/>
      </c>
    </row>
    <row r="273">
      <c r="A273" s="98" t="n"/>
      <c r="B273" s="42" t="n">
        <v>0.1</v>
      </c>
      <c r="C273" s="42" t="n">
        <v>0.01</v>
      </c>
      <c r="D273" s="95" t="n"/>
      <c r="E273" s="95" t="n"/>
      <c r="F273" s="100">
        <f>(0.00005*100)/C273</f>
        <v/>
      </c>
    </row>
    <row r="274">
      <c r="A274" s="98" t="n"/>
      <c r="B274" s="98" t="n"/>
      <c r="C274" s="42" t="n">
        <v>0.03</v>
      </c>
      <c r="D274" s="95" t="n"/>
      <c r="E274" s="95" t="n"/>
      <c r="F274" s="100">
        <f>(0.00007*100)/C274</f>
        <v/>
      </c>
    </row>
    <row r="275">
      <c r="A275" s="98" t="n"/>
      <c r="B275" s="98" t="n"/>
      <c r="C275" s="42" t="n">
        <v>0.05</v>
      </c>
      <c r="D275" s="95" t="n"/>
      <c r="E275" s="95" t="n"/>
      <c r="F275" s="100">
        <f>(0.00009*100)/C275</f>
        <v/>
      </c>
    </row>
    <row r="276">
      <c r="A276" s="98" t="n"/>
      <c r="B276" s="98" t="n"/>
      <c r="C276" s="42" t="n">
        <v>0.07000000000000001</v>
      </c>
      <c r="D276" s="95" t="n"/>
      <c r="E276" s="95" t="n"/>
      <c r="F276" s="100">
        <f>(0.00011*100)/C276</f>
        <v/>
      </c>
    </row>
    <row r="277">
      <c r="A277" s="98" t="n"/>
      <c r="B277" s="94" t="n"/>
      <c r="C277" s="42" t="n">
        <v>0.1</v>
      </c>
      <c r="D277" s="95" t="n"/>
      <c r="E277" s="95" t="n"/>
      <c r="F277" s="100">
        <f>(0.00014*100)/C277</f>
        <v/>
      </c>
    </row>
    <row r="278">
      <c r="A278" s="98" t="n"/>
      <c r="B278" s="42" t="n">
        <v>1</v>
      </c>
      <c r="C278" s="42" t="n">
        <v>0.1</v>
      </c>
      <c r="D278" s="95" t="n"/>
      <c r="E278" s="95" t="n"/>
      <c r="F278" s="100">
        <f>(0.0005*100)/C278</f>
        <v/>
      </c>
    </row>
    <row r="279">
      <c r="A279" s="98" t="n"/>
      <c r="B279" s="98" t="n"/>
      <c r="C279" s="42" t="n">
        <v>0.3</v>
      </c>
      <c r="D279" s="95" t="n"/>
      <c r="E279" s="95" t="n"/>
      <c r="F279" s="100">
        <f>(0.0007*100)/C279</f>
        <v/>
      </c>
    </row>
    <row r="280">
      <c r="A280" s="98" t="n"/>
      <c r="B280" s="98" t="n"/>
      <c r="C280" s="42" t="n">
        <v>0.5</v>
      </c>
      <c r="D280" s="95" t="n"/>
      <c r="E280" s="95" t="n"/>
      <c r="F280" s="100">
        <f>(0.0009*100)/C280</f>
        <v/>
      </c>
    </row>
    <row r="281">
      <c r="A281" s="98" t="n"/>
      <c r="B281" s="98" t="n"/>
      <c r="C281" s="42" t="n">
        <v>0.7</v>
      </c>
      <c r="D281" s="95" t="n"/>
      <c r="E281" s="95" t="n"/>
      <c r="F281" s="100">
        <f>(0.0011*100)/C281</f>
        <v/>
      </c>
    </row>
    <row r="282">
      <c r="A282" s="98" t="n"/>
      <c r="B282" s="94" t="n"/>
      <c r="C282" s="42" t="n">
        <v>1</v>
      </c>
      <c r="D282" s="95" t="n"/>
      <c r="E282" s="95" t="n"/>
      <c r="F282" s="100">
        <f>(0.0014*100)/C282</f>
        <v/>
      </c>
    </row>
    <row r="283">
      <c r="A283" s="98" t="n"/>
      <c r="B283" s="42" t="n">
        <v>3</v>
      </c>
      <c r="C283" s="42" t="n">
        <v>0.3</v>
      </c>
      <c r="D283" s="95" t="n"/>
      <c r="E283" s="95" t="n"/>
      <c r="F283" s="100">
        <f>(0.00189*100)/C283</f>
        <v/>
      </c>
    </row>
    <row r="284">
      <c r="A284" s="98" t="n"/>
      <c r="B284" s="98" t="n"/>
      <c r="C284" s="42" t="n">
        <v>0.9</v>
      </c>
      <c r="D284" s="95" t="n"/>
      <c r="E284" s="95" t="n"/>
      <c r="F284" s="100">
        <f>(0.00327*100)/C284</f>
        <v/>
      </c>
    </row>
    <row r="285">
      <c r="A285" s="98" t="n"/>
      <c r="B285" s="98" t="n"/>
      <c r="C285" s="42" t="n">
        <v>1.5</v>
      </c>
      <c r="D285" s="95" t="n"/>
      <c r="E285" s="95" t="n"/>
      <c r="F285" s="100">
        <f>(0.00465*100)/C285</f>
        <v/>
      </c>
    </row>
    <row r="286">
      <c r="A286" s="98" t="n"/>
      <c r="B286" s="98" t="n"/>
      <c r="C286" s="42" t="n">
        <v>2.1</v>
      </c>
      <c r="D286" s="95" t="n"/>
      <c r="E286" s="95" t="n"/>
      <c r="F286" s="100">
        <f>(0.00603*100)/C286</f>
        <v/>
      </c>
    </row>
    <row r="287">
      <c r="A287" s="98" t="n"/>
      <c r="B287" s="94" t="n"/>
      <c r="C287" s="42" t="n">
        <v>2.85</v>
      </c>
      <c r="D287" s="95" t="n"/>
      <c r="E287" s="95" t="n"/>
      <c r="F287" s="100">
        <f>(0.0081*100)/C287</f>
        <v/>
      </c>
    </row>
    <row r="288">
      <c r="A288" s="98" t="n"/>
      <c r="B288" s="42" t="n">
        <v>10</v>
      </c>
      <c r="C288" s="42" t="n">
        <v>1</v>
      </c>
      <c r="D288" s="95" t="n"/>
      <c r="E288" s="95" t="n"/>
      <c r="F288" s="100">
        <f>(0.005*100)/C288</f>
        <v/>
      </c>
    </row>
    <row r="289">
      <c r="A289" s="98" t="n"/>
      <c r="B289" s="98" t="n"/>
      <c r="C289" s="42" t="n">
        <v>3</v>
      </c>
      <c r="D289" s="95" t="n"/>
      <c r="E289" s="95" t="n"/>
      <c r="F289" s="100">
        <f>(0.007*100)/C289</f>
        <v/>
      </c>
    </row>
    <row r="290">
      <c r="A290" s="98" t="n"/>
      <c r="B290" s="98" t="n"/>
      <c r="C290" s="42" t="n">
        <v>5</v>
      </c>
      <c r="D290" s="95" t="n"/>
      <c r="E290" s="95" t="n"/>
      <c r="F290" s="100">
        <f>(0.009*100)/C290</f>
        <v/>
      </c>
    </row>
    <row r="291">
      <c r="A291" s="98" t="n"/>
      <c r="B291" s="98" t="n"/>
      <c r="C291" s="42" t="n">
        <v>7</v>
      </c>
      <c r="D291" s="95" t="n"/>
      <c r="E291" s="95" t="n"/>
      <c r="F291" s="100">
        <f>(0.015*100)/C291</f>
        <v/>
      </c>
    </row>
    <row r="292">
      <c r="A292" s="94" t="n"/>
      <c r="B292" s="94" t="n"/>
      <c r="C292" s="42" t="n">
        <v>10</v>
      </c>
      <c r="D292" s="95" t="n"/>
      <c r="E292" s="95" t="n"/>
      <c r="F292" s="100">
        <f>(0.024*100)/C292</f>
        <v/>
      </c>
    </row>
    <row r="293">
      <c r="A293" s="35" t="n"/>
      <c r="B293" s="35" t="n"/>
      <c r="C293" s="35" t="n"/>
      <c r="D293" s="37" t="n"/>
      <c r="E293" s="37" t="n"/>
      <c r="F293" s="104" t="n"/>
    </row>
    <row r="294">
      <c r="A294" s="41" t="inlineStr">
        <is>
          <t>3.5 Определение  погрешности измерения частоты переменного тока</t>
        </is>
      </c>
      <c r="B294" s="35" t="n"/>
      <c r="C294" s="35" t="n"/>
      <c r="D294" s="37" t="n"/>
      <c r="E294" s="102" t="n"/>
      <c r="F294" s="104" t="n"/>
    </row>
    <row r="295" ht="15" customHeight="1">
      <c r="A295" s="18" t="inlineStr">
        <is>
          <t>Частота, Гц</t>
        </is>
      </c>
      <c r="B295" s="18" t="inlineStr">
        <is>
          <t>Значение напряжений на калибраторе, В</t>
        </is>
      </c>
      <c r="C295" s="18" t="inlineStr">
        <is>
          <t>Показание прибора, Гц</t>
        </is>
      </c>
      <c r="D295" s="18" t="inlineStr">
        <is>
          <t>δ, %</t>
        </is>
      </c>
      <c r="E295" s="18" t="inlineStr">
        <is>
          <t xml:space="preserve"> Допуск, ±%</t>
        </is>
      </c>
    </row>
    <row r="296">
      <c r="A296" s="98" t="n"/>
      <c r="B296" s="98" t="n"/>
      <c r="C296" s="98" t="n"/>
      <c r="D296" s="98" t="n"/>
      <c r="E296" s="98" t="n"/>
    </row>
    <row r="297">
      <c r="A297" s="98" t="n"/>
      <c r="B297" s="98" t="n"/>
      <c r="C297" s="98" t="n"/>
      <c r="D297" s="98" t="n"/>
      <c r="E297" s="98" t="n"/>
    </row>
    <row r="298">
      <c r="A298" s="94" t="n"/>
      <c r="B298" s="94" t="n"/>
      <c r="C298" s="94" t="n"/>
      <c r="D298" s="94" t="n"/>
      <c r="E298" s="94" t="n"/>
    </row>
    <row r="299">
      <c r="A299" s="42" t="n">
        <v>5</v>
      </c>
      <c r="B299" s="47" t="n">
        <v>0.1</v>
      </c>
      <c r="C299" s="105" t="n"/>
      <c r="D299" s="105" t="n"/>
      <c r="E299" s="47">
        <f>(0.0035*100)/A299</f>
        <v/>
      </c>
      <c r="F299" s="49" t="n"/>
    </row>
    <row r="300">
      <c r="A300" s="94" t="n"/>
      <c r="B300" s="47" t="n">
        <v>1</v>
      </c>
      <c r="C300" s="105" t="n"/>
      <c r="D300" s="105" t="n"/>
      <c r="E300" s="94" t="n"/>
      <c r="F300" s="49" t="n"/>
    </row>
    <row r="301">
      <c r="A301" s="42" t="n">
        <v>50</v>
      </c>
      <c r="B301" s="47" t="n">
        <v>0.1</v>
      </c>
      <c r="C301" s="106" t="n"/>
      <c r="D301" s="106" t="n"/>
      <c r="E301" s="47">
        <f>(0.015*100)/A301</f>
        <v/>
      </c>
      <c r="F301" s="104" t="n"/>
    </row>
    <row r="302">
      <c r="A302" s="94" t="n"/>
      <c r="B302" s="47" t="n">
        <v>1</v>
      </c>
      <c r="C302" s="106" t="n"/>
      <c r="D302" s="106" t="n"/>
      <c r="E302" s="94" t="n"/>
      <c r="F302" s="104" t="n"/>
    </row>
    <row r="303">
      <c r="A303" s="42" t="n">
        <v>500</v>
      </c>
      <c r="B303" s="47" t="n">
        <v>0.1</v>
      </c>
      <c r="C303" s="106" t="n"/>
      <c r="D303" s="106" t="n"/>
      <c r="E303" s="47">
        <f>(0.035*100)/A303</f>
        <v/>
      </c>
      <c r="F303" s="104" t="n"/>
    </row>
    <row r="304">
      <c r="A304" s="94" t="n"/>
      <c r="B304" s="47" t="n">
        <v>1</v>
      </c>
      <c r="C304" s="106" t="n"/>
      <c r="D304" s="106" t="n"/>
      <c r="E304" s="94" t="n"/>
      <c r="F304" s="104" t="n"/>
    </row>
    <row r="305">
      <c r="A305" s="56" t="n">
        <v>100000</v>
      </c>
      <c r="B305" s="47" t="n">
        <v>0.1</v>
      </c>
      <c r="C305" s="106" t="n"/>
      <c r="D305" s="106" t="n"/>
      <c r="E305" s="47">
        <f>(7*100)/A305</f>
        <v/>
      </c>
      <c r="F305" s="104" t="n"/>
    </row>
    <row r="306">
      <c r="A306" s="94" t="n"/>
      <c r="B306" s="47" t="n">
        <v>1</v>
      </c>
      <c r="C306" s="106" t="n"/>
      <c r="D306" s="106" t="n"/>
      <c r="E306" s="94" t="n"/>
      <c r="F306" s="104" t="n"/>
    </row>
    <row r="307">
      <c r="A307" s="35" t="n"/>
      <c r="B307" s="35" t="n"/>
      <c r="C307" s="35" t="n"/>
      <c r="D307" s="37" t="n"/>
      <c r="E307" s="102" t="n"/>
      <c r="F307" s="104" t="n"/>
    </row>
    <row r="308" ht="12" customFormat="1" customHeight="1" s="14">
      <c r="A308" s="13" t="inlineStr">
        <is>
          <t>3.6.1 Определение  погрешности измерения электрического сопротивления (по 4-проводной схеме)</t>
        </is>
      </c>
      <c r="B308" s="52" t="n"/>
      <c r="C308" s="52" t="n"/>
      <c r="D308" s="53" t="n"/>
      <c r="E308" s="107" t="n"/>
      <c r="F308" s="108" t="n"/>
      <c r="G308" s="13" t="n"/>
      <c r="H308" s="13" t="n"/>
      <c r="I308" s="13" t="n"/>
    </row>
    <row r="309">
      <c r="A309" s="18" t="inlineStr">
        <is>
          <t>Предел, Ом</t>
        </is>
      </c>
      <c r="B309" s="18" t="inlineStr">
        <is>
          <t>Поверяемая точка, Ом</t>
        </is>
      </c>
      <c r="C309" s="18" t="inlineStr">
        <is>
          <t>Показание прибора, Ом</t>
        </is>
      </c>
      <c r="D309" s="18" t="inlineStr">
        <is>
          <t>δ, %</t>
        </is>
      </c>
      <c r="E309" s="18" t="inlineStr">
        <is>
          <t xml:space="preserve"> Допуск, ±%</t>
        </is>
      </c>
      <c r="F309" s="104" t="n"/>
    </row>
    <row r="310">
      <c r="A310" s="94" t="n"/>
      <c r="B310" s="94" t="n"/>
      <c r="C310" s="94" t="n"/>
      <c r="D310" s="94" t="n"/>
      <c r="E310" s="94" t="n"/>
      <c r="F310" s="104" t="n"/>
    </row>
    <row r="311">
      <c r="A311" s="56" t="n">
        <v>100</v>
      </c>
      <c r="B311" s="56" t="n">
        <v>100</v>
      </c>
      <c r="C311" s="106" t="n"/>
      <c r="D311" s="106" t="n"/>
      <c r="E311" s="100">
        <f>(0.01*100)/B311</f>
        <v/>
      </c>
      <c r="F311" s="104" t="n"/>
    </row>
    <row r="312">
      <c r="A312" s="56" t="n">
        <v>1000</v>
      </c>
      <c r="B312" s="56" t="n">
        <v>1000</v>
      </c>
      <c r="C312" s="106" t="n"/>
      <c r="D312" s="106" t="n"/>
      <c r="E312" s="100">
        <f>(0.045*100)/B312</f>
        <v/>
      </c>
      <c r="F312" s="104" t="n"/>
    </row>
    <row r="313">
      <c r="A313" s="56" t="n">
        <v>10000</v>
      </c>
      <c r="B313" s="56" t="n">
        <v>10000</v>
      </c>
      <c r="C313" s="106" t="n"/>
      <c r="D313" s="106" t="n"/>
      <c r="E313" s="100">
        <f>(0.45*100)/B313</f>
        <v/>
      </c>
      <c r="F313" s="104" t="n"/>
    </row>
    <row r="314">
      <c r="A314" s="57" t="n">
        <v>100000</v>
      </c>
      <c r="B314" s="57" t="n">
        <v>100000</v>
      </c>
      <c r="C314" s="109" t="n"/>
      <c r="D314" s="109" t="n"/>
      <c r="E314" s="110">
        <f>(4.5*100)/B314</f>
        <v/>
      </c>
      <c r="F314" s="104" t="n"/>
    </row>
    <row r="315">
      <c r="A315" s="59" t="n"/>
      <c r="B315" s="59" t="n"/>
      <c r="C315" s="60" t="n"/>
      <c r="D315" s="61" t="n"/>
      <c r="E315" s="111" t="n"/>
      <c r="F315" s="104" t="n"/>
    </row>
    <row r="316">
      <c r="A316" s="63" t="n"/>
      <c r="B316" s="63" t="n"/>
      <c r="C316" s="35" t="n"/>
      <c r="D316" s="37" t="n"/>
      <c r="E316" s="104" t="n"/>
      <c r="F316" s="104" t="n"/>
    </row>
    <row r="317">
      <c r="A317" s="63" t="n"/>
      <c r="B317" s="35" t="n"/>
      <c r="C317" s="35" t="n"/>
      <c r="D317" s="37" t="n"/>
      <c r="E317" s="104" t="n"/>
      <c r="F317" s="104" t="n"/>
    </row>
    <row r="318" ht="12" customFormat="1" customHeight="1" s="14">
      <c r="A318" s="64" t="inlineStr">
        <is>
          <t>3.6.2 Определение  погрешности измерения электрического сопротивления (по 2-проводной схеме)</t>
        </is>
      </c>
      <c r="B318" s="52" t="n"/>
      <c r="C318" s="52" t="n"/>
      <c r="D318" s="53" t="n"/>
      <c r="E318" s="107" t="n"/>
      <c r="F318" s="108" t="n"/>
      <c r="G318" s="13" t="n"/>
      <c r="H318" s="13" t="n"/>
      <c r="I318" s="13" t="n"/>
    </row>
    <row r="319" ht="15" customHeight="1">
      <c r="A319" s="18" t="inlineStr">
        <is>
          <t>Предел, МОм</t>
        </is>
      </c>
      <c r="B319" s="18" t="inlineStr">
        <is>
          <t>Поверяемая точка, МОм</t>
        </is>
      </c>
      <c r="C319" s="18" t="inlineStr">
        <is>
          <t>Показание прибора, МОм</t>
        </is>
      </c>
      <c r="D319" s="18" t="inlineStr">
        <is>
          <t>δ, %</t>
        </is>
      </c>
      <c r="E319" s="18" t="inlineStr">
        <is>
          <t xml:space="preserve"> Допуск, ±%</t>
        </is>
      </c>
      <c r="F319" s="104" t="n"/>
    </row>
    <row r="320">
      <c r="A320" s="98" t="n"/>
      <c r="B320" s="98" t="n"/>
      <c r="C320" s="98" t="n"/>
      <c r="D320" s="98" t="n"/>
      <c r="E320" s="98" t="n"/>
      <c r="F320" s="104" t="n"/>
    </row>
    <row r="321">
      <c r="A321" s="94" t="n"/>
      <c r="B321" s="94" t="n"/>
      <c r="C321" s="94" t="n"/>
      <c r="D321" s="94" t="n"/>
      <c r="E321" s="94" t="n"/>
      <c r="F321" s="104" t="n"/>
    </row>
    <row r="322">
      <c r="A322" s="56" t="n">
        <v>1</v>
      </c>
      <c r="B322" s="56" t="n">
        <v>1</v>
      </c>
      <c r="C322" s="106" t="n"/>
      <c r="D322" s="106" t="n"/>
      <c r="E322" s="100">
        <f>(0.00075*100)/B322</f>
        <v/>
      </c>
      <c r="F322" s="104" t="n"/>
    </row>
    <row r="323">
      <c r="A323" s="56" t="n">
        <v>10</v>
      </c>
      <c r="B323" s="56" t="n">
        <v>10</v>
      </c>
      <c r="C323" s="106" t="n"/>
      <c r="D323" s="106" t="n"/>
      <c r="E323" s="100">
        <f>(0.0026*100)/B323</f>
        <v/>
      </c>
      <c r="F323" s="104" t="n"/>
    </row>
    <row r="324">
      <c r="A324" s="56" t="n">
        <v>100</v>
      </c>
      <c r="B324" s="56" t="n">
        <v>100</v>
      </c>
      <c r="C324" s="106" t="n"/>
      <c r="D324" s="106" t="n"/>
      <c r="E324" s="100">
        <f>(0.301*100)/B324</f>
        <v/>
      </c>
      <c r="F324" s="104" t="n"/>
    </row>
    <row r="325">
      <c r="A325" s="56" t="n">
        <v>1000</v>
      </c>
      <c r="B325" s="56" t="n">
        <v>1000</v>
      </c>
      <c r="C325" s="106" t="n"/>
      <c r="D325" s="106" t="n"/>
      <c r="E325" s="100">
        <f>(30.01*100)/B325</f>
        <v/>
      </c>
      <c r="F325" s="104" t="n"/>
    </row>
    <row r="326">
      <c r="A326" s="63" t="n"/>
      <c r="B326" s="65" t="n"/>
      <c r="C326" s="20" t="n"/>
      <c r="D326" s="20" t="n"/>
      <c r="E326" s="20" t="n"/>
      <c r="F326" s="104" t="n"/>
    </row>
    <row r="327">
      <c r="A327" s="66" t="inlineStr">
        <is>
          <t>3.7 Определение  погрешности измерения электрической емкости</t>
        </is>
      </c>
    </row>
    <row r="328">
      <c r="A328" s="18" t="inlineStr">
        <is>
          <t>Предел измерений, нФ</t>
        </is>
      </c>
      <c r="B328" s="18" t="inlineStr">
        <is>
          <t>Поверяемая точка, нФ</t>
        </is>
      </c>
      <c r="C328" s="18" t="inlineStr">
        <is>
          <t>Показание прибора, нФ</t>
        </is>
      </c>
      <c r="D328" s="18" t="inlineStr">
        <is>
          <t>δ, %</t>
        </is>
      </c>
      <c r="E328" s="18" t="inlineStr">
        <is>
          <t xml:space="preserve"> Допуск, ±%</t>
        </is>
      </c>
    </row>
    <row r="329">
      <c r="A329" s="98" t="n"/>
      <c r="B329" s="98" t="n"/>
      <c r="C329" s="98" t="n"/>
      <c r="D329" s="98" t="n"/>
      <c r="E329" s="98" t="n"/>
    </row>
    <row r="330">
      <c r="A330" s="94" t="n"/>
      <c r="B330" s="94" t="n"/>
      <c r="C330" s="94" t="n"/>
      <c r="D330" s="94" t="n"/>
      <c r="E330" s="94" t="n"/>
    </row>
    <row r="331">
      <c r="A331" s="56" t="n">
        <v>1</v>
      </c>
      <c r="B331" s="56" t="n">
        <v>1</v>
      </c>
      <c r="C331" s="95" t="n"/>
      <c r="D331" s="112" t="n"/>
      <c r="E331" s="100">
        <f>(0.01*100)/B331</f>
        <v/>
      </c>
    </row>
    <row r="332">
      <c r="A332" s="56" t="n">
        <v>10</v>
      </c>
      <c r="B332" s="56" t="n">
        <v>10</v>
      </c>
      <c r="C332" s="113" t="n"/>
      <c r="D332" s="113" t="n"/>
      <c r="E332" s="100">
        <f>(0.05*100)/B332</f>
        <v/>
      </c>
    </row>
    <row r="333">
      <c r="A333" s="56" t="n">
        <v>100</v>
      </c>
      <c r="B333" s="56" t="n">
        <v>100</v>
      </c>
      <c r="C333" s="113" t="n"/>
      <c r="D333" s="113" t="n"/>
      <c r="E333" s="100">
        <f>(0.5*100)/B333</f>
        <v/>
      </c>
    </row>
    <row r="334">
      <c r="A334" s="56" t="n">
        <v>1000</v>
      </c>
      <c r="B334" s="56" t="n">
        <v>1000</v>
      </c>
      <c r="C334" s="113" t="n"/>
      <c r="D334" s="113" t="n"/>
      <c r="E334" s="100">
        <f>(5*100)/B334</f>
        <v/>
      </c>
    </row>
    <row r="337">
      <c r="A337" s="8" t="inlineStr">
        <is>
          <t>Калибровку провёл:</t>
        </is>
      </c>
      <c r="C337" s="68" t="n"/>
      <c r="D337" s="69" t="inlineStr">
        <is>
          <t>(</t>
        </is>
      </c>
      <c r="E337" s="70" t="inlineStr">
        <is>
          <t>Vincent</t>
        </is>
      </c>
      <c r="F337" s="114" t="n"/>
      <c r="G337" s="20" t="inlineStr">
        <is>
          <t>)</t>
        </is>
      </c>
      <c r="H337" s="71" t="n"/>
    </row>
    <row r="339">
      <c r="A339" s="8" t="inlineStr">
        <is>
          <t>Дата:</t>
        </is>
      </c>
      <c r="C339" s="72" t="inlineStr">
        <is>
          <t>16.11.2020</t>
        </is>
      </c>
      <c r="D339" s="114" t="n"/>
    </row>
  </sheetData>
  <mergeCells count="136">
    <mergeCell ref="F20:G20"/>
    <mergeCell ref="A21:C21"/>
    <mergeCell ref="D21:E21"/>
    <mergeCell ref="F21:G21"/>
    <mergeCell ref="A57:A76"/>
    <mergeCell ref="A33:A37"/>
    <mergeCell ref="A38:A42"/>
    <mergeCell ref="A5:H5"/>
    <mergeCell ref="A4:H4"/>
    <mergeCell ref="A43:A47"/>
    <mergeCell ref="A319:A321"/>
    <mergeCell ref="E301:E302"/>
    <mergeCell ref="E303:E304"/>
    <mergeCell ref="E305:E306"/>
    <mergeCell ref="E55:E56"/>
    <mergeCell ref="F55:F56"/>
    <mergeCell ref="A55:A56"/>
    <mergeCell ref="E295:E298"/>
    <mergeCell ref="D295:D298"/>
    <mergeCell ref="C295:C298"/>
    <mergeCell ref="B295:B298"/>
    <mergeCell ref="A295:A298"/>
    <mergeCell ref="A299:A300"/>
    <mergeCell ref="A301:A302"/>
    <mergeCell ref="A303:A304"/>
    <mergeCell ref="A305:A306"/>
    <mergeCell ref="A48:A52"/>
    <mergeCell ref="A3:H3"/>
    <mergeCell ref="A2:H2"/>
    <mergeCell ref="A1:H1"/>
    <mergeCell ref="A26:A27"/>
    <mergeCell ref="A28:A32"/>
    <mergeCell ref="B26:B27"/>
    <mergeCell ref="C26:C27"/>
    <mergeCell ref="D26:D27"/>
    <mergeCell ref="E26:E27"/>
    <mergeCell ref="D16:E16"/>
    <mergeCell ref="D17:E17"/>
    <mergeCell ref="D19:E19"/>
    <mergeCell ref="A7:E7"/>
    <mergeCell ref="A16:C16"/>
    <mergeCell ref="F16:G16"/>
    <mergeCell ref="A17:C17"/>
    <mergeCell ref="F17:G17"/>
    <mergeCell ref="A18:C18"/>
    <mergeCell ref="D18:E18"/>
    <mergeCell ref="F18:G18"/>
    <mergeCell ref="A19:C19"/>
    <mergeCell ref="F19:G19"/>
    <mergeCell ref="A20:C20"/>
    <mergeCell ref="D20:E20"/>
    <mergeCell ref="B55:B56"/>
    <mergeCell ref="C55:C56"/>
    <mergeCell ref="D55:D56"/>
    <mergeCell ref="E174:E175"/>
    <mergeCell ref="A309:A310"/>
    <mergeCell ref="B309:B310"/>
    <mergeCell ref="C309:C310"/>
    <mergeCell ref="D309:D310"/>
    <mergeCell ref="E309:E310"/>
    <mergeCell ref="B57:B61"/>
    <mergeCell ref="B62:B66"/>
    <mergeCell ref="B67:B71"/>
    <mergeCell ref="B72:B76"/>
    <mergeCell ref="A77:A101"/>
    <mergeCell ref="B77:B81"/>
    <mergeCell ref="B82:B86"/>
    <mergeCell ref="B87:B91"/>
    <mergeCell ref="B92:B96"/>
    <mergeCell ref="B97:B101"/>
    <mergeCell ref="A102:A126"/>
    <mergeCell ref="B102:B106"/>
    <mergeCell ref="B107:B111"/>
    <mergeCell ref="B112:B116"/>
    <mergeCell ref="B117:B121"/>
    <mergeCell ref="B122:B126"/>
    <mergeCell ref="B132:B136"/>
    <mergeCell ref="E299:E300"/>
    <mergeCell ref="D208:D209"/>
    <mergeCell ref="E208:E209"/>
    <mergeCell ref="F208:F209"/>
    <mergeCell ref="A262:A292"/>
    <mergeCell ref="B263:B267"/>
    <mergeCell ref="B268:B272"/>
    <mergeCell ref="B273:B277"/>
    <mergeCell ref="B278:B282"/>
    <mergeCell ref="B288:B292"/>
    <mergeCell ref="A231:A261"/>
    <mergeCell ref="B232:B236"/>
    <mergeCell ref="B237:B241"/>
    <mergeCell ref="B242:B246"/>
    <mergeCell ref="B247:B251"/>
    <mergeCell ref="B257:B261"/>
    <mergeCell ref="B211:B215"/>
    <mergeCell ref="B216:B220"/>
    <mergeCell ref="B221:B225"/>
    <mergeCell ref="B226:B230"/>
    <mergeCell ref="B252:B256"/>
    <mergeCell ref="B283:B287"/>
    <mergeCell ref="A210:A230"/>
    <mergeCell ref="E337:F337"/>
    <mergeCell ref="C339:D339"/>
    <mergeCell ref="A196:A200"/>
    <mergeCell ref="A201:A205"/>
    <mergeCell ref="A208:A209"/>
    <mergeCell ref="B208:B209"/>
    <mergeCell ref="A174:A175"/>
    <mergeCell ref="B174:B175"/>
    <mergeCell ref="E319:E321"/>
    <mergeCell ref="D319:D321"/>
    <mergeCell ref="C319:C321"/>
    <mergeCell ref="B319:B321"/>
    <mergeCell ref="D174:D175"/>
    <mergeCell ref="A339:B339"/>
    <mergeCell ref="A328:A330"/>
    <mergeCell ref="B328:B330"/>
    <mergeCell ref="C328:C330"/>
    <mergeCell ref="D328:D330"/>
    <mergeCell ref="A337:B337"/>
    <mergeCell ref="E328:E330"/>
    <mergeCell ref="B137:B141"/>
    <mergeCell ref="B142:B146"/>
    <mergeCell ref="C208:C209"/>
    <mergeCell ref="A176:A180"/>
    <mergeCell ref="A181:A185"/>
    <mergeCell ref="A186:A190"/>
    <mergeCell ref="A191:A195"/>
    <mergeCell ref="B147:B151"/>
    <mergeCell ref="B152:B156"/>
    <mergeCell ref="B157:B161"/>
    <mergeCell ref="B162:B166"/>
    <mergeCell ref="B167:B171"/>
    <mergeCell ref="A152:A171"/>
    <mergeCell ref="A127:A151"/>
    <mergeCell ref="B127:B131"/>
    <mergeCell ref="C174:C175"/>
  </mergeCells>
  <pageMargins left="0.7874015748031497" right="0.3937007874015748" top="0.3937007874015748" bottom="0.3937007874015748" header="0.3937007874015748" footer="0.3937007874015748"/>
  <pageSetup orientation="portrait" paperSize="9" horizontalDpi="180" verticalDpi="180"/>
  <headerFooter>
    <oddHeader/>
    <oddFooter>&amp;R&amp;"Times New Roman,обычный"&amp;P страница из &amp;N</oddFooter>
    <evenHeader/>
    <evenFooter/>
    <firstHeader/>
    <firstFooter/>
  </headerFooter>
  <rowBreaks count="6" manualBreakCount="6">
    <brk id="53" min="0" max="7" man="1"/>
    <brk id="101" min="0" max="7" man="1"/>
    <brk id="151" min="0" max="7" man="1"/>
    <brk id="200" min="0" max="7" man="1"/>
    <brk id="253" min="0" max="7" man="1"/>
    <brk id="306" min="0" max="7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2020-03-06T05:24:41Z</dcterms:modified>
</cp:coreProperties>
</file>