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PycharmProjects\covidScraper\final\"/>
    </mc:Choice>
  </mc:AlternateContent>
  <xr:revisionPtr revIDLastSave="0" documentId="13_ncr:1_{7C670615-0EF7-4ADD-9E13-56C1AF40A6B4}" xr6:coauthVersionLast="36" xr6:coauthVersionMax="36" xr10:uidLastSave="{00000000-0000-0000-0000-000000000000}"/>
  <bookViews>
    <workbookView xWindow="0" yWindow="0" windowWidth="23040" windowHeight="9060" xr2:uid="{86B58C35-AB28-42F3-B892-FCDB1752C3AC}"/>
  </bookViews>
  <sheets>
    <sheet name="national_healthweather" sheetId="1" r:id="rId1"/>
    <sheet name="healthweather" sheetId="2" r:id="rId2"/>
    <sheet name="population" sheetId="3" r:id="rId3"/>
    <sheet name="grouping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Q2" i="1"/>
  <c r="R2" i="1"/>
  <c r="S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O3" i="1"/>
  <c r="O4" i="1"/>
  <c r="O5" i="1"/>
  <c r="O6" i="1"/>
  <c r="O7" i="1"/>
  <c r="O2" i="1"/>
  <c r="S1" i="1"/>
  <c r="R1" i="1"/>
  <c r="Q1" i="1"/>
  <c r="P1" i="1"/>
  <c r="O1" i="1"/>
  <c r="BE3" i="2"/>
  <c r="BE4" i="2"/>
  <c r="BE5" i="2"/>
  <c r="BE6" i="2"/>
  <c r="BE7" i="2"/>
  <c r="BE2" i="2"/>
  <c r="BD3" i="2"/>
  <c r="BD4" i="2"/>
  <c r="BD5" i="2"/>
  <c r="BD6" i="2"/>
  <c r="BD7" i="2"/>
  <c r="BD2" i="2"/>
  <c r="BB3" i="2"/>
  <c r="BB4" i="2"/>
  <c r="BB5" i="2"/>
  <c r="BB6" i="2"/>
  <c r="BB7" i="2"/>
  <c r="BC3" i="2"/>
  <c r="BC4" i="2"/>
  <c r="BC5" i="2"/>
  <c r="BC6" i="2"/>
  <c r="BC7" i="2"/>
  <c r="BC2" i="2"/>
  <c r="BB2" i="2"/>
  <c r="C5" i="3"/>
  <c r="C7" i="3" s="1"/>
  <c r="D5" i="3"/>
  <c r="D7" i="3" s="1"/>
  <c r="E5" i="3"/>
  <c r="E7" i="3" s="1"/>
  <c r="F5" i="3"/>
  <c r="AF7" i="3" s="1"/>
  <c r="G5" i="3"/>
  <c r="G7" i="3" s="1"/>
  <c r="H5" i="3"/>
  <c r="I5" i="3"/>
  <c r="I7" i="3" s="1"/>
  <c r="J5" i="3"/>
  <c r="J7" i="3" s="1"/>
  <c r="K5" i="3"/>
  <c r="K7" i="3" s="1"/>
  <c r="L5" i="3"/>
  <c r="L7" i="3" s="1"/>
  <c r="M5" i="3"/>
  <c r="M7" i="3" s="1"/>
  <c r="N5" i="3"/>
  <c r="N7" i="3" s="1"/>
  <c r="O5" i="3"/>
  <c r="O7" i="3" s="1"/>
  <c r="P5" i="3"/>
  <c r="Q5" i="3"/>
  <c r="Q7" i="3" s="1"/>
  <c r="R5" i="3"/>
  <c r="R7" i="3" s="1"/>
  <c r="S5" i="3"/>
  <c r="S7" i="3" s="1"/>
  <c r="T5" i="3"/>
  <c r="T7" i="3" s="1"/>
  <c r="U5" i="3"/>
  <c r="U7" i="3" s="1"/>
  <c r="V5" i="3"/>
  <c r="V7" i="3" s="1"/>
  <c r="W5" i="3"/>
  <c r="W7" i="3" s="1"/>
  <c r="X5" i="3"/>
  <c r="Y5" i="3"/>
  <c r="Y7" i="3" s="1"/>
  <c r="Z5" i="3"/>
  <c r="Z7" i="3" s="1"/>
  <c r="AA5" i="3"/>
  <c r="AA7" i="3" s="1"/>
  <c r="AB5" i="3"/>
  <c r="AB7" i="3" s="1"/>
  <c r="AC5" i="3"/>
  <c r="AC7" i="3" s="1"/>
  <c r="AD5" i="3"/>
  <c r="AD7" i="3" s="1"/>
  <c r="AE5" i="3"/>
  <c r="AE7" i="3" s="1"/>
  <c r="AF5" i="3"/>
  <c r="AG5" i="3"/>
  <c r="AG7" i="3" s="1"/>
  <c r="AH5" i="3"/>
  <c r="AH7" i="3" s="1"/>
  <c r="AI5" i="3"/>
  <c r="AI7" i="3" s="1"/>
  <c r="AJ5" i="3"/>
  <c r="AJ7" i="3" s="1"/>
  <c r="AK5" i="3"/>
  <c r="AK7" i="3" s="1"/>
  <c r="AL5" i="3"/>
  <c r="AL7" i="3" s="1"/>
  <c r="AM5" i="3"/>
  <c r="AM7" i="3" s="1"/>
  <c r="AN5" i="3"/>
  <c r="AO5" i="3"/>
  <c r="AO7" i="3" s="1"/>
  <c r="AP5" i="3"/>
  <c r="AP7" i="3" s="1"/>
  <c r="AQ5" i="3"/>
  <c r="AQ7" i="3" s="1"/>
  <c r="AR5" i="3"/>
  <c r="AR7" i="3" s="1"/>
  <c r="AS5" i="3"/>
  <c r="AS7" i="3" s="1"/>
  <c r="AT5" i="3"/>
  <c r="AT7" i="3" s="1"/>
  <c r="AU5" i="3"/>
  <c r="AU7" i="3" s="1"/>
  <c r="AV5" i="3"/>
  <c r="AW5" i="3"/>
  <c r="AW7" i="3" s="1"/>
  <c r="AX5" i="3"/>
  <c r="AX7" i="3" s="1"/>
  <c r="AY5" i="3"/>
  <c r="AY7" i="3" s="1"/>
  <c r="B5" i="3"/>
  <c r="B7" i="3" s="1"/>
  <c r="C4" i="3"/>
  <c r="C6" i="3" s="1"/>
  <c r="D4" i="3"/>
  <c r="D6" i="3" s="1"/>
  <c r="E4" i="3"/>
  <c r="E6" i="3" s="1"/>
  <c r="F4" i="3"/>
  <c r="G4" i="3"/>
  <c r="G6" i="3" s="1"/>
  <c r="H4" i="3"/>
  <c r="H6" i="3" s="1"/>
  <c r="I4" i="3"/>
  <c r="I6" i="3" s="1"/>
  <c r="J4" i="3"/>
  <c r="J6" i="3" s="1"/>
  <c r="K4" i="3"/>
  <c r="K6" i="3" s="1"/>
  <c r="L4" i="3"/>
  <c r="L6" i="3" s="1"/>
  <c r="M4" i="3"/>
  <c r="M6" i="3" s="1"/>
  <c r="N4" i="3"/>
  <c r="O4" i="3"/>
  <c r="O6" i="3" s="1"/>
  <c r="P4" i="3"/>
  <c r="P6" i="3" s="1"/>
  <c r="Q4" i="3"/>
  <c r="Q6" i="3" s="1"/>
  <c r="R4" i="3"/>
  <c r="R6" i="3" s="1"/>
  <c r="S4" i="3"/>
  <c r="S6" i="3" s="1"/>
  <c r="T4" i="3"/>
  <c r="T6" i="3" s="1"/>
  <c r="U4" i="3"/>
  <c r="U6" i="3" s="1"/>
  <c r="V4" i="3"/>
  <c r="W4" i="3"/>
  <c r="W6" i="3" s="1"/>
  <c r="X4" i="3"/>
  <c r="X6" i="3" s="1"/>
  <c r="Y4" i="3"/>
  <c r="Y6" i="3" s="1"/>
  <c r="Z4" i="3"/>
  <c r="Z6" i="3" s="1"/>
  <c r="AA4" i="3"/>
  <c r="AA6" i="3" s="1"/>
  <c r="AB4" i="3"/>
  <c r="AB6" i="3" s="1"/>
  <c r="AC4" i="3"/>
  <c r="AC6" i="3" s="1"/>
  <c r="AD4" i="3"/>
  <c r="AE4" i="3"/>
  <c r="AE6" i="3" s="1"/>
  <c r="AF4" i="3"/>
  <c r="AF6" i="3" s="1"/>
  <c r="AG4" i="3"/>
  <c r="AG6" i="3" s="1"/>
  <c r="AH4" i="3"/>
  <c r="AH6" i="3" s="1"/>
  <c r="AI4" i="3"/>
  <c r="AI6" i="3" s="1"/>
  <c r="AJ4" i="3"/>
  <c r="AJ6" i="3" s="1"/>
  <c r="AK4" i="3"/>
  <c r="AK6" i="3" s="1"/>
  <c r="AL4" i="3"/>
  <c r="AM4" i="3"/>
  <c r="AM6" i="3" s="1"/>
  <c r="AN4" i="3"/>
  <c r="AN6" i="3" s="1"/>
  <c r="AO4" i="3"/>
  <c r="AO6" i="3" s="1"/>
  <c r="AP4" i="3"/>
  <c r="AP6" i="3" s="1"/>
  <c r="AQ4" i="3"/>
  <c r="AQ6" i="3" s="1"/>
  <c r="AR4" i="3"/>
  <c r="AR6" i="3" s="1"/>
  <c r="AS4" i="3"/>
  <c r="AS6" i="3" s="1"/>
  <c r="AT4" i="3"/>
  <c r="AU4" i="3"/>
  <c r="AU6" i="3" s="1"/>
  <c r="AV4" i="3"/>
  <c r="AV6" i="3" s="1"/>
  <c r="AW4" i="3"/>
  <c r="AW6" i="3" s="1"/>
  <c r="AX4" i="3"/>
  <c r="AX6" i="3" s="1"/>
  <c r="AY4" i="3"/>
  <c r="AY6" i="3" s="1"/>
  <c r="B4" i="3"/>
  <c r="AL6" i="3" s="1"/>
  <c r="AZ2" i="3"/>
  <c r="AY3" i="3" s="1"/>
  <c r="AV7" i="3" l="1"/>
  <c r="N6" i="3"/>
  <c r="F6" i="3"/>
  <c r="V6" i="3"/>
  <c r="H7" i="3"/>
  <c r="AT6" i="3"/>
  <c r="P7" i="3"/>
  <c r="B6" i="3"/>
  <c r="F7" i="3"/>
  <c r="AD6" i="3"/>
  <c r="X7" i="3"/>
  <c r="AN7" i="3"/>
  <c r="AB3" i="3"/>
  <c r="AM3" i="3"/>
  <c r="D3" i="3"/>
  <c r="W3" i="3"/>
  <c r="E3" i="3"/>
  <c r="G3" i="3"/>
  <c r="AC3" i="3"/>
  <c r="L3" i="3"/>
  <c r="AE3" i="3"/>
  <c r="T3" i="3"/>
  <c r="AU3" i="3"/>
  <c r="M3" i="3"/>
  <c r="AJ3" i="3"/>
  <c r="O3" i="3"/>
  <c r="AK3" i="3"/>
  <c r="U3" i="3"/>
  <c r="AR3" i="3"/>
  <c r="AS3" i="3"/>
  <c r="F3" i="3"/>
  <c r="N3" i="3"/>
  <c r="V3" i="3"/>
  <c r="AD3" i="3"/>
  <c r="AL3" i="3"/>
  <c r="AT3" i="3"/>
  <c r="H3" i="3"/>
  <c r="P3" i="3"/>
  <c r="AF3" i="3"/>
  <c r="AN3" i="3"/>
  <c r="AV3" i="3"/>
  <c r="I3" i="3"/>
  <c r="Q3" i="3"/>
  <c r="Y3" i="3"/>
  <c r="AG3" i="3"/>
  <c r="AO3" i="3"/>
  <c r="AW3" i="3"/>
  <c r="B3" i="3"/>
  <c r="J3" i="3"/>
  <c r="R3" i="3"/>
  <c r="Z3" i="3"/>
  <c r="AH3" i="3"/>
  <c r="AP3" i="3"/>
  <c r="AX3" i="3"/>
  <c r="X3" i="3"/>
  <c r="C3" i="3"/>
  <c r="K3" i="3"/>
  <c r="S3" i="3"/>
  <c r="AA3" i="3"/>
  <c r="AI3" i="3"/>
  <c r="AQ3" i="3"/>
  <c r="A7" i="1"/>
  <c r="B7" i="1"/>
  <c r="F7" i="1" s="1"/>
  <c r="C7" i="1"/>
  <c r="G7" i="1" s="1"/>
  <c r="D7" i="1"/>
  <c r="L7" i="1" s="1"/>
  <c r="E7" i="1"/>
  <c r="I7" i="1" s="1"/>
  <c r="N7" i="1"/>
  <c r="A7" i="2"/>
  <c r="BA3" i="2" l="1"/>
  <c r="BA6" i="2"/>
  <c r="BA2" i="2"/>
  <c r="BA7" i="2"/>
  <c r="BA5" i="2"/>
  <c r="BA4" i="2"/>
  <c r="AZ3" i="3"/>
  <c r="H7" i="1"/>
  <c r="M7" i="1"/>
  <c r="K7" i="1"/>
  <c r="J7" i="1"/>
  <c r="N3" i="1" l="1"/>
  <c r="N4" i="1"/>
  <c r="N5" i="1"/>
  <c r="N6" i="1"/>
  <c r="N2" i="1"/>
  <c r="A6" i="1"/>
  <c r="B6" i="1"/>
  <c r="F6" i="1" s="1"/>
  <c r="C6" i="1"/>
  <c r="K6" i="1" s="1"/>
  <c r="D6" i="1"/>
  <c r="L6" i="1" s="1"/>
  <c r="E6" i="1"/>
  <c r="M6" i="1" s="1"/>
  <c r="A6" i="2"/>
  <c r="I6" i="1" l="1"/>
  <c r="H6" i="1"/>
  <c r="G6" i="1"/>
  <c r="J6" i="1"/>
  <c r="A5" i="1"/>
  <c r="B5" i="1"/>
  <c r="F5" i="1" s="1"/>
  <c r="C5" i="1"/>
  <c r="K5" i="1" s="1"/>
  <c r="D5" i="1"/>
  <c r="L5" i="1" s="1"/>
  <c r="E5" i="1"/>
  <c r="M5" i="1" s="1"/>
  <c r="A5" i="2"/>
  <c r="J5" i="1" l="1"/>
  <c r="I5" i="1"/>
  <c r="H5" i="1"/>
  <c r="G5" i="1"/>
  <c r="A4" i="1"/>
  <c r="B4" i="1"/>
  <c r="C4" i="1"/>
  <c r="G4" i="1" s="1"/>
  <c r="D4" i="1"/>
  <c r="L4" i="1" s="1"/>
  <c r="E4" i="1"/>
  <c r="I4" i="1" s="1"/>
  <c r="F4" i="1"/>
  <c r="A4" i="2"/>
  <c r="J4" i="1" l="1"/>
  <c r="H4" i="1"/>
  <c r="M4" i="1"/>
  <c r="K4" i="1"/>
  <c r="E3" i="1"/>
  <c r="D3" i="1"/>
  <c r="C3" i="1"/>
  <c r="B3" i="1"/>
  <c r="E2" i="1"/>
  <c r="D2" i="1"/>
  <c r="C2" i="1"/>
  <c r="B2" i="1"/>
  <c r="I1" i="1"/>
  <c r="H1" i="1"/>
  <c r="G1" i="1"/>
  <c r="F1" i="1"/>
  <c r="A2" i="1"/>
  <c r="K1" i="1"/>
  <c r="L1" i="1"/>
  <c r="M1" i="1"/>
  <c r="J1" i="1"/>
  <c r="H3" i="1" l="1"/>
  <c r="I3" i="1"/>
  <c r="K2" i="1"/>
  <c r="J2" i="1"/>
  <c r="L2" i="1"/>
  <c r="M2" i="1"/>
  <c r="F3" i="1"/>
  <c r="G3" i="1"/>
  <c r="A3" i="1" l="1"/>
  <c r="M3" i="1" l="1"/>
  <c r="L3" i="1"/>
  <c r="J3" i="1"/>
  <c r="K3" i="1"/>
</calcChain>
</file>

<file path=xl/sharedStrings.xml><?xml version="1.0" encoding="utf-8"?>
<sst xmlns="http://schemas.openxmlformats.org/spreadsheetml/2006/main" count="353" uniqueCount="135">
  <si>
    <t>Date</t>
  </si>
  <si>
    <t>Falling</t>
  </si>
  <si>
    <t>Stable</t>
  </si>
  <si>
    <t>Spreading</t>
  </si>
  <si>
    <t>AL</t>
  </si>
  <si>
    <t>MT</t>
  </si>
  <si>
    <t>AK</t>
  </si>
  <si>
    <t>NE</t>
  </si>
  <si>
    <t>AZ</t>
  </si>
  <si>
    <t>NV</t>
  </si>
  <si>
    <t>AR</t>
  </si>
  <si>
    <t>NH</t>
  </si>
  <si>
    <t>CA</t>
  </si>
  <si>
    <t>NJ</t>
  </si>
  <si>
    <t>CO</t>
  </si>
  <si>
    <t>NM</t>
  </si>
  <si>
    <t>CT</t>
  </si>
  <si>
    <t>NY</t>
  </si>
  <si>
    <t>DE</t>
  </si>
  <si>
    <t>NC</t>
  </si>
  <si>
    <t>FL</t>
  </si>
  <si>
    <t>ND</t>
  </si>
  <si>
    <t>GA</t>
  </si>
  <si>
    <t>OH</t>
  </si>
  <si>
    <t>HI</t>
  </si>
  <si>
    <t>OK</t>
  </si>
  <si>
    <t>ID</t>
  </si>
  <si>
    <t>OR</t>
  </si>
  <si>
    <t>IL</t>
  </si>
  <si>
    <t>PA</t>
  </si>
  <si>
    <t>IN</t>
  </si>
  <si>
    <t>RI</t>
  </si>
  <si>
    <t>IA</t>
  </si>
  <si>
    <t>SC</t>
  </si>
  <si>
    <t>KS</t>
  </si>
  <si>
    <t>SD</t>
  </si>
  <si>
    <t>KY</t>
  </si>
  <si>
    <t>TN</t>
  </si>
  <si>
    <t>LA</t>
  </si>
  <si>
    <t>TX</t>
  </si>
  <si>
    <t>ME</t>
  </si>
  <si>
    <t>UT</t>
  </si>
  <si>
    <t>MD</t>
  </si>
  <si>
    <t>VT</t>
  </si>
  <si>
    <t>MA</t>
  </si>
  <si>
    <t>VA</t>
  </si>
  <si>
    <t>MI</t>
  </si>
  <si>
    <t>WA</t>
  </si>
  <si>
    <t>MN</t>
  </si>
  <si>
    <t>WV</t>
  </si>
  <si>
    <t>MS</t>
  </si>
  <si>
    <t>WI</t>
  </si>
  <si>
    <t>MO</t>
  </si>
  <si>
    <t>WY</t>
  </si>
  <si>
    <t>-</t>
  </si>
  <si>
    <t>Rapidly Spreading</t>
  </si>
  <si>
    <t>NYC</t>
  </si>
  <si>
    <t>National</t>
  </si>
  <si>
    <t>TOTAL</t>
  </si>
  <si>
    <t>South</t>
  </si>
  <si>
    <t>West</t>
  </si>
  <si>
    <t>PR</t>
  </si>
  <si>
    <t>Puerto Rico</t>
  </si>
  <si>
    <t>MTN</t>
  </si>
  <si>
    <t>Wyoming</t>
  </si>
  <si>
    <t>ENC</t>
  </si>
  <si>
    <t>Midwest</t>
  </si>
  <si>
    <t>Wisconsin</t>
  </si>
  <si>
    <t>SAC</t>
  </si>
  <si>
    <t>West Virginia</t>
  </si>
  <si>
    <t>PAC</t>
  </si>
  <si>
    <t>Washington</t>
  </si>
  <si>
    <t>Virginia</t>
  </si>
  <si>
    <t>NEW</t>
  </si>
  <si>
    <t>Northeast</t>
  </si>
  <si>
    <t>Vermont</t>
  </si>
  <si>
    <t>Utah</t>
  </si>
  <si>
    <t>WSC</t>
  </si>
  <si>
    <t>Texas</t>
  </si>
  <si>
    <t>ESC</t>
  </si>
  <si>
    <t>Tennessee</t>
  </si>
  <si>
    <t>WNC</t>
  </si>
  <si>
    <t>South Dakota</t>
  </si>
  <si>
    <t>South Carolina</t>
  </si>
  <si>
    <t>Rhode Island</t>
  </si>
  <si>
    <t>MID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</si>
  <si>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</si>
  <si>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</si>
  <si>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</si>
  <si>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</si>
  <si>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</si>
  <si>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</si>
  <si>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</si>
  <si>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</si>
  <si>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</si>
  <si>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</si>
  <si>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</si>
  <si>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</si>
  <si>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</si>
  <si>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</si>
  <si>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</si>
  <si>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</si>
  <si>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</si>
  <si>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</si>
  <si>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</si>
  <si>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</si>
  <si>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</si>
  <si>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</si>
  <si>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</si>
  <si>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</si>
  <si>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</si>
  <si>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</si>
  <si>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</si>
  <si>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</si>
  <si>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</si>
  <si>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</si>
  <si>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DC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</si>
  <si>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</si>
  <si>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</si>
  <si>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</si>
  <si>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</si>
  <si>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</si>
  <si>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</si>
  <si>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</si>
  <si>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</si>
  <si>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</si>
  <si>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Division</t>
  </si>
  <si>
    <t>Region</t>
  </si>
  <si>
    <t>Code</t>
  </si>
  <si>
    <t>State</t>
  </si>
  <si>
    <t>State code</t>
  </si>
  <si>
    <t>Population</t>
  </si>
  <si>
    <t>% National</t>
  </si>
  <si>
    <t>% Region</t>
  </si>
  <si>
    <t>%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</si>
</sst>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m/d/yy;@"/>
    <numFmt numFmtId="166" formatCode="0.0%_);\(0.0%\);\-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0D4"/>
        <bgColor indexed="64"/>
      </patternFill>
    </fill>
    <fill>
      <patternFill patternType="solid">
        <fgColor rgb="FFFFDCA7"/>
        <bgColor indexed="64"/>
      </patternFill>
    </fill>
    <fill>
      <patternFill patternType="solid">
        <fgColor rgb="FFFFAD70"/>
        <bgColor indexed="64"/>
      </patternFill>
    </fill>
    <fill>
      <patternFill patternType="solid">
        <fgColor rgb="FFF15E5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5" borderId="0" xfId="1" applyNumberFormat="1" applyFont="1" applyFill="1"/>
    <xf numFmtId="10" fontId="0" fillId="2" borderId="0" xfId="1" applyNumberFormat="1" applyFont="1" applyFill="1" applyAlignment="1">
      <alignment horizontal="right"/>
    </xf>
    <xf numFmtId="10" fontId="0" fillId="3" borderId="0" xfId="1" applyNumberFormat="1" applyFont="1" applyFill="1" applyAlignment="1">
      <alignment horizontal="right"/>
    </xf>
    <xf numFmtId="10" fontId="0" fillId="4" borderId="0" xfId="1" applyNumberFormat="1" applyFont="1" applyFill="1" applyAlignment="1">
      <alignment horizontal="right"/>
    </xf>
    <xf numFmtId="10" fontId="0" fillId="5" borderId="0" xfId="1" applyNumberFormat="1" applyFont="1" applyFill="1" applyAlignment="1">
      <alignment horizontal="right"/>
    </xf>
    <xf numFmtId="165" fontId="0" fillId="0" borderId="0" xfId="0" applyNumberFormat="1"/>
    <xf numFmtId="166" fontId="0" fillId="2" borderId="0" xfId="1" applyNumberFormat="1" applyFont="1" applyFill="1"/>
    <xf numFmtId="166" fontId="0" fillId="3" borderId="0" xfId="1" applyNumberFormat="1" applyFont="1" applyFill="1"/>
    <xf numFmtId="166" fontId="0" fillId="4" borderId="0" xfId="1" applyNumberFormat="1" applyFont="1" applyFill="1"/>
    <xf numFmtId="166" fontId="0" fillId="5" borderId="0" xfId="1" applyNumberFormat="1" applyFont="1" applyFill="1"/>
    <xf numFmtId="10" fontId="0" fillId="0" borderId="0" xfId="1" applyNumberFormat="1" applyFont="1"/>
    <xf numFmtId="9" fontId="0" fillId="0" borderId="0" xfId="1" applyNumberFormat="1" applyFont="1"/>
    <xf numFmtId="3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12">
    <dxf>
      <font>
        <color auto="1"/>
      </font>
      <fill>
        <patternFill>
          <bgColor rgb="FFFFF0D4"/>
        </patternFill>
      </fill>
    </dxf>
    <dxf>
      <font>
        <color auto="1"/>
      </font>
      <fill>
        <patternFill>
          <bgColor rgb="FFFFDCA7"/>
        </patternFill>
      </fill>
    </dxf>
    <dxf>
      <font>
        <color auto="1"/>
      </font>
      <fill>
        <patternFill>
          <bgColor rgb="FFFFAD70"/>
        </patternFill>
      </fill>
    </dxf>
    <dxf>
      <font>
        <color auto="1"/>
      </font>
      <fill>
        <patternFill>
          <bgColor rgb="FFF15E5E"/>
        </patternFill>
      </fill>
    </dxf>
    <dxf>
      <font>
        <color auto="1"/>
      </font>
      <fill>
        <patternFill>
          <bgColor rgb="FFFFF0D4"/>
        </patternFill>
      </fill>
    </dxf>
    <dxf>
      <font>
        <color auto="1"/>
      </font>
      <fill>
        <patternFill>
          <bgColor rgb="FFFFDCA7"/>
        </patternFill>
      </fill>
    </dxf>
    <dxf>
      <font>
        <color auto="1"/>
      </font>
      <fill>
        <patternFill>
          <bgColor rgb="FFFFAD70"/>
        </patternFill>
      </fill>
    </dxf>
    <dxf>
      <font>
        <color auto="1"/>
      </font>
      <fill>
        <patternFill>
          <bgColor rgb="FFF15E5E"/>
        </patternFill>
      </fill>
    </dxf>
    <dxf>
      <font>
        <color auto="1"/>
      </font>
      <fill>
        <patternFill>
          <bgColor rgb="FFFFF0D4"/>
        </patternFill>
      </fill>
    </dxf>
    <dxf>
      <font>
        <color auto="1"/>
      </font>
      <fill>
        <patternFill>
          <bgColor rgb="FFFFDCA7"/>
        </patternFill>
      </fill>
    </dxf>
    <dxf>
      <font>
        <color auto="1"/>
      </font>
      <fill>
        <patternFill>
          <bgColor rgb="FFFFAD70"/>
        </patternFill>
      </fill>
    </dxf>
    <dxf>
      <font>
        <color auto="1"/>
      </font>
      <fill>
        <patternFill>
          <bgColor rgb="FFF15E5E"/>
        </patternFill>
      </fill>
    </dxf>
  </dxfs>
  <tableStyles count="0" defaultTableStyle="TableStyleMedium2" defaultPivotStyle="PivotStyleLight16"/>
  <colors>
    <mruColors>
      <color rgb="FFFFF0D4"/>
      <color rgb="FFFFDCA7"/>
      <color rgb="FFFFAD70"/>
      <color rgb="FFF1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38E7-F49E-44E5-A7B3-2E0D80011BB2}">
  <dimension ref="A1:S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7.5546875" bestFit="1" customWidth="1"/>
    <col min="2" max="2" width="7.109375" style="5" customWidth="1"/>
    <col min="3" max="3" width="7.109375" style="4" customWidth="1"/>
    <col min="4" max="4" width="7.109375" style="3" customWidth="1"/>
    <col min="5" max="5" width="7.109375" style="2" customWidth="1"/>
    <col min="6" max="6" width="7.6640625" style="5" customWidth="1"/>
    <col min="7" max="7" width="7.6640625" style="4" customWidth="1"/>
    <col min="8" max="8" width="7.6640625" style="3" customWidth="1"/>
    <col min="9" max="9" width="7.6640625" style="2" customWidth="1"/>
    <col min="10" max="10" width="7" style="5" bestFit="1" customWidth="1"/>
    <col min="11" max="11" width="7" style="4" bestFit="1" customWidth="1"/>
    <col min="12" max="12" width="7" style="3" bestFit="1" customWidth="1"/>
    <col min="13" max="13" width="7" style="2" bestFit="1" customWidth="1"/>
    <col min="14" max="14" width="5.109375" customWidth="1"/>
  </cols>
  <sheetData>
    <row r="1" spans="1:19" x14ac:dyDescent="0.3">
      <c r="A1" t="s">
        <v>0</v>
      </c>
      <c r="B1" s="5" t="s">
        <v>1</v>
      </c>
      <c r="C1" s="4" t="s">
        <v>2</v>
      </c>
      <c r="D1" s="3" t="s">
        <v>3</v>
      </c>
      <c r="E1" s="2" t="s">
        <v>55</v>
      </c>
      <c r="F1" s="5" t="str">
        <f>"Growth "&amp;B1</f>
        <v>Growth Falling</v>
      </c>
      <c r="G1" s="4" t="str">
        <f t="shared" ref="G1:I1" si="0">"Growth "&amp;C1</f>
        <v>Growth Stable</v>
      </c>
      <c r="H1" s="3" t="str">
        <f t="shared" si="0"/>
        <v>Growth Spreading</v>
      </c>
      <c r="I1" s="2" t="str">
        <f t="shared" si="0"/>
        <v>Growth Rapidly Spreading</v>
      </c>
      <c r="J1" s="5" t="str">
        <f>B1&amp;" Proportion"</f>
        <v>Falling Proportion</v>
      </c>
      <c r="K1" s="4" t="str">
        <f t="shared" ref="K1:M1" si="1">C1&amp;" Proportion"</f>
        <v>Stable Proportion</v>
      </c>
      <c r="L1" s="3" t="str">
        <f t="shared" si="1"/>
        <v>Spreading Proportion</v>
      </c>
      <c r="M1" s="2" t="str">
        <f t="shared" si="1"/>
        <v>Rapidly Spreading Proportion</v>
      </c>
      <c r="N1" t="s">
        <v>56</v>
      </c>
      <c r="O1" t="str">
        <f>healthweather!BA1</f>
        <v>National</v>
      </c>
      <c r="P1" t="str">
        <f>healthweather!BB1</f>
        <v>Northeast</v>
      </c>
      <c r="Q1" t="str">
        <f>healthweather!BC1</f>
        <v>Midwest</v>
      </c>
      <c r="R1" t="str">
        <f>healthweather!BD1</f>
        <v>South</v>
      </c>
      <c r="S1" t="str">
        <f>healthweather!BE1</f>
        <v>West</v>
      </c>
    </row>
    <row r="2" spans="1:19" x14ac:dyDescent="0.3">
      <c r="A2" s="14">
        <f>healthweather!A2</f>
        <v>44203</v>
      </c>
      <c r="B2" s="5">
        <f>COUNTIFS(healthweather!$B2:$AY2,1)</f>
        <v>22</v>
      </c>
      <c r="C2" s="4">
        <f>COUNTIFS(healthweather!$B2:$AY2,2)</f>
        <v>11</v>
      </c>
      <c r="D2" s="3">
        <f>COUNTIFS(healthweather!$B2:$AY2,3)</f>
        <v>10</v>
      </c>
      <c r="E2" s="2">
        <f>COUNTIFS(healthweather!$B2:$AY2,4)</f>
        <v>7</v>
      </c>
      <c r="F2" s="10" t="s">
        <v>54</v>
      </c>
      <c r="G2" s="11" t="s">
        <v>54</v>
      </c>
      <c r="H2" s="12" t="s">
        <v>54</v>
      </c>
      <c r="I2" s="13" t="s">
        <v>54</v>
      </c>
      <c r="J2" s="6">
        <f t="shared" ref="J2:J7" si="2">B2/SUM($B2:$E2)</f>
        <v>0.44</v>
      </c>
      <c r="K2" s="7">
        <f t="shared" ref="K2" si="3">C2/SUM($B2:$E2)</f>
        <v>0.22</v>
      </c>
      <c r="L2" s="8">
        <f t="shared" ref="L2" si="4">D2/SUM($B2:$E2)</f>
        <v>0.2</v>
      </c>
      <c r="M2" s="9">
        <f t="shared" ref="M2" si="5">E2/SUM($B2:$E2)</f>
        <v>0.14000000000000001</v>
      </c>
      <c r="N2">
        <f>healthweather!AZ2*10</f>
        <v>30</v>
      </c>
      <c r="O2" s="22">
        <f>healthweather!BA2*10</f>
        <v>24.838953084187491</v>
      </c>
      <c r="P2" s="22">
        <f>healthweather!BB2*10</f>
        <v>22.425527264889379</v>
      </c>
      <c r="Q2" s="22">
        <f>healthweather!BC2*10</f>
        <v>11.711618018563648</v>
      </c>
      <c r="R2" s="22">
        <f>healthweather!BD2*10</f>
        <v>33.504133046893593</v>
      </c>
      <c r="S2" s="22">
        <f>healthweather!BE2*10</f>
        <v>24.079017167124643</v>
      </c>
    </row>
    <row r="3" spans="1:19" x14ac:dyDescent="0.3">
      <c r="A3" s="14">
        <f>healthweather!A3</f>
        <v>44211</v>
      </c>
      <c r="B3" s="5">
        <f>COUNTIFS(healthweather!$B3:$AY3,1)</f>
        <v>3</v>
      </c>
      <c r="C3" s="4">
        <f>COUNTIFS(healthweather!$B3:$AY3,2)</f>
        <v>6</v>
      </c>
      <c r="D3" s="3">
        <f>COUNTIFS(healthweather!$B3:$AY3,3)</f>
        <v>33</v>
      </c>
      <c r="E3" s="2">
        <f>COUNTIFS(healthweather!$B3:$AY3,4)</f>
        <v>8</v>
      </c>
      <c r="F3" s="15">
        <f>(B3-B2)/B2</f>
        <v>-0.86363636363636365</v>
      </c>
      <c r="G3" s="16">
        <f t="shared" ref="G3:I3" si="6">(C3-C2)/C2</f>
        <v>-0.45454545454545453</v>
      </c>
      <c r="H3" s="17">
        <f t="shared" si="6"/>
        <v>2.2999999999999998</v>
      </c>
      <c r="I3" s="18">
        <f t="shared" si="6"/>
        <v>0.14285714285714285</v>
      </c>
      <c r="J3" s="6">
        <f t="shared" si="2"/>
        <v>0.06</v>
      </c>
      <c r="K3" s="7">
        <f t="shared" ref="K3:M3" si="7">C3/SUM($B3:$E3)</f>
        <v>0.12</v>
      </c>
      <c r="L3" s="8">
        <f t="shared" si="7"/>
        <v>0.66</v>
      </c>
      <c r="M3" s="9">
        <f t="shared" si="7"/>
        <v>0.16</v>
      </c>
      <c r="N3">
        <f>healthweather!AZ3*10</f>
        <v>30</v>
      </c>
      <c r="O3" s="22">
        <f>healthweather!BA3*10</f>
        <v>30.626176572032794</v>
      </c>
      <c r="P3" s="22">
        <f>healthweather!BB3*10</f>
        <v>25.97850372755574</v>
      </c>
      <c r="Q3" s="22">
        <f>healthweather!BC3*10</f>
        <v>27.574783716273139</v>
      </c>
      <c r="R3" s="22">
        <f>healthweather!BD3*10</f>
        <v>34.958293985027609</v>
      </c>
      <c r="S3" s="22">
        <f>healthweather!BE3*10</f>
        <v>29.639627513433517</v>
      </c>
    </row>
    <row r="4" spans="1:19" x14ac:dyDescent="0.3">
      <c r="A4" s="14">
        <f>healthweather!A4</f>
        <v>44212</v>
      </c>
      <c r="B4" s="5">
        <f>COUNTIFS(healthweather!$B4:$AY4,1)</f>
        <v>6</v>
      </c>
      <c r="C4" s="4">
        <f>COUNTIFS(healthweather!$B4:$AY4,2)</f>
        <v>5</v>
      </c>
      <c r="D4" s="3">
        <f>COUNTIFS(healthweather!$B4:$AY4,3)</f>
        <v>32</v>
      </c>
      <c r="E4" s="2">
        <f>COUNTIFS(healthweather!$B4:$AY4,4)</f>
        <v>7</v>
      </c>
      <c r="F4" s="15">
        <f>(B4-B3)/B3</f>
        <v>1</v>
      </c>
      <c r="G4" s="16">
        <f t="shared" ref="G4" si="8">(C4-C3)/C3</f>
        <v>-0.16666666666666666</v>
      </c>
      <c r="H4" s="17">
        <f t="shared" ref="H4" si="9">(D4-D3)/D3</f>
        <v>-3.0303030303030304E-2</v>
      </c>
      <c r="I4" s="18">
        <f t="shared" ref="I4" si="10">(E4-E3)/E3</f>
        <v>-0.125</v>
      </c>
      <c r="J4" s="6">
        <f t="shared" si="2"/>
        <v>0.12</v>
      </c>
      <c r="K4" s="7">
        <f t="shared" ref="K4" si="11">C4/SUM($B4:$E4)</f>
        <v>0.1</v>
      </c>
      <c r="L4" s="8">
        <f t="shared" ref="L4" si="12">D4/SUM($B4:$E4)</f>
        <v>0.64</v>
      </c>
      <c r="M4" s="9">
        <f t="shared" ref="M4" si="13">E4/SUM($B4:$E4)</f>
        <v>0.14000000000000001</v>
      </c>
      <c r="N4">
        <f>healthweather!AZ4*10</f>
        <v>30</v>
      </c>
      <c r="O4" s="22">
        <f>healthweather!BA4*10</f>
        <v>30.023412109986843</v>
      </c>
      <c r="P4" s="22">
        <f>healthweather!BB4*10</f>
        <v>25.263948067631098</v>
      </c>
      <c r="Q4" s="22">
        <f>healthweather!BC4*10</f>
        <v>27.291170668203982</v>
      </c>
      <c r="R4" s="22">
        <f>healthweather!BD4*10</f>
        <v>34.524466062063482</v>
      </c>
      <c r="S4" s="22">
        <f>healthweather!BE4*10</f>
        <v>28.568520001511416</v>
      </c>
    </row>
    <row r="5" spans="1:19" x14ac:dyDescent="0.3">
      <c r="A5" s="14">
        <f>healthweather!A5</f>
        <v>44213</v>
      </c>
      <c r="B5" s="5">
        <f>COUNTIFS(healthweather!$B5:$AY5,1)</f>
        <v>7</v>
      </c>
      <c r="C5" s="4">
        <f>COUNTIFS(healthweather!$B5:$AY5,2)</f>
        <v>6</v>
      </c>
      <c r="D5" s="3">
        <f>COUNTIFS(healthweather!$B5:$AY5,3)</f>
        <v>31</v>
      </c>
      <c r="E5" s="2">
        <f>COUNTIFS(healthweather!$B5:$AY5,4)</f>
        <v>6</v>
      </c>
      <c r="F5" s="15">
        <f>(B5-B4)/B4</f>
        <v>0.16666666666666666</v>
      </c>
      <c r="G5" s="16">
        <f t="shared" ref="G5" si="14">(C5-C4)/C4</f>
        <v>0.2</v>
      </c>
      <c r="H5" s="17">
        <f t="shared" ref="H5" si="15">(D5-D4)/D4</f>
        <v>-3.125E-2</v>
      </c>
      <c r="I5" s="18">
        <f t="shared" ref="I5" si="16">(E5-E4)/E4</f>
        <v>-0.14285714285714285</v>
      </c>
      <c r="J5" s="6">
        <f t="shared" si="2"/>
        <v>0.14000000000000001</v>
      </c>
      <c r="K5" s="7">
        <f t="shared" ref="K5" si="17">C5/SUM($B5:$E5)</f>
        <v>0.12</v>
      </c>
      <c r="L5" s="8">
        <f t="shared" ref="L5" si="18">D5/SUM($B5:$E5)</f>
        <v>0.62</v>
      </c>
      <c r="M5" s="9">
        <f t="shared" ref="M5" si="19">E5/SUM($B5:$E5)</f>
        <v>0.12</v>
      </c>
      <c r="N5">
        <f>healthweather!AZ5*10</f>
        <v>30</v>
      </c>
      <c r="O5" s="22">
        <f>healthweather!BA5*10</f>
        <v>28.898420232274106</v>
      </c>
      <c r="P5" s="22">
        <f>healthweather!BB5*10</f>
        <v>25.263948067631098</v>
      </c>
      <c r="Q5" s="22">
        <f>healthweather!BC5*10</f>
        <v>26.864656635275242</v>
      </c>
      <c r="R5" s="22">
        <f>healthweather!BD5*10</f>
        <v>31.877260153951013</v>
      </c>
      <c r="S5" s="22">
        <f>healthweather!BE5*10</f>
        <v>28.475562113497624</v>
      </c>
    </row>
    <row r="6" spans="1:19" x14ac:dyDescent="0.3">
      <c r="A6" s="14">
        <f>healthweather!A6</f>
        <v>44214</v>
      </c>
      <c r="B6" s="5">
        <f>COUNTIFS(healthweather!$B6:$AY6,1)</f>
        <v>7</v>
      </c>
      <c r="C6" s="4">
        <f>COUNTIFS(healthweather!$B6:$AY6,2)</f>
        <v>9</v>
      </c>
      <c r="D6" s="3">
        <f>COUNTIFS(healthweather!$B6:$AY6,3)</f>
        <v>32</v>
      </c>
      <c r="E6" s="2">
        <f>COUNTIFS(healthweather!$B6:$AY6,4)</f>
        <v>2</v>
      </c>
      <c r="F6" s="15">
        <f>(B6-B5)/B5</f>
        <v>0</v>
      </c>
      <c r="G6" s="16">
        <f t="shared" ref="G6" si="20">(C6-C5)/C5</f>
        <v>0.5</v>
      </c>
      <c r="H6" s="17">
        <f t="shared" ref="H6" si="21">(D6-D5)/D5</f>
        <v>3.2258064516129031E-2</v>
      </c>
      <c r="I6" s="18">
        <f t="shared" ref="I6" si="22">(E6-E5)/E5</f>
        <v>-0.66666666666666663</v>
      </c>
      <c r="J6" s="6">
        <f t="shared" si="2"/>
        <v>0.14000000000000001</v>
      </c>
      <c r="K6" s="7">
        <f t="shared" ref="K6" si="23">C6/SUM($B6:$E6)</f>
        <v>0.18</v>
      </c>
      <c r="L6" s="8">
        <f t="shared" ref="L6" si="24">D6/SUM($B6:$E6)</f>
        <v>0.64</v>
      </c>
      <c r="M6" s="9">
        <f t="shared" ref="M6" si="25">E6/SUM($B6:$E6)</f>
        <v>0.04</v>
      </c>
      <c r="N6">
        <f>healthweather!AZ6*10</f>
        <v>30</v>
      </c>
      <c r="O6" s="22">
        <f>healthweather!BA6*10</f>
        <v>27.381785600894911</v>
      </c>
      <c r="P6" s="22">
        <f>healthweather!BB6*10</f>
        <v>25.263948067631098</v>
      </c>
      <c r="Q6" s="22">
        <f>healthweather!BC6*10</f>
        <v>25.405782219363381</v>
      </c>
      <c r="R6" s="22">
        <f>healthweather!BD6*10</f>
        <v>28.876883845707017</v>
      </c>
      <c r="S6" s="22">
        <f>healthweather!BE6*10</f>
        <v>28.207769152573555</v>
      </c>
    </row>
    <row r="7" spans="1:19" x14ac:dyDescent="0.3">
      <c r="A7" s="14">
        <f>healthweather!A7</f>
        <v>44215</v>
      </c>
      <c r="B7" s="5">
        <f>COUNTIFS(healthweather!$B7:$AY7,1)</f>
        <v>4</v>
      </c>
      <c r="C7" s="4">
        <f>COUNTIFS(healthweather!$B7:$AY7,2)</f>
        <v>16</v>
      </c>
      <c r="D7" s="3">
        <f>COUNTIFS(healthweather!$B7:$AY7,3)</f>
        <v>29</v>
      </c>
      <c r="E7" s="2">
        <f>COUNTIFS(healthweather!$B7:$AY7,4)</f>
        <v>1</v>
      </c>
      <c r="F7" s="15">
        <f>(B7-B6)/B6</f>
        <v>-0.42857142857142855</v>
      </c>
      <c r="G7" s="16">
        <f t="shared" ref="G7" si="26">(C7-C6)/C6</f>
        <v>0.77777777777777779</v>
      </c>
      <c r="H7" s="17">
        <f t="shared" ref="H7" si="27">(D7-D6)/D6</f>
        <v>-9.375E-2</v>
      </c>
      <c r="I7" s="18">
        <f t="shared" ref="I7" si="28">(E7-E6)/E6</f>
        <v>-0.5</v>
      </c>
      <c r="J7" s="6">
        <f t="shared" si="2"/>
        <v>0.08</v>
      </c>
      <c r="K7" s="7">
        <f t="shared" ref="K7" si="29">C7/SUM($B7:$E7)</f>
        <v>0.32</v>
      </c>
      <c r="L7" s="8">
        <f t="shared" ref="L7" si="30">D7/SUM($B7:$E7)</f>
        <v>0.57999999999999996</v>
      </c>
      <c r="M7" s="9">
        <f t="shared" ref="M7" si="31">E7/SUM($B7:$E7)</f>
        <v>0.02</v>
      </c>
      <c r="N7">
        <f>healthweather!AZ7*10</f>
        <v>20</v>
      </c>
      <c r="O7" s="22">
        <f>healthweather!BA7*10</f>
        <v>26.892544427546415</v>
      </c>
      <c r="P7" s="22">
        <f>healthweather!BB7*10</f>
        <v>23.840363886977066</v>
      </c>
      <c r="Q7" s="22">
        <f>healthweather!BC7*10</f>
        <v>25.820068503264736</v>
      </c>
      <c r="R7" s="22">
        <f>healthweather!BD7*10</f>
        <v>27.915797703687637</v>
      </c>
      <c r="S7" s="22">
        <f>healthweather!BE7*10</f>
        <v>28.352764580440631</v>
      </c>
    </row>
  </sheetData>
  <conditionalFormatting sqref="N1:N1048576 O2:S7">
    <cfRule type="cellIs" dxfId="11" priority="1" operator="equal">
      <formula>4</formula>
    </cfRule>
    <cfRule type="cellIs" dxfId="10" priority="2" operator="equal">
      <formula>3</formula>
    </cfRule>
    <cfRule type="cellIs" dxfId="9" priority="3" operator="equal">
      <formula>2</formula>
    </cfRule>
    <cfRule type="cellIs" dxfId="8" priority="4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9F1F-1D6A-4A9E-BC6D-01384B452CB5}">
  <dimension ref="A1:BN7"/>
  <sheetViews>
    <sheetView workbookViewId="0">
      <selection activeCell="A5" sqref="A5"/>
    </sheetView>
  </sheetViews>
  <sheetFormatPr defaultRowHeight="14.4" x14ac:dyDescent="0.3"/>
  <cols>
    <col min="1" max="1" width="9.5546875" bestFit="1" customWidth="1"/>
  </cols>
  <sheetData>
    <row r="1" spans="1:66" x14ac:dyDescent="0.3">
      <c r="A1" t="s">
        <v>0</v>
      </c>
      <c r="B1" t="s">
        <v>4</v>
      </c>
      <c r="C1" t="s">
        <v>6</v>
      </c>
      <c r="D1" t="s">
        <v>8</v>
      </c>
      <c r="E1" t="s">
        <v>10</v>
      </c>
      <c r="F1" t="s">
        <v>12</v>
      </c>
      <c r="G1" t="s">
        <v>14</v>
      </c>
      <c r="H1" t="s">
        <v>16</v>
      </c>
      <c r="I1" t="s">
        <v>18</v>
      </c>
      <c r="J1" t="s">
        <v>20</v>
      </c>
      <c r="K1" t="s">
        <v>22</v>
      </c>
      <c r="L1" t="s">
        <v>24</v>
      </c>
      <c r="M1" t="s">
        <v>26</v>
      </c>
      <c r="N1" t="s">
        <v>28</v>
      </c>
      <c r="O1" t="s">
        <v>30</v>
      </c>
      <c r="P1" t="s">
        <v>32</v>
      </c>
      <c r="Q1" t="s">
        <v>34</v>
      </c>
      <c r="R1" t="s">
        <v>36</v>
      </c>
      <c r="S1" t="s">
        <v>38</v>
      </c>
      <c r="T1" t="s">
        <v>40</v>
      </c>
      <c r="U1" t="s">
        <v>42</v>
      </c>
      <c r="V1" t="s">
        <v>44</v>
      </c>
      <c r="W1" t="s">
        <v>46</v>
      </c>
      <c r="X1" t="s">
        <v>48</v>
      </c>
      <c r="Y1" t="s">
        <v>50</v>
      </c>
      <c r="Z1" t="s">
        <v>52</v>
      </c>
      <c r="AA1" t="s">
        <v>5</v>
      </c>
      <c r="AB1" t="s">
        <v>7</v>
      </c>
      <c r="AC1" t="s">
        <v>9</v>
      </c>
      <c r="AD1" t="s">
        <v>11</v>
      </c>
      <c r="AE1" t="s">
        <v>13</v>
      </c>
      <c r="AF1" t="s">
        <v>15</v>
      </c>
      <c r="AG1" t="s">
        <v>17</v>
      </c>
      <c r="AH1" t="s">
        <v>19</v>
      </c>
      <c r="AI1" t="s">
        <v>21</v>
      </c>
      <c r="AJ1" t="s">
        <v>23</v>
      </c>
      <c r="AK1" t="s">
        <v>25</v>
      </c>
      <c r="AL1" t="s">
        <v>27</v>
      </c>
      <c r="AM1" t="s">
        <v>29</v>
      </c>
      <c r="AN1" t="s">
        <v>31</v>
      </c>
      <c r="AO1" t="s">
        <v>33</v>
      </c>
      <c r="AP1" t="s">
        <v>35</v>
      </c>
      <c r="AQ1" t="s">
        <v>37</v>
      </c>
      <c r="AR1" t="s">
        <v>39</v>
      </c>
      <c r="AS1" t="s">
        <v>41</v>
      </c>
      <c r="AT1" t="s">
        <v>43</v>
      </c>
      <c r="AU1" t="s">
        <v>45</v>
      </c>
      <c r="AV1" t="s">
        <v>47</v>
      </c>
      <c r="AW1" t="s">
        <v>49</v>
      </c>
      <c r="AX1" t="s">
        <v>51</v>
      </c>
      <c r="AY1" t="s">
        <v>53</v>
      </c>
      <c r="AZ1" t="s">
        <v>56</v>
      </c>
      <c r="BA1" t="s">
        <v>57</v>
      </c>
      <c r="BB1" t="s">
        <v>74</v>
      </c>
      <c r="BC1" t="s">
        <v>66</v>
      </c>
      <c r="BD1" t="s">
        <v>59</v>
      </c>
      <c r="BE1" t="s">
        <v>60</v>
      </c>
      <c r="BF1" t="s">
        <v>79</v>
      </c>
      <c r="BG1" t="s">
        <v>70</v>
      </c>
      <c r="BH1" t="s">
        <v>63</v>
      </c>
      <c r="BI1" t="s">
        <v>77</v>
      </c>
      <c r="BJ1" t="s">
        <v>73</v>
      </c>
      <c r="BK1" t="s">
        <v>68</v>
      </c>
      <c r="BL1" t="s">
        <v>65</v>
      </c>
      <c r="BM1" t="s">
        <v>81</v>
      </c>
      <c r="BN1" t="s">
        <v>85</v>
      </c>
    </row>
    <row r="2" spans="1:66" x14ac:dyDescent="0.3">
      <c r="A2" s="1">
        <v>44203</v>
      </c>
      <c r="B2">
        <v>4</v>
      </c>
      <c r="C2">
        <v>1</v>
      </c>
      <c r="D2">
        <v>3</v>
      </c>
      <c r="E2">
        <v>2</v>
      </c>
      <c r="F2">
        <v>3</v>
      </c>
      <c r="G2">
        <v>1</v>
      </c>
      <c r="H2">
        <v>2</v>
      </c>
      <c r="I2">
        <v>2</v>
      </c>
      <c r="J2">
        <v>3</v>
      </c>
      <c r="K2">
        <v>4</v>
      </c>
      <c r="L2">
        <v>4</v>
      </c>
      <c r="M2">
        <v>1</v>
      </c>
      <c r="N2">
        <v>1</v>
      </c>
      <c r="O2">
        <v>1</v>
      </c>
      <c r="P2">
        <v>1</v>
      </c>
      <c r="Q2">
        <v>1</v>
      </c>
      <c r="R2">
        <v>2</v>
      </c>
      <c r="S2">
        <v>3</v>
      </c>
      <c r="T2">
        <v>1</v>
      </c>
      <c r="U2">
        <v>2</v>
      </c>
      <c r="V2">
        <v>1</v>
      </c>
      <c r="W2">
        <v>1</v>
      </c>
      <c r="X2">
        <v>1</v>
      </c>
      <c r="Y2">
        <v>3</v>
      </c>
      <c r="Z2">
        <v>1</v>
      </c>
      <c r="AA2">
        <v>1</v>
      </c>
      <c r="AB2">
        <v>1</v>
      </c>
      <c r="AC2">
        <v>2</v>
      </c>
      <c r="AD2">
        <v>1</v>
      </c>
      <c r="AE2">
        <v>3</v>
      </c>
      <c r="AF2">
        <v>2</v>
      </c>
      <c r="AG2">
        <v>2</v>
      </c>
      <c r="AH2">
        <v>3</v>
      </c>
      <c r="AI2">
        <v>1</v>
      </c>
      <c r="AJ2">
        <v>2</v>
      </c>
      <c r="AK2">
        <v>3</v>
      </c>
      <c r="AL2">
        <v>1</v>
      </c>
      <c r="AM2">
        <v>3</v>
      </c>
      <c r="AN2">
        <v>4</v>
      </c>
      <c r="AO2">
        <v>3</v>
      </c>
      <c r="AP2">
        <v>1</v>
      </c>
      <c r="AQ2">
        <v>4</v>
      </c>
      <c r="AR2">
        <v>4</v>
      </c>
      <c r="AS2">
        <v>1</v>
      </c>
      <c r="AT2">
        <v>1</v>
      </c>
      <c r="AU2">
        <v>4</v>
      </c>
      <c r="AV2">
        <v>2</v>
      </c>
      <c r="AW2">
        <v>2</v>
      </c>
      <c r="AX2">
        <v>1</v>
      </c>
      <c r="AY2">
        <v>1</v>
      </c>
      <c r="AZ2">
        <v>3</v>
      </c>
      <c r="BA2" s="22">
        <f>SUMPRODUCT(B2:AY2,population!$B$3:$AY$3)</f>
        <v>2.4838953084187492</v>
      </c>
      <c r="BB2" s="22">
        <f>H2*population!H$6+T2*population!T$6+V2*population!V$6+AD2*population!AD$6+AN2*population!AN$6+AT2*population!AT$6+AG2*population!AG$6+AE2*population!AE$6+AM2*population!AM$6</f>
        <v>2.2425527264889378</v>
      </c>
      <c r="BC2" s="22">
        <f>O2*population!O$6+N2*population!N$6+W2*population!W$6+AJ2*population!AJ$6+AX2*population!AX$6+P2*population!P$6+Q2*population!Q$6+X2*population!X$6+Z2*population!Z$6+AB2*population!AB$6+AI2*population!AI$6+AP2*population!AP$6</f>
        <v>1.1711618018563648</v>
      </c>
      <c r="BD2" s="22">
        <f>I2*population!I$6+J2*population!J$6+K2*population!K$6+U2*population!U$6+AH2*population!AH$6+AO2*population!AO$6+AU2*population!AU$6+AW2*population!AW$6+B2*population!B$6+R2*population!R$6+Y2*population!Y$6+AQ2*population!AQ$6+E2*population!E$6+S2*population!S$6+AK2*population!AK$6+AR2*population!AR$6</f>
        <v>3.3504133046893592</v>
      </c>
      <c r="BE2" s="22">
        <f>D2*population!D$6+G2*population!G$6+M2*population!M$6+AF2*population!AF$6+AA2*population!AA$6+AS2*population!AS$6+AC2*population!AC$6+AY2*population!AY$6+C2*population!C$6+F2*population!F$6+L2*population!L$6+AL2*population!AL$6+AV2*population!AV$6</f>
        <v>2.4079017167124643</v>
      </c>
    </row>
    <row r="3" spans="1:66" x14ac:dyDescent="0.3">
      <c r="A3" s="1">
        <v>44211</v>
      </c>
      <c r="B3">
        <v>4</v>
      </c>
      <c r="C3">
        <v>3</v>
      </c>
      <c r="D3">
        <v>3</v>
      </c>
      <c r="E3">
        <v>3</v>
      </c>
      <c r="F3">
        <v>3</v>
      </c>
      <c r="G3">
        <v>3</v>
      </c>
      <c r="H3">
        <v>2</v>
      </c>
      <c r="I3">
        <v>2</v>
      </c>
      <c r="J3">
        <v>3</v>
      </c>
      <c r="K3">
        <v>4</v>
      </c>
      <c r="L3">
        <v>4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1</v>
      </c>
      <c r="Y3">
        <v>4</v>
      </c>
      <c r="Z3">
        <v>3</v>
      </c>
      <c r="AA3">
        <v>3</v>
      </c>
      <c r="AB3">
        <v>2</v>
      </c>
      <c r="AC3">
        <v>3</v>
      </c>
      <c r="AD3">
        <v>3</v>
      </c>
      <c r="AE3">
        <v>3</v>
      </c>
      <c r="AF3">
        <v>3</v>
      </c>
      <c r="AG3">
        <v>2</v>
      </c>
      <c r="AH3">
        <v>3</v>
      </c>
      <c r="AI3">
        <v>1</v>
      </c>
      <c r="AJ3">
        <v>3</v>
      </c>
      <c r="AK3">
        <v>3</v>
      </c>
      <c r="AL3">
        <v>2</v>
      </c>
      <c r="AM3">
        <v>3</v>
      </c>
      <c r="AN3">
        <v>4</v>
      </c>
      <c r="AO3">
        <v>3</v>
      </c>
      <c r="AP3">
        <v>1</v>
      </c>
      <c r="AQ3">
        <v>4</v>
      </c>
      <c r="AR3">
        <v>4</v>
      </c>
      <c r="AS3">
        <v>3</v>
      </c>
      <c r="AT3">
        <v>2</v>
      </c>
      <c r="AU3">
        <v>4</v>
      </c>
      <c r="AV3">
        <v>3</v>
      </c>
      <c r="AW3">
        <v>3</v>
      </c>
      <c r="AX3">
        <v>3</v>
      </c>
      <c r="AY3">
        <v>3</v>
      </c>
      <c r="AZ3">
        <v>3</v>
      </c>
      <c r="BA3" s="22">
        <f>SUMPRODUCT(B3:AY3,population!$B$3:$AY$3)</f>
        <v>3.0626176572032793</v>
      </c>
      <c r="BB3" s="22">
        <f>H3*population!H$6+T3*population!T$6+V3*population!V$6+AD3*population!AD$6+AN3*population!AN$6+AT3*population!AT$6+AG3*population!AG$6+AE3*population!AE$6+AM3*population!AM$6</f>
        <v>2.5978503727555742</v>
      </c>
      <c r="BC3" s="22">
        <f>O3*population!O$6+N3*population!N$6+W3*population!W$6+AJ3*population!AJ$6+AX3*population!AX$6+P3*population!P$6+Q3*population!Q$6+X3*population!X$6+Z3*population!Z$6+AB3*population!AB$6+AI3*population!AI$6+AP3*population!AP$6</f>
        <v>2.7574783716273137</v>
      </c>
      <c r="BD3" s="22">
        <f>I3*population!I$6+J3*population!J$6+K3*population!K$6+U3*population!U$6+AH3*population!AH$6+AO3*population!AO$6+AU3*population!AU$6+AW3*population!AW$6+B3*population!B$6+R3*population!R$6+Y3*population!Y$6+AQ3*population!AQ$6+E3*population!E$6+S3*population!S$6+AK3*population!AK$6+AR3*population!AR$6</f>
        <v>3.4958293985027606</v>
      </c>
      <c r="BE3" s="22">
        <f>D3*population!D$6+G3*population!G$6+M3*population!M$6+AF3*population!AF$6+AA3*population!AA$6+AS3*population!AS$6+AC3*population!AC$6+AY3*population!AY$6+C3*population!C$6+F3*population!F$6+L3*population!L$6+AL3*population!AL$6+AV3*population!AV$6</f>
        <v>2.9639627513433515</v>
      </c>
    </row>
    <row r="4" spans="1:66" x14ac:dyDescent="0.3">
      <c r="A4" s="1">
        <f>A3+1</f>
        <v>44212</v>
      </c>
      <c r="B4">
        <v>4</v>
      </c>
      <c r="C4">
        <v>2</v>
      </c>
      <c r="D4">
        <v>3</v>
      </c>
      <c r="E4">
        <v>3</v>
      </c>
      <c r="F4">
        <v>3</v>
      </c>
      <c r="G4">
        <v>3</v>
      </c>
      <c r="H4">
        <v>1</v>
      </c>
      <c r="I4">
        <v>1</v>
      </c>
      <c r="J4">
        <v>3</v>
      </c>
      <c r="K4">
        <v>4</v>
      </c>
      <c r="L4">
        <v>4</v>
      </c>
      <c r="M4">
        <v>3</v>
      </c>
      <c r="N4">
        <v>3</v>
      </c>
      <c r="O4">
        <v>3</v>
      </c>
      <c r="P4">
        <v>3</v>
      </c>
      <c r="Q4">
        <v>3</v>
      </c>
      <c r="R4">
        <v>2</v>
      </c>
      <c r="S4">
        <v>3</v>
      </c>
      <c r="T4">
        <v>3</v>
      </c>
      <c r="U4">
        <v>3</v>
      </c>
      <c r="V4">
        <v>3</v>
      </c>
      <c r="W4">
        <v>3</v>
      </c>
      <c r="X4">
        <v>1</v>
      </c>
      <c r="Y4">
        <v>4</v>
      </c>
      <c r="Z4">
        <v>3</v>
      </c>
      <c r="AA4">
        <v>3</v>
      </c>
      <c r="AB4">
        <v>1</v>
      </c>
      <c r="AC4">
        <v>3</v>
      </c>
      <c r="AD4">
        <v>3</v>
      </c>
      <c r="AE4">
        <v>3</v>
      </c>
      <c r="AF4">
        <v>3</v>
      </c>
      <c r="AG4">
        <v>2</v>
      </c>
      <c r="AH4">
        <v>3</v>
      </c>
      <c r="AI4">
        <v>1</v>
      </c>
      <c r="AJ4">
        <v>3</v>
      </c>
      <c r="AK4">
        <v>3</v>
      </c>
      <c r="AL4">
        <v>2</v>
      </c>
      <c r="AM4">
        <v>3</v>
      </c>
      <c r="AN4">
        <v>3</v>
      </c>
      <c r="AO4">
        <v>3</v>
      </c>
      <c r="AP4">
        <v>1</v>
      </c>
      <c r="AQ4">
        <v>4</v>
      </c>
      <c r="AR4">
        <v>4</v>
      </c>
      <c r="AS4">
        <v>3</v>
      </c>
      <c r="AT4">
        <v>3</v>
      </c>
      <c r="AU4">
        <v>4</v>
      </c>
      <c r="AV4">
        <v>2</v>
      </c>
      <c r="AW4">
        <v>3</v>
      </c>
      <c r="AX4">
        <v>3</v>
      </c>
      <c r="AY4">
        <v>3</v>
      </c>
      <c r="AZ4">
        <v>3</v>
      </c>
      <c r="BA4" s="22">
        <f>SUMPRODUCT(B4:AY4,population!$B$3:$AY$3)</f>
        <v>3.0023412109986842</v>
      </c>
      <c r="BB4" s="22">
        <f>H4*population!H$6+T4*population!T$6+V4*population!V$6+AD4*population!AD$6+AN4*population!AN$6+AT4*population!AT$6+AG4*population!AG$6+AE4*population!AE$6+AM4*population!AM$6</f>
        <v>2.5263948067631099</v>
      </c>
      <c r="BC4" s="22">
        <f>O4*population!O$6+N4*population!N$6+W4*population!W$6+AJ4*population!AJ$6+AX4*population!AX$6+P4*population!P$6+Q4*population!Q$6+X4*population!X$6+Z4*population!Z$6+AB4*population!AB$6+AI4*population!AI$6+AP4*population!AP$6</f>
        <v>2.7291170668203981</v>
      </c>
      <c r="BD4" s="22">
        <f>I4*population!I$6+J4*population!J$6+K4*population!K$6+U4*population!U$6+AH4*population!AH$6+AO4*population!AO$6+AU4*population!AU$6+AW4*population!AW$6+B4*population!B$6+R4*population!R$6+Y4*population!Y$6+AQ4*population!AQ$6+E4*population!E$6+S4*population!S$6+AK4*population!AK$6+AR4*population!AR$6</f>
        <v>3.4524466062063484</v>
      </c>
      <c r="BE4" s="22">
        <f>D4*population!D$6+G4*population!G$6+M4*population!M$6+AF4*population!AF$6+AA4*population!AA$6+AS4*population!AS$6+AC4*population!AC$6+AY4*population!AY$6+C4*population!C$6+F4*population!F$6+L4*population!L$6+AL4*population!AL$6+AV4*population!AV$6</f>
        <v>2.8568520001511417</v>
      </c>
    </row>
    <row r="5" spans="1:66" x14ac:dyDescent="0.3">
      <c r="A5" s="1">
        <f>A4+1</f>
        <v>44213</v>
      </c>
      <c r="B5">
        <v>4</v>
      </c>
      <c r="C5">
        <v>1</v>
      </c>
      <c r="D5">
        <v>3</v>
      </c>
      <c r="E5">
        <v>3</v>
      </c>
      <c r="F5">
        <v>3</v>
      </c>
      <c r="G5">
        <v>3</v>
      </c>
      <c r="H5">
        <v>1</v>
      </c>
      <c r="I5">
        <v>1</v>
      </c>
      <c r="J5">
        <v>3</v>
      </c>
      <c r="K5">
        <v>4</v>
      </c>
      <c r="L5">
        <v>4</v>
      </c>
      <c r="M5">
        <v>3</v>
      </c>
      <c r="N5">
        <v>3</v>
      </c>
      <c r="O5">
        <v>3</v>
      </c>
      <c r="P5">
        <v>3</v>
      </c>
      <c r="Q5">
        <v>2</v>
      </c>
      <c r="R5">
        <v>2</v>
      </c>
      <c r="S5">
        <v>3</v>
      </c>
      <c r="T5">
        <v>3</v>
      </c>
      <c r="U5">
        <v>3</v>
      </c>
      <c r="V5">
        <v>3</v>
      </c>
      <c r="W5">
        <v>3</v>
      </c>
      <c r="X5">
        <v>1</v>
      </c>
      <c r="Y5">
        <v>4</v>
      </c>
      <c r="Z5">
        <v>3</v>
      </c>
      <c r="AA5">
        <v>3</v>
      </c>
      <c r="AB5">
        <v>1</v>
      </c>
      <c r="AC5">
        <v>3</v>
      </c>
      <c r="AD5">
        <v>3</v>
      </c>
      <c r="AE5">
        <v>3</v>
      </c>
      <c r="AF5">
        <v>3</v>
      </c>
      <c r="AG5">
        <v>2</v>
      </c>
      <c r="AH5">
        <v>3</v>
      </c>
      <c r="AI5">
        <v>1</v>
      </c>
      <c r="AJ5">
        <v>3</v>
      </c>
      <c r="AK5">
        <v>2</v>
      </c>
      <c r="AL5">
        <v>2</v>
      </c>
      <c r="AM5">
        <v>3</v>
      </c>
      <c r="AN5">
        <v>3</v>
      </c>
      <c r="AO5">
        <v>3</v>
      </c>
      <c r="AP5">
        <v>1</v>
      </c>
      <c r="AQ5">
        <v>4</v>
      </c>
      <c r="AR5">
        <v>3</v>
      </c>
      <c r="AS5">
        <v>3</v>
      </c>
      <c r="AT5">
        <v>3</v>
      </c>
      <c r="AU5">
        <v>4</v>
      </c>
      <c r="AV5">
        <v>2</v>
      </c>
      <c r="AW5">
        <v>3</v>
      </c>
      <c r="AX5">
        <v>3</v>
      </c>
      <c r="AY5">
        <v>3</v>
      </c>
      <c r="AZ5">
        <v>3</v>
      </c>
      <c r="BA5" s="22">
        <f>SUMPRODUCT(B5:AY5,population!$B$3:$AY$3)</f>
        <v>2.8898420232274105</v>
      </c>
      <c r="BB5" s="22">
        <f>H5*population!H$6+T5*population!T$6+V5*population!V$6+AD5*population!AD$6+AN5*population!AN$6+AT5*population!AT$6+AG5*population!AG$6+AE5*population!AE$6+AM5*population!AM$6</f>
        <v>2.5263948067631099</v>
      </c>
      <c r="BC5" s="22">
        <f>O5*population!O$6+N5*population!N$6+W5*population!W$6+AJ5*population!AJ$6+AX5*population!AX$6+P5*population!P$6+Q5*population!Q$6+X5*population!X$6+Z5*population!Z$6+AB5*population!AB$6+AI5*population!AI$6+AP5*population!AP$6</f>
        <v>2.6864656635275241</v>
      </c>
      <c r="BD5" s="22">
        <f>I5*population!I$6+J5*population!J$6+K5*population!K$6+U5*population!U$6+AH5*population!AH$6+AO5*population!AO$6+AU5*population!AU$6+AW5*population!AW$6+B5*population!B$6+R5*population!R$6+Y5*population!Y$6+AQ5*population!AQ$6+E5*population!E$6+S5*population!S$6+AK5*population!AK$6+AR5*population!AR$6</f>
        <v>3.1877260153951013</v>
      </c>
      <c r="BE5" s="22">
        <f>D5*population!D$6+G5*population!G$6+M5*population!M$6+AF5*population!AF$6+AA5*population!AA$6+AS5*population!AS$6+AC5*population!AC$6+AY5*population!AY$6+C5*population!C$6+F5*population!F$6+L5*population!L$6+AL5*population!AL$6+AV5*population!AV$6</f>
        <v>2.8475562113497626</v>
      </c>
    </row>
    <row r="6" spans="1:66" x14ac:dyDescent="0.3">
      <c r="A6" s="1">
        <f>A5+1</f>
        <v>44214</v>
      </c>
      <c r="B6">
        <v>3</v>
      </c>
      <c r="C6">
        <v>1</v>
      </c>
      <c r="D6">
        <v>3</v>
      </c>
      <c r="E6">
        <v>3</v>
      </c>
      <c r="F6">
        <v>3</v>
      </c>
      <c r="G6">
        <v>3</v>
      </c>
      <c r="H6">
        <v>1</v>
      </c>
      <c r="I6">
        <v>1</v>
      </c>
      <c r="J6">
        <v>3</v>
      </c>
      <c r="K6">
        <v>3</v>
      </c>
      <c r="L6">
        <v>4</v>
      </c>
      <c r="M6">
        <v>3</v>
      </c>
      <c r="N6">
        <v>3</v>
      </c>
      <c r="O6">
        <v>3</v>
      </c>
      <c r="P6">
        <v>3</v>
      </c>
      <c r="Q6">
        <v>2</v>
      </c>
      <c r="R6">
        <v>2</v>
      </c>
      <c r="S6">
        <v>3</v>
      </c>
      <c r="T6">
        <v>3</v>
      </c>
      <c r="U6">
        <v>3</v>
      </c>
      <c r="V6">
        <v>3</v>
      </c>
      <c r="W6">
        <v>2</v>
      </c>
      <c r="X6">
        <v>1</v>
      </c>
      <c r="Y6">
        <v>3</v>
      </c>
      <c r="Z6">
        <v>3</v>
      </c>
      <c r="AA6">
        <v>3</v>
      </c>
      <c r="AB6">
        <v>1</v>
      </c>
      <c r="AC6">
        <v>3</v>
      </c>
      <c r="AD6">
        <v>3</v>
      </c>
      <c r="AE6">
        <v>3</v>
      </c>
      <c r="AF6">
        <v>2</v>
      </c>
      <c r="AG6">
        <v>2</v>
      </c>
      <c r="AH6">
        <v>2</v>
      </c>
      <c r="AI6">
        <v>1</v>
      </c>
      <c r="AJ6">
        <v>3</v>
      </c>
      <c r="AK6">
        <v>2</v>
      </c>
      <c r="AL6">
        <v>2</v>
      </c>
      <c r="AM6">
        <v>3</v>
      </c>
      <c r="AN6">
        <v>3</v>
      </c>
      <c r="AO6">
        <v>3</v>
      </c>
      <c r="AP6">
        <v>1</v>
      </c>
      <c r="AQ6">
        <v>4</v>
      </c>
      <c r="AR6">
        <v>3</v>
      </c>
      <c r="AS6">
        <v>3</v>
      </c>
      <c r="AT6">
        <v>3</v>
      </c>
      <c r="AU6">
        <v>3</v>
      </c>
      <c r="AV6">
        <v>2</v>
      </c>
      <c r="AW6">
        <v>3</v>
      </c>
      <c r="AX6">
        <v>3</v>
      </c>
      <c r="AY6">
        <v>3</v>
      </c>
      <c r="AZ6">
        <v>3</v>
      </c>
      <c r="BA6" s="22">
        <f>SUMPRODUCT(B6:AY6,population!$B$3:$AY$3)</f>
        <v>2.7381785600894912</v>
      </c>
      <c r="BB6" s="22">
        <f>H6*population!H$6+T6*population!T$6+V6*population!V$6+AD6*population!AD$6+AN6*population!AN$6+AT6*population!AT$6+AG6*population!AG$6+AE6*population!AE$6+AM6*population!AM$6</f>
        <v>2.5263948067631099</v>
      </c>
      <c r="BC6" s="22">
        <f>O6*population!O$6+N6*population!N$6+W6*population!W$6+AJ6*population!AJ$6+AX6*population!AX$6+P6*population!P$6+Q6*population!Q$6+X6*population!X$6+Z6*population!Z$6+AB6*population!AB$6+AI6*population!AI$6+AP6*population!AP$6</f>
        <v>2.5405782219363382</v>
      </c>
      <c r="BD6" s="22">
        <f>I6*population!I$6+J6*population!J$6+K6*population!K$6+U6*population!U$6+AH6*population!AH$6+AO6*population!AO$6+AU6*population!AU$6+AW6*population!AW$6+B6*population!B$6+R6*population!R$6+Y6*population!Y$6+AQ6*population!AQ$6+E6*population!E$6+S6*population!S$6+AK6*population!AK$6+AR6*population!AR$6</f>
        <v>2.8876883845707018</v>
      </c>
      <c r="BE6" s="22">
        <f>D6*population!D$6+G6*population!G$6+M6*population!M$6+AF6*population!AF$6+AA6*population!AA$6+AS6*population!AS$6+AC6*population!AC$6+AY6*population!AY$6+C6*population!C$6+F6*population!F$6+L6*population!L$6+AL6*population!AL$6+AV6*population!AV$6</f>
        <v>2.8207769152573556</v>
      </c>
    </row>
    <row r="7" spans="1:66" x14ac:dyDescent="0.3">
      <c r="A7" s="1">
        <f>A6+1</f>
        <v>44215</v>
      </c>
      <c r="B7">
        <v>3</v>
      </c>
      <c r="C7">
        <v>2</v>
      </c>
      <c r="D7">
        <v>3</v>
      </c>
      <c r="E7">
        <v>3</v>
      </c>
      <c r="F7">
        <v>3</v>
      </c>
      <c r="G7">
        <v>3</v>
      </c>
      <c r="H7">
        <v>1</v>
      </c>
      <c r="I7">
        <v>1</v>
      </c>
      <c r="J7">
        <v>3</v>
      </c>
      <c r="K7">
        <v>3</v>
      </c>
      <c r="L7">
        <v>4</v>
      </c>
      <c r="M7">
        <v>3</v>
      </c>
      <c r="N7">
        <v>3</v>
      </c>
      <c r="O7">
        <v>3</v>
      </c>
      <c r="P7">
        <v>3</v>
      </c>
      <c r="Q7">
        <v>2</v>
      </c>
      <c r="R7">
        <v>2</v>
      </c>
      <c r="S7">
        <v>3</v>
      </c>
      <c r="T7">
        <v>3</v>
      </c>
      <c r="U7">
        <v>3</v>
      </c>
      <c r="V7">
        <v>2</v>
      </c>
      <c r="W7">
        <v>2</v>
      </c>
      <c r="X7">
        <v>1</v>
      </c>
      <c r="Y7">
        <v>3</v>
      </c>
      <c r="Z7">
        <v>3</v>
      </c>
      <c r="AA7">
        <v>3</v>
      </c>
      <c r="AB7">
        <v>2</v>
      </c>
      <c r="AC7">
        <v>3</v>
      </c>
      <c r="AD7">
        <v>3</v>
      </c>
      <c r="AE7">
        <v>3</v>
      </c>
      <c r="AF7">
        <v>2</v>
      </c>
      <c r="AG7">
        <v>2</v>
      </c>
      <c r="AH7">
        <v>2</v>
      </c>
      <c r="AI7">
        <v>1</v>
      </c>
      <c r="AJ7">
        <v>3</v>
      </c>
      <c r="AK7">
        <v>2</v>
      </c>
      <c r="AL7">
        <v>3</v>
      </c>
      <c r="AM7">
        <v>3</v>
      </c>
      <c r="AN7">
        <v>2</v>
      </c>
      <c r="AO7">
        <v>2</v>
      </c>
      <c r="AP7">
        <v>2</v>
      </c>
      <c r="AQ7">
        <v>3</v>
      </c>
      <c r="AR7">
        <v>3</v>
      </c>
      <c r="AS7">
        <v>2</v>
      </c>
      <c r="AT7">
        <v>3</v>
      </c>
      <c r="AU7">
        <v>3</v>
      </c>
      <c r="AV7">
        <v>2</v>
      </c>
      <c r="AW7">
        <v>3</v>
      </c>
      <c r="AX7">
        <v>3</v>
      </c>
      <c r="AY7">
        <v>2</v>
      </c>
      <c r="AZ7">
        <v>2</v>
      </c>
      <c r="BA7" s="22">
        <f>SUMPRODUCT(B7:AY7,population!$B$3:$AY$3)</f>
        <v>2.6892544427546414</v>
      </c>
      <c r="BB7" s="22">
        <f>H7*population!H$6+T7*population!T$6+V7*population!V$6+AD7*population!AD$6+AN7*population!AN$6+AT7*population!AT$6+AG7*population!AG$6+AE7*population!AE$6+AM7*population!AM$6</f>
        <v>2.3840363886977065</v>
      </c>
      <c r="BC7" s="22">
        <f>O7*population!O$6+N7*population!N$6+W7*population!W$6+AJ7*population!AJ$6+AX7*population!AX$6+P7*population!P$6+Q7*population!Q$6+X7*population!X$6+Z7*population!Z$6+AB7*population!AB$6+AI7*population!AI$6+AP7*population!AP$6</f>
        <v>2.5820068503264735</v>
      </c>
      <c r="BD7" s="22">
        <f>I7*population!I$6+J7*population!J$6+K7*population!K$6+U7*population!U$6+AH7*population!AH$6+AO7*population!AO$6+AU7*population!AU$6+AW7*population!AW$6+B7*population!B$6+R7*population!R$6+Y7*population!Y$6+AQ7*population!AQ$6+E7*population!E$6+S7*population!S$6+AK7*population!AK$6+AR7*population!AR$6</f>
        <v>2.7915797703687639</v>
      </c>
      <c r="BE7" s="22">
        <f>D7*population!D$6+G7*population!G$6+M7*population!M$6+AF7*population!AF$6+AA7*population!AA$6+AS7*population!AS$6+AC7*population!AC$6+AY7*population!AY$6+C7*population!C$6+F7*population!F$6+L7*population!L$6+AL7*population!AL$6+AV7*population!AV$6</f>
        <v>2.835276458044063</v>
      </c>
    </row>
  </sheetData>
  <conditionalFormatting sqref="A1:XFD1048576">
    <cfRule type="cellIs" dxfId="7" priority="1" operator="equal">
      <formula>4</formula>
    </cfRule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7DF6B-F2A4-4903-9559-3B14104D55F5}">
  <dimension ref="A1:AZ7"/>
  <sheetViews>
    <sheetView topLeftCell="S1" workbookViewId="0">
      <selection activeCell="B8" sqref="B8"/>
    </sheetView>
  </sheetViews>
  <sheetFormatPr defaultRowHeight="14.4" x14ac:dyDescent="0.3"/>
  <cols>
    <col min="1" max="1" width="9.6640625" bestFit="1" customWidth="1"/>
    <col min="3" max="3" width="7.44140625" bestFit="1" customWidth="1"/>
    <col min="6" max="6" width="9.88671875" bestFit="1" customWidth="1"/>
    <col min="9" max="9" width="7.44140625" bestFit="1" customWidth="1"/>
    <col min="10" max="11" width="9.88671875" bestFit="1" customWidth="1"/>
    <col min="14" max="14" width="9.88671875" bestFit="1" customWidth="1"/>
    <col min="30" max="30" width="8.88671875" bestFit="1" customWidth="1"/>
    <col min="33" max="34" width="9.88671875" bestFit="1" customWidth="1"/>
    <col min="35" max="35" width="7.44140625" bestFit="1" customWidth="1"/>
    <col min="36" max="36" width="9.88671875" bestFit="1" customWidth="1"/>
    <col min="39" max="39" width="9.88671875" bestFit="1" customWidth="1"/>
    <col min="42" max="42" width="7.44140625" bestFit="1" customWidth="1"/>
    <col min="44" max="44" width="9.88671875" bestFit="1" customWidth="1"/>
    <col min="46" max="46" width="7.44140625" bestFit="1" customWidth="1"/>
    <col min="51" max="51" width="7.44140625" bestFit="1" customWidth="1"/>
    <col min="52" max="52" width="10.88671875" bestFit="1" customWidth="1"/>
  </cols>
  <sheetData>
    <row r="1" spans="1:52" x14ac:dyDescent="0.3">
      <c r="A1" t="s">
        <v>130</v>
      </c>
      <c r="B1" t="s">
        <v>4</v>
      </c>
      <c r="C1" t="s">
        <v>6</v>
      </c>
      <c r="D1" t="s">
        <v>8</v>
      </c>
      <c r="E1" t="s">
        <v>10</v>
      </c>
      <c r="F1" t="s">
        <v>12</v>
      </c>
      <c r="G1" t="s">
        <v>14</v>
      </c>
      <c r="H1" t="s">
        <v>16</v>
      </c>
      <c r="I1" t="s">
        <v>18</v>
      </c>
      <c r="J1" t="s">
        <v>20</v>
      </c>
      <c r="K1" t="s">
        <v>22</v>
      </c>
      <c r="L1" t="s">
        <v>24</v>
      </c>
      <c r="M1" t="s">
        <v>26</v>
      </c>
      <c r="N1" t="s">
        <v>28</v>
      </c>
      <c r="O1" t="s">
        <v>30</v>
      </c>
      <c r="P1" t="s">
        <v>32</v>
      </c>
      <c r="Q1" t="s">
        <v>34</v>
      </c>
      <c r="R1" t="s">
        <v>36</v>
      </c>
      <c r="S1" t="s">
        <v>38</v>
      </c>
      <c r="T1" t="s">
        <v>40</v>
      </c>
      <c r="U1" t="s">
        <v>42</v>
      </c>
      <c r="V1" t="s">
        <v>44</v>
      </c>
      <c r="W1" t="s">
        <v>46</v>
      </c>
      <c r="X1" t="s">
        <v>48</v>
      </c>
      <c r="Y1" t="s">
        <v>50</v>
      </c>
      <c r="Z1" t="s">
        <v>52</v>
      </c>
      <c r="AA1" t="s">
        <v>5</v>
      </c>
      <c r="AB1" t="s">
        <v>7</v>
      </c>
      <c r="AC1" t="s">
        <v>9</v>
      </c>
      <c r="AD1" t="s">
        <v>11</v>
      </c>
      <c r="AE1" t="s">
        <v>13</v>
      </c>
      <c r="AF1" t="s">
        <v>15</v>
      </c>
      <c r="AG1" t="s">
        <v>17</v>
      </c>
      <c r="AH1" t="s">
        <v>19</v>
      </c>
      <c r="AI1" t="s">
        <v>21</v>
      </c>
      <c r="AJ1" t="s">
        <v>23</v>
      </c>
      <c r="AK1" t="s">
        <v>25</v>
      </c>
      <c r="AL1" t="s">
        <v>27</v>
      </c>
      <c r="AM1" t="s">
        <v>29</v>
      </c>
      <c r="AN1" t="s">
        <v>31</v>
      </c>
      <c r="AO1" t="s">
        <v>33</v>
      </c>
      <c r="AP1" t="s">
        <v>35</v>
      </c>
      <c r="AQ1" t="s">
        <v>37</v>
      </c>
      <c r="AR1" t="s">
        <v>39</v>
      </c>
      <c r="AS1" t="s">
        <v>41</v>
      </c>
      <c r="AT1" t="s">
        <v>43</v>
      </c>
      <c r="AU1" t="s">
        <v>45</v>
      </c>
      <c r="AV1" t="s">
        <v>47</v>
      </c>
      <c r="AW1" t="s">
        <v>49</v>
      </c>
      <c r="AX1" t="s">
        <v>51</v>
      </c>
      <c r="AY1" t="s">
        <v>53</v>
      </c>
      <c r="AZ1" t="s">
        <v>58</v>
      </c>
    </row>
    <row r="2" spans="1:52" x14ac:dyDescent="0.3">
      <c r="A2" t="s">
        <v>131</v>
      </c>
      <c r="B2" s="21">
        <v>4921532</v>
      </c>
      <c r="C2" s="21">
        <v>731158</v>
      </c>
      <c r="D2" s="21">
        <v>7421401</v>
      </c>
      <c r="E2" s="21">
        <v>3030522</v>
      </c>
      <c r="F2" s="21">
        <v>39368078</v>
      </c>
      <c r="G2" s="21">
        <v>5807719</v>
      </c>
      <c r="H2" s="21">
        <v>3557006</v>
      </c>
      <c r="I2" s="21">
        <v>986809</v>
      </c>
      <c r="J2" s="21">
        <v>21733312</v>
      </c>
      <c r="K2" s="21">
        <v>10710017</v>
      </c>
      <c r="L2" s="21">
        <v>1407006</v>
      </c>
      <c r="M2" s="21">
        <v>1826913</v>
      </c>
      <c r="N2" s="21">
        <v>12587530</v>
      </c>
      <c r="O2" s="21">
        <v>6754953</v>
      </c>
      <c r="P2" s="21">
        <v>3163561</v>
      </c>
      <c r="Q2" s="21">
        <v>2913805</v>
      </c>
      <c r="R2" s="21">
        <v>4477251</v>
      </c>
      <c r="S2" s="21">
        <v>4645318</v>
      </c>
      <c r="T2" s="21">
        <v>1350141</v>
      </c>
      <c r="U2" s="21">
        <v>6055802</v>
      </c>
      <c r="V2" s="21">
        <v>6893574</v>
      </c>
      <c r="W2" s="21">
        <v>9966555</v>
      </c>
      <c r="X2" s="21">
        <v>5657342</v>
      </c>
      <c r="Y2" s="21">
        <v>2966786</v>
      </c>
      <c r="Z2" s="21">
        <v>6151548</v>
      </c>
      <c r="AA2" s="21">
        <v>1080577</v>
      </c>
      <c r="AB2" s="21">
        <v>1937552</v>
      </c>
      <c r="AC2" s="21">
        <v>3138259</v>
      </c>
      <c r="AD2" s="21">
        <v>1366275</v>
      </c>
      <c r="AE2" s="21">
        <v>8882371</v>
      </c>
      <c r="AF2" s="21">
        <v>2106319</v>
      </c>
      <c r="AG2" s="21">
        <v>19336776</v>
      </c>
      <c r="AH2" s="21">
        <v>10600823</v>
      </c>
      <c r="AI2" s="21">
        <v>765309</v>
      </c>
      <c r="AJ2" s="21">
        <v>11693217</v>
      </c>
      <c r="AK2" s="21">
        <v>3980783</v>
      </c>
      <c r="AL2" s="21">
        <v>4241507</v>
      </c>
      <c r="AM2" s="21">
        <v>12783254</v>
      </c>
      <c r="AN2" s="21">
        <v>1057125</v>
      </c>
      <c r="AO2" s="21">
        <v>5218040</v>
      </c>
      <c r="AP2" s="21">
        <v>892717</v>
      </c>
      <c r="AQ2" s="21">
        <v>6886834</v>
      </c>
      <c r="AR2" s="21">
        <v>29360759</v>
      </c>
      <c r="AS2" s="21">
        <v>3249879</v>
      </c>
      <c r="AT2" s="21">
        <v>623347</v>
      </c>
      <c r="AU2" s="21">
        <v>8590563</v>
      </c>
      <c r="AV2" s="21">
        <v>7693612</v>
      </c>
      <c r="AW2" s="21">
        <v>1784787</v>
      </c>
      <c r="AX2" s="21">
        <v>5832655</v>
      </c>
      <c r="AY2" s="21">
        <v>582328</v>
      </c>
      <c r="AZ2" s="21">
        <f>SUM(B2:AY2)</f>
        <v>328771307</v>
      </c>
    </row>
    <row r="3" spans="1:52" x14ac:dyDescent="0.3">
      <c r="A3" t="s">
        <v>132</v>
      </c>
      <c r="B3" s="19">
        <f>IFERROR(B2/$AZ$2,0)</f>
        <v>1.4969469339974976E-2</v>
      </c>
      <c r="C3" s="19">
        <f t="shared" ref="C3:AY3" si="0">IFERROR(C2/$AZ$2,0)</f>
        <v>2.2239106163847808E-3</v>
      </c>
      <c r="D3" s="19">
        <f t="shared" si="0"/>
        <v>2.2573140788104115E-2</v>
      </c>
      <c r="E3" s="19">
        <f t="shared" si="0"/>
        <v>9.2177204502824819E-3</v>
      </c>
      <c r="F3" s="19">
        <f t="shared" si="0"/>
        <v>0.1197430467981806</v>
      </c>
      <c r="G3" s="19">
        <f t="shared" si="0"/>
        <v>1.7664920497456913E-2</v>
      </c>
      <c r="H3" s="19">
        <f t="shared" si="0"/>
        <v>1.0819088905468262E-2</v>
      </c>
      <c r="I3" s="19">
        <f t="shared" si="0"/>
        <v>3.0015058461290846E-3</v>
      </c>
      <c r="J3" s="19">
        <f t="shared" si="0"/>
        <v>6.6104649454704387E-2</v>
      </c>
      <c r="K3" s="19">
        <f t="shared" si="0"/>
        <v>3.2575887165238543E-2</v>
      </c>
      <c r="L3" s="19">
        <f t="shared" si="0"/>
        <v>4.2795887902711653E-3</v>
      </c>
      <c r="M3" s="19">
        <f t="shared" si="0"/>
        <v>5.5567896623046854E-3</v>
      </c>
      <c r="N3" s="19">
        <f t="shared" si="0"/>
        <v>3.8286583202347402E-2</v>
      </c>
      <c r="O3" s="19">
        <f t="shared" si="0"/>
        <v>2.0546053917046964E-2</v>
      </c>
      <c r="P3" s="19">
        <f t="shared" si="0"/>
        <v>9.6223755925269969E-3</v>
      </c>
      <c r="Q3" s="19">
        <f t="shared" si="0"/>
        <v>8.8627107596101744E-3</v>
      </c>
      <c r="R3" s="19">
        <f t="shared" si="0"/>
        <v>1.3618131828030844E-2</v>
      </c>
      <c r="S3" s="19">
        <f t="shared" si="0"/>
        <v>1.4129329114477743E-2</v>
      </c>
      <c r="T3" s="19">
        <f t="shared" si="0"/>
        <v>4.1066266162941038E-3</v>
      </c>
      <c r="U3" s="19">
        <f t="shared" si="0"/>
        <v>1.8419496686795725E-2</v>
      </c>
      <c r="V3" s="19">
        <f t="shared" si="0"/>
        <v>2.0967687426567308E-2</v>
      </c>
      <c r="W3" s="19">
        <f t="shared" si="0"/>
        <v>3.0314552358427071E-2</v>
      </c>
      <c r="X3" s="19">
        <f t="shared" si="0"/>
        <v>1.7207529609632267E-2</v>
      </c>
      <c r="Y3" s="19">
        <f t="shared" si="0"/>
        <v>9.0238592505884341E-3</v>
      </c>
      <c r="Z3" s="19">
        <f t="shared" si="0"/>
        <v>1.8710720397507194E-2</v>
      </c>
      <c r="AA3" s="19">
        <f t="shared" si="0"/>
        <v>3.2867132167345736E-3</v>
      </c>
      <c r="AB3" s="19">
        <f t="shared" si="0"/>
        <v>5.8933123382327278E-3</v>
      </c>
      <c r="AC3" s="19">
        <f t="shared" si="0"/>
        <v>9.5454163218689891E-3</v>
      </c>
      <c r="AD3" s="19">
        <f t="shared" si="0"/>
        <v>4.1557002418097268E-3</v>
      </c>
      <c r="AE3" s="19">
        <f t="shared" si="0"/>
        <v>2.7016867989638767E-2</v>
      </c>
      <c r="AF3" s="19">
        <f t="shared" si="0"/>
        <v>6.4066387642520151E-3</v>
      </c>
      <c r="AG3" s="19">
        <f t="shared" si="0"/>
        <v>5.8815278548623465E-2</v>
      </c>
      <c r="AH3" s="19">
        <f t="shared" si="0"/>
        <v>3.2243759641713506E-2</v>
      </c>
      <c r="AI3" s="19">
        <f t="shared" si="0"/>
        <v>2.3277852528657559E-3</v>
      </c>
      <c r="AJ3" s="19">
        <f t="shared" si="0"/>
        <v>3.5566415776057979E-2</v>
      </c>
      <c r="AK3" s="19">
        <f t="shared" si="0"/>
        <v>1.2108060877709137E-2</v>
      </c>
      <c r="AL3" s="19">
        <f t="shared" si="0"/>
        <v>1.2901086286097345E-2</v>
      </c>
      <c r="AM3" s="19">
        <f t="shared" si="0"/>
        <v>3.8881902793299415E-2</v>
      </c>
      <c r="AN3" s="19">
        <f t="shared" si="0"/>
        <v>3.2153809578035959E-3</v>
      </c>
      <c r="AO3" s="19">
        <f t="shared" si="0"/>
        <v>1.5871336363303748E-2</v>
      </c>
      <c r="AP3" s="19">
        <f t="shared" si="0"/>
        <v>2.7153129880643752E-3</v>
      </c>
      <c r="AQ3" s="19">
        <f t="shared" si="0"/>
        <v>2.0947186854113155E-2</v>
      </c>
      <c r="AR3" s="19">
        <f t="shared" si="0"/>
        <v>8.9304505517569396E-2</v>
      </c>
      <c r="AS3" s="19">
        <f t="shared" si="0"/>
        <v>9.8849228348263374E-3</v>
      </c>
      <c r="AT3" s="19">
        <f t="shared" si="0"/>
        <v>1.8959896643291928E-3</v>
      </c>
      <c r="AU3" s="19">
        <f t="shared" si="0"/>
        <v>2.6129296617724611E-2</v>
      </c>
      <c r="AV3" s="19">
        <f t="shared" si="0"/>
        <v>2.3401105376875238E-2</v>
      </c>
      <c r="AW3" s="19">
        <f t="shared" si="0"/>
        <v>5.4286580428382697E-3</v>
      </c>
      <c r="AX3" s="19">
        <f t="shared" si="0"/>
        <v>1.7740766532281359E-2</v>
      </c>
      <c r="AY3" s="19">
        <f t="shared" si="0"/>
        <v>1.7712251270151139E-3</v>
      </c>
      <c r="AZ3" s="20">
        <f>SUM(B3:AY3)</f>
        <v>1.0000000000000002</v>
      </c>
    </row>
    <row r="4" spans="1:52" x14ac:dyDescent="0.3">
      <c r="A4" t="s">
        <v>127</v>
      </c>
      <c r="B4" t="str">
        <f>INDEX(groupings!$C:$C,MATCH(B$1,groupings!$B:$B,0))</f>
        <v>South</v>
      </c>
      <c r="C4" t="str">
        <f>INDEX(groupings!$C:$C,MATCH(C$1,groupings!$B:$B,0))</f>
        <v>West</v>
      </c>
      <c r="D4" t="str">
        <f>INDEX(groupings!$C:$C,MATCH(D$1,groupings!$B:$B,0))</f>
        <v>West</v>
      </c>
      <c r="E4" t="str">
        <f>INDEX(groupings!$C:$C,MATCH(E$1,groupings!$B:$B,0))</f>
        <v>South</v>
      </c>
      <c r="F4" t="str">
        <f>INDEX(groupings!$C:$C,MATCH(F$1,groupings!$B:$B,0))</f>
        <v>West</v>
      </c>
      <c r="G4" t="str">
        <f>INDEX(groupings!$C:$C,MATCH(G$1,groupings!$B:$B,0))</f>
        <v>West</v>
      </c>
      <c r="H4" t="str">
        <f>INDEX(groupings!$C:$C,MATCH(H$1,groupings!$B:$B,0))</f>
        <v>Northeast</v>
      </c>
      <c r="I4" t="str">
        <f>INDEX(groupings!$C:$C,MATCH(I$1,groupings!$B:$B,0))</f>
        <v>South</v>
      </c>
      <c r="J4" t="str">
        <f>INDEX(groupings!$C:$C,MATCH(J$1,groupings!$B:$B,0))</f>
        <v>South</v>
      </c>
      <c r="K4" t="str">
        <f>INDEX(groupings!$C:$C,MATCH(K$1,groupings!$B:$B,0))</f>
        <v>South</v>
      </c>
      <c r="L4" t="str">
        <f>INDEX(groupings!$C:$C,MATCH(L$1,groupings!$B:$B,0))</f>
        <v>West</v>
      </c>
      <c r="M4" t="str">
        <f>INDEX(groupings!$C:$C,MATCH(M$1,groupings!$B:$B,0))</f>
        <v>West</v>
      </c>
      <c r="N4" t="str">
        <f>INDEX(groupings!$C:$C,MATCH(N$1,groupings!$B:$B,0))</f>
        <v>Midwest</v>
      </c>
      <c r="O4" t="str">
        <f>INDEX(groupings!$C:$C,MATCH(O$1,groupings!$B:$B,0))</f>
        <v>Midwest</v>
      </c>
      <c r="P4" t="str">
        <f>INDEX(groupings!$C:$C,MATCH(P$1,groupings!$B:$B,0))</f>
        <v>Midwest</v>
      </c>
      <c r="Q4" t="str">
        <f>INDEX(groupings!$C:$C,MATCH(Q$1,groupings!$B:$B,0))</f>
        <v>Midwest</v>
      </c>
      <c r="R4" t="str">
        <f>INDEX(groupings!$C:$C,MATCH(R$1,groupings!$B:$B,0))</f>
        <v>South</v>
      </c>
      <c r="S4" t="str">
        <f>INDEX(groupings!$C:$C,MATCH(S$1,groupings!$B:$B,0))</f>
        <v>South</v>
      </c>
      <c r="T4" t="str">
        <f>INDEX(groupings!$C:$C,MATCH(T$1,groupings!$B:$B,0))</f>
        <v>Northeast</v>
      </c>
      <c r="U4" t="str">
        <f>INDEX(groupings!$C:$C,MATCH(U$1,groupings!$B:$B,0))</f>
        <v>South</v>
      </c>
      <c r="V4" t="str">
        <f>INDEX(groupings!$C:$C,MATCH(V$1,groupings!$B:$B,0))</f>
        <v>Northeast</v>
      </c>
      <c r="W4" t="str">
        <f>INDEX(groupings!$C:$C,MATCH(W$1,groupings!$B:$B,0))</f>
        <v>Midwest</v>
      </c>
      <c r="X4" t="str">
        <f>INDEX(groupings!$C:$C,MATCH(X$1,groupings!$B:$B,0))</f>
        <v>Midwest</v>
      </c>
      <c r="Y4" t="str">
        <f>INDEX(groupings!$C:$C,MATCH(Y$1,groupings!$B:$B,0))</f>
        <v>South</v>
      </c>
      <c r="Z4" t="str">
        <f>INDEX(groupings!$C:$C,MATCH(Z$1,groupings!$B:$B,0))</f>
        <v>Midwest</v>
      </c>
      <c r="AA4" t="str">
        <f>INDEX(groupings!$C:$C,MATCH(AA$1,groupings!$B:$B,0))</f>
        <v>West</v>
      </c>
      <c r="AB4" t="str">
        <f>INDEX(groupings!$C:$C,MATCH(AB$1,groupings!$B:$B,0))</f>
        <v>Midwest</v>
      </c>
      <c r="AC4" t="str">
        <f>INDEX(groupings!$C:$C,MATCH(AC$1,groupings!$B:$B,0))</f>
        <v>West</v>
      </c>
      <c r="AD4" t="str">
        <f>INDEX(groupings!$C:$C,MATCH(AD$1,groupings!$B:$B,0))</f>
        <v>Northeast</v>
      </c>
      <c r="AE4" t="str">
        <f>INDEX(groupings!$C:$C,MATCH(AE$1,groupings!$B:$B,0))</f>
        <v>Northeast</v>
      </c>
      <c r="AF4" t="str">
        <f>INDEX(groupings!$C:$C,MATCH(AF$1,groupings!$B:$B,0))</f>
        <v>West</v>
      </c>
      <c r="AG4" t="str">
        <f>INDEX(groupings!$C:$C,MATCH(AG$1,groupings!$B:$B,0))</f>
        <v>Northeast</v>
      </c>
      <c r="AH4" t="str">
        <f>INDEX(groupings!$C:$C,MATCH(AH$1,groupings!$B:$B,0))</f>
        <v>South</v>
      </c>
      <c r="AI4" t="str">
        <f>INDEX(groupings!$C:$C,MATCH(AI$1,groupings!$B:$B,0))</f>
        <v>Midwest</v>
      </c>
      <c r="AJ4" t="str">
        <f>INDEX(groupings!$C:$C,MATCH(AJ$1,groupings!$B:$B,0))</f>
        <v>Midwest</v>
      </c>
      <c r="AK4" t="str">
        <f>INDEX(groupings!$C:$C,MATCH(AK$1,groupings!$B:$B,0))</f>
        <v>South</v>
      </c>
      <c r="AL4" t="str">
        <f>INDEX(groupings!$C:$C,MATCH(AL$1,groupings!$B:$B,0))</f>
        <v>West</v>
      </c>
      <c r="AM4" t="str">
        <f>INDEX(groupings!$C:$C,MATCH(AM$1,groupings!$B:$B,0))</f>
        <v>Northeast</v>
      </c>
      <c r="AN4" t="str">
        <f>INDEX(groupings!$C:$C,MATCH(AN$1,groupings!$B:$B,0))</f>
        <v>Northeast</v>
      </c>
      <c r="AO4" t="str">
        <f>INDEX(groupings!$C:$C,MATCH(AO$1,groupings!$B:$B,0))</f>
        <v>South</v>
      </c>
      <c r="AP4" t="str">
        <f>INDEX(groupings!$C:$C,MATCH(AP$1,groupings!$B:$B,0))</f>
        <v>Midwest</v>
      </c>
      <c r="AQ4" t="str">
        <f>INDEX(groupings!$C:$C,MATCH(AQ$1,groupings!$B:$B,0))</f>
        <v>South</v>
      </c>
      <c r="AR4" t="str">
        <f>INDEX(groupings!$C:$C,MATCH(AR$1,groupings!$B:$B,0))</f>
        <v>South</v>
      </c>
      <c r="AS4" t="str">
        <f>INDEX(groupings!$C:$C,MATCH(AS$1,groupings!$B:$B,0))</f>
        <v>West</v>
      </c>
      <c r="AT4" t="str">
        <f>INDEX(groupings!$C:$C,MATCH(AT$1,groupings!$B:$B,0))</f>
        <v>Northeast</v>
      </c>
      <c r="AU4" t="str">
        <f>INDEX(groupings!$C:$C,MATCH(AU$1,groupings!$B:$B,0))</f>
        <v>South</v>
      </c>
      <c r="AV4" t="str">
        <f>INDEX(groupings!$C:$C,MATCH(AV$1,groupings!$B:$B,0))</f>
        <v>West</v>
      </c>
      <c r="AW4" t="str">
        <f>INDEX(groupings!$C:$C,MATCH(AW$1,groupings!$B:$B,0))</f>
        <v>South</v>
      </c>
      <c r="AX4" t="str">
        <f>INDEX(groupings!$C:$C,MATCH(AX$1,groupings!$B:$B,0))</f>
        <v>Midwest</v>
      </c>
      <c r="AY4" t="str">
        <f>INDEX(groupings!$C:$C,MATCH(AY$1,groupings!$B:$B,0))</f>
        <v>West</v>
      </c>
    </row>
    <row r="5" spans="1:52" x14ac:dyDescent="0.3">
      <c r="A5" t="s">
        <v>126</v>
      </c>
      <c r="B5" t="str">
        <f>INDEX(groupings!$D:$D,MATCH(B$1,groupings!$B:$B,0))</f>
        <v>ESC</v>
      </c>
      <c r="C5" t="str">
        <f>INDEX(groupings!$D:$D,MATCH(C$1,groupings!$B:$B,0))</f>
        <v>PAC</v>
      </c>
      <c r="D5" t="str">
        <f>INDEX(groupings!$D:$D,MATCH(D$1,groupings!$B:$B,0))</f>
        <v>MTN</v>
      </c>
      <c r="E5" t="str">
        <f>INDEX(groupings!$D:$D,MATCH(E$1,groupings!$B:$B,0))</f>
        <v>WSC</v>
      </c>
      <c r="F5" t="str">
        <f>INDEX(groupings!$D:$D,MATCH(F$1,groupings!$B:$B,0))</f>
        <v>PAC</v>
      </c>
      <c r="G5" t="str">
        <f>INDEX(groupings!$D:$D,MATCH(G$1,groupings!$B:$B,0))</f>
        <v>MTN</v>
      </c>
      <c r="H5" t="str">
        <f>INDEX(groupings!$D:$D,MATCH(H$1,groupings!$B:$B,0))</f>
        <v>NEW</v>
      </c>
      <c r="I5" t="str">
        <f>INDEX(groupings!$D:$D,MATCH(I$1,groupings!$B:$B,0))</f>
        <v>SAC</v>
      </c>
      <c r="J5" t="str">
        <f>INDEX(groupings!$D:$D,MATCH(J$1,groupings!$B:$B,0))</f>
        <v>SAC</v>
      </c>
      <c r="K5" t="str">
        <f>INDEX(groupings!$D:$D,MATCH(K$1,groupings!$B:$B,0))</f>
        <v>SAC</v>
      </c>
      <c r="L5" t="str">
        <f>INDEX(groupings!$D:$D,MATCH(L$1,groupings!$B:$B,0))</f>
        <v>PAC</v>
      </c>
      <c r="M5" t="str">
        <f>INDEX(groupings!$D:$D,MATCH(M$1,groupings!$B:$B,0))</f>
        <v>MTN</v>
      </c>
      <c r="N5" t="str">
        <f>INDEX(groupings!$D:$D,MATCH(N$1,groupings!$B:$B,0))</f>
        <v>ENC</v>
      </c>
      <c r="O5" t="str">
        <f>INDEX(groupings!$D:$D,MATCH(O$1,groupings!$B:$B,0))</f>
        <v>ENC</v>
      </c>
      <c r="P5" t="str">
        <f>INDEX(groupings!$D:$D,MATCH(P$1,groupings!$B:$B,0))</f>
        <v>WNC</v>
      </c>
      <c r="Q5" t="str">
        <f>INDEX(groupings!$D:$D,MATCH(Q$1,groupings!$B:$B,0))</f>
        <v>WNC</v>
      </c>
      <c r="R5" t="str">
        <f>INDEX(groupings!$D:$D,MATCH(R$1,groupings!$B:$B,0))</f>
        <v>ESC</v>
      </c>
      <c r="S5" t="str">
        <f>INDEX(groupings!$D:$D,MATCH(S$1,groupings!$B:$B,0))</f>
        <v>WSC</v>
      </c>
      <c r="T5" t="str">
        <f>INDEX(groupings!$D:$D,MATCH(T$1,groupings!$B:$B,0))</f>
        <v>NEW</v>
      </c>
      <c r="U5" t="str">
        <f>INDEX(groupings!$D:$D,MATCH(U$1,groupings!$B:$B,0))</f>
        <v>SAC</v>
      </c>
      <c r="V5" t="str">
        <f>INDEX(groupings!$D:$D,MATCH(V$1,groupings!$B:$B,0))</f>
        <v>NEW</v>
      </c>
      <c r="W5" t="str">
        <f>INDEX(groupings!$D:$D,MATCH(W$1,groupings!$B:$B,0))</f>
        <v>ENC</v>
      </c>
      <c r="X5" t="str">
        <f>INDEX(groupings!$D:$D,MATCH(X$1,groupings!$B:$B,0))</f>
        <v>WNC</v>
      </c>
      <c r="Y5" t="str">
        <f>INDEX(groupings!$D:$D,MATCH(Y$1,groupings!$B:$B,0))</f>
        <v>ESC</v>
      </c>
      <c r="Z5" t="str">
        <f>INDEX(groupings!$D:$D,MATCH(Z$1,groupings!$B:$B,0))</f>
        <v>WNC</v>
      </c>
      <c r="AA5" t="str">
        <f>INDEX(groupings!$D:$D,MATCH(AA$1,groupings!$B:$B,0))</f>
        <v>MTN</v>
      </c>
      <c r="AB5" t="str">
        <f>INDEX(groupings!$D:$D,MATCH(AB$1,groupings!$B:$B,0))</f>
        <v>WNC</v>
      </c>
      <c r="AC5" t="str">
        <f>INDEX(groupings!$D:$D,MATCH(AC$1,groupings!$B:$B,0))</f>
        <v>MTN</v>
      </c>
      <c r="AD5" t="str">
        <f>INDEX(groupings!$D:$D,MATCH(AD$1,groupings!$B:$B,0))</f>
        <v>NEW</v>
      </c>
      <c r="AE5" t="str">
        <f>INDEX(groupings!$D:$D,MATCH(AE$1,groupings!$B:$B,0))</f>
        <v>MID</v>
      </c>
      <c r="AF5" t="str">
        <f>INDEX(groupings!$D:$D,MATCH(AF$1,groupings!$B:$B,0))</f>
        <v>MTN</v>
      </c>
      <c r="AG5" t="str">
        <f>INDEX(groupings!$D:$D,MATCH(AG$1,groupings!$B:$B,0))</f>
        <v>MID</v>
      </c>
      <c r="AH5" t="str">
        <f>INDEX(groupings!$D:$D,MATCH(AH$1,groupings!$B:$B,0))</f>
        <v>SAC</v>
      </c>
      <c r="AI5" t="str">
        <f>INDEX(groupings!$D:$D,MATCH(AI$1,groupings!$B:$B,0))</f>
        <v>WNC</v>
      </c>
      <c r="AJ5" t="str">
        <f>INDEX(groupings!$D:$D,MATCH(AJ$1,groupings!$B:$B,0))</f>
        <v>ENC</v>
      </c>
      <c r="AK5" t="str">
        <f>INDEX(groupings!$D:$D,MATCH(AK$1,groupings!$B:$B,0))</f>
        <v>WSC</v>
      </c>
      <c r="AL5" t="str">
        <f>INDEX(groupings!$D:$D,MATCH(AL$1,groupings!$B:$B,0))</f>
        <v>PAC</v>
      </c>
      <c r="AM5" t="str">
        <f>INDEX(groupings!$D:$D,MATCH(AM$1,groupings!$B:$B,0))</f>
        <v>MID</v>
      </c>
      <c r="AN5" t="str">
        <f>INDEX(groupings!$D:$D,MATCH(AN$1,groupings!$B:$B,0))</f>
        <v>NEW</v>
      </c>
      <c r="AO5" t="str">
        <f>INDEX(groupings!$D:$D,MATCH(AO$1,groupings!$B:$B,0))</f>
        <v>SAC</v>
      </c>
      <c r="AP5" t="str">
        <f>INDEX(groupings!$D:$D,MATCH(AP$1,groupings!$B:$B,0))</f>
        <v>WNC</v>
      </c>
      <c r="AQ5" t="str">
        <f>INDEX(groupings!$D:$D,MATCH(AQ$1,groupings!$B:$B,0))</f>
        <v>ESC</v>
      </c>
      <c r="AR5" t="str">
        <f>INDEX(groupings!$D:$D,MATCH(AR$1,groupings!$B:$B,0))</f>
        <v>WSC</v>
      </c>
      <c r="AS5" t="str">
        <f>INDEX(groupings!$D:$D,MATCH(AS$1,groupings!$B:$B,0))</f>
        <v>MTN</v>
      </c>
      <c r="AT5" t="str">
        <f>INDEX(groupings!$D:$D,MATCH(AT$1,groupings!$B:$B,0))</f>
        <v>NEW</v>
      </c>
      <c r="AU5" t="str">
        <f>INDEX(groupings!$D:$D,MATCH(AU$1,groupings!$B:$B,0))</f>
        <v>SAC</v>
      </c>
      <c r="AV5" t="str">
        <f>INDEX(groupings!$D:$D,MATCH(AV$1,groupings!$B:$B,0))</f>
        <v>PAC</v>
      </c>
      <c r="AW5" t="str">
        <f>INDEX(groupings!$D:$D,MATCH(AW$1,groupings!$B:$B,0))</f>
        <v>SAC</v>
      </c>
      <c r="AX5" t="str">
        <f>INDEX(groupings!$D:$D,MATCH(AX$1,groupings!$B:$B,0))</f>
        <v>ENC</v>
      </c>
      <c r="AY5" t="str">
        <f>INDEX(groupings!$D:$D,MATCH(AY$1,groupings!$B:$B,0))</f>
        <v>MTN</v>
      </c>
    </row>
    <row r="6" spans="1:52" x14ac:dyDescent="0.3">
      <c r="A6" t="s">
        <v>133</v>
      </c>
      <c r="B6" s="19">
        <f>B2/SUMIFS($B$2:$AY$2,$B$4:$AY$4,B4)</f>
        <v>3.9075303077957847E-2</v>
      </c>
      <c r="C6" s="19">
        <f t="shared" ref="C6:AY6" si="1">C2/SUMIFS($B$2:$AY$2,$B$4:$AY$4,C4)</f>
        <v>9.2957888013790284E-3</v>
      </c>
      <c r="D6" s="19">
        <f t="shared" si="1"/>
        <v>9.4354129075169976E-2</v>
      </c>
      <c r="E6" s="19">
        <f t="shared" si="1"/>
        <v>2.4061321888066353E-2</v>
      </c>
      <c r="F6" s="19">
        <f t="shared" si="1"/>
        <v>0.50051745122697988</v>
      </c>
      <c r="G6" s="19">
        <f t="shared" si="1"/>
        <v>7.3838116032042614E-2</v>
      </c>
      <c r="H6" s="19">
        <f t="shared" si="1"/>
        <v>6.3688708025438703E-2</v>
      </c>
      <c r="I6" s="19">
        <f t="shared" si="1"/>
        <v>7.8349304149717015E-3</v>
      </c>
      <c r="J6" s="19">
        <f t="shared" si="1"/>
        <v>0.17255516235347412</v>
      </c>
      <c r="K6" s="19">
        <f t="shared" si="1"/>
        <v>8.503392038192191E-2</v>
      </c>
      <c r="L6" s="19">
        <f t="shared" si="1"/>
        <v>1.7888377913218623E-2</v>
      </c>
      <c r="M6" s="19">
        <f t="shared" si="1"/>
        <v>2.3226987062295382E-2</v>
      </c>
      <c r="N6" s="19">
        <f t="shared" si="1"/>
        <v>0.18425248720869952</v>
      </c>
      <c r="O6" s="19">
        <f t="shared" si="1"/>
        <v>9.8876975167317693E-2</v>
      </c>
      <c r="P6" s="19">
        <f t="shared" si="1"/>
        <v>4.6307256680734085E-2</v>
      </c>
      <c r="Q6" s="19">
        <f t="shared" si="1"/>
        <v>4.2651403292873563E-2</v>
      </c>
      <c r="R6" s="19">
        <f t="shared" si="1"/>
        <v>3.5547861881440546E-2</v>
      </c>
      <c r="S6" s="19">
        <f t="shared" si="1"/>
        <v>3.6882257139340555E-2</v>
      </c>
      <c r="T6" s="19">
        <f t="shared" si="1"/>
        <v>2.4174470310753995E-2</v>
      </c>
      <c r="U6" s="19">
        <f t="shared" si="1"/>
        <v>4.8081024065291716E-2</v>
      </c>
      <c r="V6" s="19">
        <f t="shared" si="1"/>
        <v>0.12343044170792952</v>
      </c>
      <c r="W6" s="19">
        <f t="shared" si="1"/>
        <v>0.14588744159118591</v>
      </c>
      <c r="X6" s="19">
        <f t="shared" si="1"/>
        <v>8.2810474691241143E-2</v>
      </c>
      <c r="Y6" s="19">
        <f t="shared" si="1"/>
        <v>2.3555279558771992E-2</v>
      </c>
      <c r="Z6" s="19">
        <f t="shared" si="1"/>
        <v>9.0044513831045572E-2</v>
      </c>
      <c r="AA6" s="19">
        <f t="shared" si="1"/>
        <v>1.373822836599989E-2</v>
      </c>
      <c r="AB6" s="19">
        <f t="shared" si="1"/>
        <v>2.8361304806915271E-2</v>
      </c>
      <c r="AC6" s="19">
        <f t="shared" si="1"/>
        <v>3.9899163885270969E-2</v>
      </c>
      <c r="AD6" s="19">
        <f t="shared" si="1"/>
        <v>2.4463351919410948E-2</v>
      </c>
      <c r="AE6" s="19">
        <f t="shared" si="1"/>
        <v>0.15904014027320279</v>
      </c>
      <c r="AF6" s="19">
        <f t="shared" si="1"/>
        <v>2.677929609240667E-2</v>
      </c>
      <c r="AG6" s="19">
        <f t="shared" si="1"/>
        <v>0.34622777718601272</v>
      </c>
      <c r="AH6" s="19">
        <f t="shared" si="1"/>
        <v>8.4166956874563922E-2</v>
      </c>
      <c r="AI6" s="19">
        <f t="shared" si="1"/>
        <v>1.1202363508424816E-2</v>
      </c>
      <c r="AJ6" s="19">
        <f t="shared" si="1"/>
        <v>0.17116180185636481</v>
      </c>
      <c r="AK6" s="19">
        <f t="shared" si="1"/>
        <v>3.1606073517876601E-2</v>
      </c>
      <c r="AL6" s="19">
        <f t="shared" si="1"/>
        <v>5.3925626569866929E-2</v>
      </c>
      <c r="AM6" s="19">
        <f t="shared" si="1"/>
        <v>0.22888601582932988</v>
      </c>
      <c r="AN6" s="19">
        <f t="shared" si="1"/>
        <v>1.892797635747364E-2</v>
      </c>
      <c r="AO6" s="19">
        <f t="shared" si="1"/>
        <v>4.1429476527412024E-2</v>
      </c>
      <c r="AP6" s="19">
        <f t="shared" si="1"/>
        <v>1.306732358321995E-2</v>
      </c>
      <c r="AQ6" s="19">
        <f t="shared" si="1"/>
        <v>5.4679137674525889E-2</v>
      </c>
      <c r="AR6" s="19">
        <f t="shared" si="1"/>
        <v>0.23311451729337096</v>
      </c>
      <c r="AS6" s="19">
        <f t="shared" si="1"/>
        <v>4.1318277053710523E-2</v>
      </c>
      <c r="AT6" s="19">
        <f t="shared" si="1"/>
        <v>1.1161118390447792E-2</v>
      </c>
      <c r="AU6" s="19">
        <f t="shared" si="1"/>
        <v>6.8206170931183779E-2</v>
      </c>
      <c r="AV6" s="19">
        <f t="shared" si="1"/>
        <v>9.7814962390831137E-2</v>
      </c>
      <c r="AW6" s="19">
        <f t="shared" si="1"/>
        <v>1.4170606419830076E-2</v>
      </c>
      <c r="AX6" s="19">
        <f t="shared" si="1"/>
        <v>8.537665378197766E-2</v>
      </c>
      <c r="AY6" s="19">
        <f t="shared" si="1"/>
        <v>7.4035955308284218E-3</v>
      </c>
    </row>
    <row r="7" spans="1:52" x14ac:dyDescent="0.3">
      <c r="A7" t="s">
        <v>134</v>
      </c>
      <c r="B7" s="19">
        <f>B2/SUMIFS($B$2:$AY$2,$B$5:$AY$5,B5)</f>
        <v>0.25563208914752095</v>
      </c>
      <c r="C7" s="19">
        <f t="shared" ref="C7:AY7" si="2">C2/SUMIFS($B$2:$AY$2,$B$5:$AY$5,C5)</f>
        <v>1.3681500364483607E-2</v>
      </c>
      <c r="D7" s="19">
        <f t="shared" si="2"/>
        <v>0.29434358205231781</v>
      </c>
      <c r="E7" s="19">
        <f t="shared" si="2"/>
        <v>7.3883847584421652E-2</v>
      </c>
      <c r="F7" s="19">
        <f t="shared" si="2"/>
        <v>0.73665934518396714</v>
      </c>
      <c r="G7" s="19">
        <f t="shared" si="2"/>
        <v>0.23034260162108275</v>
      </c>
      <c r="H7" s="19">
        <f t="shared" si="2"/>
        <v>0.23956987144205327</v>
      </c>
      <c r="I7" s="19">
        <f t="shared" si="2"/>
        <v>1.5024462564817716E-2</v>
      </c>
      <c r="J7" s="19">
        <f t="shared" si="2"/>
        <v>0.33089618411820693</v>
      </c>
      <c r="K7" s="19">
        <f t="shared" si="2"/>
        <v>0.1630632163722274</v>
      </c>
      <c r="L7" s="19">
        <f t="shared" si="2"/>
        <v>2.6328034572323113E-2</v>
      </c>
      <c r="M7" s="19">
        <f t="shared" si="2"/>
        <v>7.2458032724272162E-2</v>
      </c>
      <c r="N7" s="19">
        <f t="shared" si="2"/>
        <v>0.26876383449866775</v>
      </c>
      <c r="O7" s="19">
        <f t="shared" si="2"/>
        <v>0.14422901634699414</v>
      </c>
      <c r="P7" s="19">
        <f t="shared" si="2"/>
        <v>0.1472668022665104</v>
      </c>
      <c r="Q7" s="19">
        <f t="shared" si="2"/>
        <v>0.1356404206456488</v>
      </c>
      <c r="R7" s="19">
        <f t="shared" si="2"/>
        <v>0.23255543736540316</v>
      </c>
      <c r="S7" s="19">
        <f t="shared" si="2"/>
        <v>0.11325242552047812</v>
      </c>
      <c r="T7" s="19">
        <f t="shared" si="2"/>
        <v>9.0934090580292878E-2</v>
      </c>
      <c r="U7" s="19">
        <f t="shared" si="2"/>
        <v>9.2201399104536189E-2</v>
      </c>
      <c r="V7" s="19">
        <f t="shared" si="2"/>
        <v>0.46429290165838377</v>
      </c>
      <c r="W7" s="19">
        <f t="shared" si="2"/>
        <v>0.21280183948255693</v>
      </c>
      <c r="X7" s="19">
        <f t="shared" si="2"/>
        <v>0.26335470239645276</v>
      </c>
      <c r="Y7" s="19">
        <f t="shared" si="2"/>
        <v>0.15409951682395179</v>
      </c>
      <c r="Z7" s="19">
        <f t="shared" si="2"/>
        <v>0.28636046624324535</v>
      </c>
      <c r="AA7" s="19">
        <f t="shared" si="2"/>
        <v>4.2857259008554777E-2</v>
      </c>
      <c r="AB7" s="19">
        <f t="shared" si="2"/>
        <v>9.0194906077386131E-2</v>
      </c>
      <c r="AC7" s="19">
        <f t="shared" si="2"/>
        <v>0.12446792667151726</v>
      </c>
      <c r="AD7" s="19">
        <f t="shared" si="2"/>
        <v>9.2020740506058005E-2</v>
      </c>
      <c r="AE7" s="19">
        <f t="shared" si="2"/>
        <v>0.21663050902799572</v>
      </c>
      <c r="AF7" s="19">
        <f t="shared" si="2"/>
        <v>8.353968198253349E-2</v>
      </c>
      <c r="AG7" s="19">
        <f t="shared" si="2"/>
        <v>0.47160106550833453</v>
      </c>
      <c r="AH7" s="19">
        <f t="shared" si="2"/>
        <v>0.16140070501967313</v>
      </c>
      <c r="AI7" s="19">
        <f t="shared" si="2"/>
        <v>3.5625868815483817E-2</v>
      </c>
      <c r="AJ7" s="19">
        <f t="shared" si="2"/>
        <v>0.24966882609574781</v>
      </c>
      <c r="AK7" s="19">
        <f t="shared" si="2"/>
        <v>9.7051123350583413E-2</v>
      </c>
      <c r="AL7" s="19">
        <f t="shared" si="2"/>
        <v>7.9367495898916202E-2</v>
      </c>
      <c r="AM7" s="19">
        <f t="shared" si="2"/>
        <v>0.31176842546366978</v>
      </c>
      <c r="AN7" s="19">
        <f t="shared" si="2"/>
        <v>7.119900847740504E-2</v>
      </c>
      <c r="AO7" s="19">
        <f t="shared" si="2"/>
        <v>7.944622175286345E-2</v>
      </c>
      <c r="AP7" s="19">
        <f t="shared" si="2"/>
        <v>4.1556833555272794E-2</v>
      </c>
      <c r="AQ7" s="19">
        <f t="shared" si="2"/>
        <v>0.35771295666312408</v>
      </c>
      <c r="AR7" s="19">
        <f t="shared" si="2"/>
        <v>0.71581260354451681</v>
      </c>
      <c r="AS7" s="19">
        <f t="shared" si="2"/>
        <v>0.12889493858324116</v>
      </c>
      <c r="AT7" s="19">
        <f t="shared" si="2"/>
        <v>4.1983387335807018E-2</v>
      </c>
      <c r="AU7" s="19">
        <f t="shared" si="2"/>
        <v>0.13079389446611064</v>
      </c>
      <c r="AV7" s="19">
        <f t="shared" si="2"/>
        <v>0.14396362398030993</v>
      </c>
      <c r="AW7" s="19">
        <f t="shared" si="2"/>
        <v>2.7173916601564554E-2</v>
      </c>
      <c r="AX7" s="19">
        <f t="shared" si="2"/>
        <v>0.12453648357603335</v>
      </c>
      <c r="AY7" s="19">
        <f t="shared" si="2"/>
        <v>2.3095977356480554E-2</v>
      </c>
    </row>
  </sheetData>
  <conditionalFormatting sqref="B1:AZ1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359D-A888-44F3-A994-4BA300465AF9}">
  <dimension ref="A1:F53"/>
  <sheetViews>
    <sheetView workbookViewId="0">
      <selection activeCell="F1" sqref="F1:F9"/>
    </sheetView>
  </sheetViews>
  <sheetFormatPr defaultRowHeight="14.4" x14ac:dyDescent="0.3"/>
  <sheetData>
    <row r="1" spans="1:6" x14ac:dyDescent="0.3">
      <c r="A1" t="s">
        <v>129</v>
      </c>
      <c r="B1" t="s">
        <v>128</v>
      </c>
      <c r="C1" t="s">
        <v>127</v>
      </c>
      <c r="D1" t="s">
        <v>126</v>
      </c>
      <c r="F1" t="s">
        <v>79</v>
      </c>
    </row>
    <row r="2" spans="1:6" x14ac:dyDescent="0.3">
      <c r="A2" t="s">
        <v>125</v>
      </c>
      <c r="B2" t="s">
        <v>4</v>
      </c>
      <c r="C2" t="s">
        <v>59</v>
      </c>
      <c r="D2" t="s">
        <v>79</v>
      </c>
      <c r="F2" t="s">
        <v>70</v>
      </c>
    </row>
    <row r="3" spans="1:6" x14ac:dyDescent="0.3">
      <c r="A3" t="s">
        <v>124</v>
      </c>
      <c r="B3" t="s">
        <v>6</v>
      </c>
      <c r="C3" t="s">
        <v>60</v>
      </c>
      <c r="D3" t="s">
        <v>70</v>
      </c>
      <c r="F3" t="s">
        <v>63</v>
      </c>
    </row>
    <row r="4" spans="1:6" x14ac:dyDescent="0.3">
      <c r="A4" t="s">
        <v>123</v>
      </c>
      <c r="B4" t="s">
        <v>8</v>
      </c>
      <c r="C4" t="s">
        <v>60</v>
      </c>
      <c r="D4" t="s">
        <v>63</v>
      </c>
      <c r="F4" t="s">
        <v>77</v>
      </c>
    </row>
    <row r="5" spans="1:6" x14ac:dyDescent="0.3">
      <c r="A5" t="s">
        <v>122</v>
      </c>
      <c r="B5" t="s">
        <v>10</v>
      </c>
      <c r="C5" t="s">
        <v>59</v>
      </c>
      <c r="D5" t="s">
        <v>77</v>
      </c>
      <c r="F5" t="s">
        <v>73</v>
      </c>
    </row>
    <row r="6" spans="1:6" x14ac:dyDescent="0.3">
      <c r="A6" t="s">
        <v>121</v>
      </c>
      <c r="B6" t="s">
        <v>12</v>
      </c>
      <c r="C6" t="s">
        <v>60</v>
      </c>
      <c r="D6" t="s">
        <v>70</v>
      </c>
      <c r="F6" t="s">
        <v>68</v>
      </c>
    </row>
    <row r="7" spans="1:6" x14ac:dyDescent="0.3">
      <c r="A7" t="s">
        <v>120</v>
      </c>
      <c r="B7" t="s">
        <v>14</v>
      </c>
      <c r="C7" t="s">
        <v>60</v>
      </c>
      <c r="D7" t="s">
        <v>63</v>
      </c>
      <c r="F7" t="s">
        <v>65</v>
      </c>
    </row>
    <row r="8" spans="1:6" x14ac:dyDescent="0.3">
      <c r="A8" t="s">
        <v>119</v>
      </c>
      <c r="B8" t="s">
        <v>16</v>
      </c>
      <c r="C8" t="s">
        <v>74</v>
      </c>
      <c r="D8" t="s">
        <v>73</v>
      </c>
      <c r="F8" t="s">
        <v>81</v>
      </c>
    </row>
    <row r="9" spans="1:6" x14ac:dyDescent="0.3">
      <c r="A9" t="s">
        <v>118</v>
      </c>
      <c r="B9" t="s">
        <v>18</v>
      </c>
      <c r="C9" t="s">
        <v>59</v>
      </c>
      <c r="D9" t="s">
        <v>68</v>
      </c>
      <c r="F9" t="s">
        <v>85</v>
      </c>
    </row>
    <row r="10" spans="1:6" x14ac:dyDescent="0.3">
      <c r="A10" t="s">
        <v>117</v>
      </c>
      <c r="B10" t="s">
        <v>116</v>
      </c>
      <c r="C10" t="s">
        <v>59</v>
      </c>
      <c r="D10" t="s">
        <v>68</v>
      </c>
    </row>
    <row r="11" spans="1:6" x14ac:dyDescent="0.3">
      <c r="A11" t="s">
        <v>115</v>
      </c>
      <c r="B11" t="s">
        <v>20</v>
      </c>
      <c r="C11" t="s">
        <v>59</v>
      </c>
      <c r="D11" t="s">
        <v>68</v>
      </c>
    </row>
    <row r="12" spans="1:6" x14ac:dyDescent="0.3">
      <c r="A12" t="s">
        <v>114</v>
      </c>
      <c r="B12" t="s">
        <v>22</v>
      </c>
      <c r="C12" t="s">
        <v>59</v>
      </c>
      <c r="D12" t="s">
        <v>68</v>
      </c>
    </row>
    <row r="13" spans="1:6" x14ac:dyDescent="0.3">
      <c r="A13" t="s">
        <v>113</v>
      </c>
      <c r="B13" t="s">
        <v>24</v>
      </c>
      <c r="C13" t="s">
        <v>60</v>
      </c>
      <c r="D13" t="s">
        <v>70</v>
      </c>
    </row>
    <row r="14" spans="1:6" x14ac:dyDescent="0.3">
      <c r="A14" t="s">
        <v>112</v>
      </c>
      <c r="B14" t="s">
        <v>26</v>
      </c>
      <c r="C14" t="s">
        <v>60</v>
      </c>
      <c r="D14" t="s">
        <v>63</v>
      </c>
    </row>
    <row r="15" spans="1:6" x14ac:dyDescent="0.3">
      <c r="A15" t="s">
        <v>111</v>
      </c>
      <c r="B15" t="s">
        <v>28</v>
      </c>
      <c r="C15" t="s">
        <v>66</v>
      </c>
      <c r="D15" t="s">
        <v>65</v>
      </c>
    </row>
    <row r="16" spans="1:6" x14ac:dyDescent="0.3">
      <c r="A16" t="s">
        <v>110</v>
      </c>
      <c r="B16" t="s">
        <v>30</v>
      </c>
      <c r="C16" t="s">
        <v>66</v>
      </c>
      <c r="D16" t="s">
        <v>65</v>
      </c>
    </row>
    <row r="17" spans="1:4" x14ac:dyDescent="0.3">
      <c r="A17" t="s">
        <v>109</v>
      </c>
      <c r="B17" t="s">
        <v>32</v>
      </c>
      <c r="C17" t="s">
        <v>66</v>
      </c>
      <c r="D17" t="s">
        <v>81</v>
      </c>
    </row>
    <row r="18" spans="1:4" x14ac:dyDescent="0.3">
      <c r="A18" t="s">
        <v>108</v>
      </c>
      <c r="B18" t="s">
        <v>34</v>
      </c>
      <c r="C18" t="s">
        <v>66</v>
      </c>
      <c r="D18" t="s">
        <v>81</v>
      </c>
    </row>
    <row r="19" spans="1:4" x14ac:dyDescent="0.3">
      <c r="A19" t="s">
        <v>107</v>
      </c>
      <c r="B19" t="s">
        <v>36</v>
      </c>
      <c r="C19" t="s">
        <v>59</v>
      </c>
      <c r="D19" t="s">
        <v>79</v>
      </c>
    </row>
    <row r="20" spans="1:4" x14ac:dyDescent="0.3">
      <c r="A20" t="s">
        <v>106</v>
      </c>
      <c r="B20" t="s">
        <v>38</v>
      </c>
      <c r="C20" t="s">
        <v>59</v>
      </c>
      <c r="D20" t="s">
        <v>77</v>
      </c>
    </row>
    <row r="21" spans="1:4" x14ac:dyDescent="0.3">
      <c r="A21" t="s">
        <v>105</v>
      </c>
      <c r="B21" t="s">
        <v>40</v>
      </c>
      <c r="C21" t="s">
        <v>74</v>
      </c>
      <c r="D21" t="s">
        <v>73</v>
      </c>
    </row>
    <row r="22" spans="1:4" x14ac:dyDescent="0.3">
      <c r="A22" t="s">
        <v>104</v>
      </c>
      <c r="B22" t="s">
        <v>42</v>
      </c>
      <c r="C22" t="s">
        <v>59</v>
      </c>
      <c r="D22" t="s">
        <v>68</v>
      </c>
    </row>
    <row r="23" spans="1:4" x14ac:dyDescent="0.3">
      <c r="A23" t="s">
        <v>103</v>
      </c>
      <c r="B23" t="s">
        <v>44</v>
      </c>
      <c r="C23" t="s">
        <v>74</v>
      </c>
      <c r="D23" t="s">
        <v>73</v>
      </c>
    </row>
    <row r="24" spans="1:4" x14ac:dyDescent="0.3">
      <c r="A24" t="s">
        <v>102</v>
      </c>
      <c r="B24" t="s">
        <v>46</v>
      </c>
      <c r="C24" t="s">
        <v>66</v>
      </c>
      <c r="D24" t="s">
        <v>65</v>
      </c>
    </row>
    <row r="25" spans="1:4" x14ac:dyDescent="0.3">
      <c r="A25" t="s">
        <v>101</v>
      </c>
      <c r="B25" t="s">
        <v>48</v>
      </c>
      <c r="C25" t="s">
        <v>66</v>
      </c>
      <c r="D25" t="s">
        <v>81</v>
      </c>
    </row>
    <row r="26" spans="1:4" x14ac:dyDescent="0.3">
      <c r="A26" t="s">
        <v>100</v>
      </c>
      <c r="B26" t="s">
        <v>50</v>
      </c>
      <c r="C26" t="s">
        <v>59</v>
      </c>
      <c r="D26" t="s">
        <v>79</v>
      </c>
    </row>
    <row r="27" spans="1:4" x14ac:dyDescent="0.3">
      <c r="A27" t="s">
        <v>99</v>
      </c>
      <c r="B27" t="s">
        <v>52</v>
      </c>
      <c r="C27" t="s">
        <v>66</v>
      </c>
      <c r="D27" t="s">
        <v>81</v>
      </c>
    </row>
    <row r="28" spans="1:4" x14ac:dyDescent="0.3">
      <c r="A28" t="s">
        <v>98</v>
      </c>
      <c r="B28" t="s">
        <v>5</v>
      </c>
      <c r="C28" t="s">
        <v>60</v>
      </c>
      <c r="D28" t="s">
        <v>63</v>
      </c>
    </row>
    <row r="29" spans="1:4" x14ac:dyDescent="0.3">
      <c r="A29" t="s">
        <v>97</v>
      </c>
      <c r="B29" t="s">
        <v>7</v>
      </c>
      <c r="C29" t="s">
        <v>66</v>
      </c>
      <c r="D29" t="s">
        <v>81</v>
      </c>
    </row>
    <row r="30" spans="1:4" x14ac:dyDescent="0.3">
      <c r="A30" t="s">
        <v>96</v>
      </c>
      <c r="B30" t="s">
        <v>9</v>
      </c>
      <c r="C30" t="s">
        <v>60</v>
      </c>
      <c r="D30" t="s">
        <v>63</v>
      </c>
    </row>
    <row r="31" spans="1:4" x14ac:dyDescent="0.3">
      <c r="A31" t="s">
        <v>95</v>
      </c>
      <c r="B31" t="s">
        <v>11</v>
      </c>
      <c r="C31" t="s">
        <v>74</v>
      </c>
      <c r="D31" t="s">
        <v>73</v>
      </c>
    </row>
    <row r="32" spans="1:4" x14ac:dyDescent="0.3">
      <c r="A32" t="s">
        <v>94</v>
      </c>
      <c r="B32" t="s">
        <v>13</v>
      </c>
      <c r="C32" t="s">
        <v>74</v>
      </c>
      <c r="D32" t="s">
        <v>85</v>
      </c>
    </row>
    <row r="33" spans="1:4" x14ac:dyDescent="0.3">
      <c r="A33" t="s">
        <v>93</v>
      </c>
      <c r="B33" t="s">
        <v>15</v>
      </c>
      <c r="C33" t="s">
        <v>60</v>
      </c>
      <c r="D33" t="s">
        <v>63</v>
      </c>
    </row>
    <row r="34" spans="1:4" x14ac:dyDescent="0.3">
      <c r="A34" t="s">
        <v>92</v>
      </c>
      <c r="B34" t="s">
        <v>17</v>
      </c>
      <c r="C34" t="s">
        <v>74</v>
      </c>
      <c r="D34" t="s">
        <v>85</v>
      </c>
    </row>
    <row r="35" spans="1:4" x14ac:dyDescent="0.3">
      <c r="A35" t="s">
        <v>91</v>
      </c>
      <c r="B35" t="s">
        <v>19</v>
      </c>
      <c r="C35" t="s">
        <v>59</v>
      </c>
      <c r="D35" t="s">
        <v>68</v>
      </c>
    </row>
    <row r="36" spans="1:4" x14ac:dyDescent="0.3">
      <c r="A36" t="s">
        <v>90</v>
      </c>
      <c r="B36" t="s">
        <v>21</v>
      </c>
      <c r="C36" t="s">
        <v>66</v>
      </c>
      <c r="D36" t="s">
        <v>81</v>
      </c>
    </row>
    <row r="37" spans="1:4" x14ac:dyDescent="0.3">
      <c r="A37" t="s">
        <v>89</v>
      </c>
      <c r="B37" t="s">
        <v>23</v>
      </c>
      <c r="C37" t="s">
        <v>66</v>
      </c>
      <c r="D37" t="s">
        <v>65</v>
      </c>
    </row>
    <row r="38" spans="1:4" x14ac:dyDescent="0.3">
      <c r="A38" t="s">
        <v>88</v>
      </c>
      <c r="B38" t="s">
        <v>25</v>
      </c>
      <c r="C38" t="s">
        <v>59</v>
      </c>
      <c r="D38" t="s">
        <v>77</v>
      </c>
    </row>
    <row r="39" spans="1:4" x14ac:dyDescent="0.3">
      <c r="A39" t="s">
        <v>87</v>
      </c>
      <c r="B39" t="s">
        <v>27</v>
      </c>
      <c r="C39" t="s">
        <v>60</v>
      </c>
      <c r="D39" t="s">
        <v>70</v>
      </c>
    </row>
    <row r="40" spans="1:4" x14ac:dyDescent="0.3">
      <c r="A40" t="s">
        <v>86</v>
      </c>
      <c r="B40" t="s">
        <v>29</v>
      </c>
      <c r="C40" t="s">
        <v>74</v>
      </c>
      <c r="D40" t="s">
        <v>85</v>
      </c>
    </row>
    <row r="41" spans="1:4" x14ac:dyDescent="0.3">
      <c r="A41" t="s">
        <v>84</v>
      </c>
      <c r="B41" t="s">
        <v>31</v>
      </c>
      <c r="C41" t="s">
        <v>74</v>
      </c>
      <c r="D41" t="s">
        <v>73</v>
      </c>
    </row>
    <row r="42" spans="1:4" x14ac:dyDescent="0.3">
      <c r="A42" t="s">
        <v>83</v>
      </c>
      <c r="B42" t="s">
        <v>33</v>
      </c>
      <c r="C42" t="s">
        <v>59</v>
      </c>
      <c r="D42" t="s">
        <v>68</v>
      </c>
    </row>
    <row r="43" spans="1:4" x14ac:dyDescent="0.3">
      <c r="A43" t="s">
        <v>82</v>
      </c>
      <c r="B43" t="s">
        <v>35</v>
      </c>
      <c r="C43" t="s">
        <v>66</v>
      </c>
      <c r="D43" t="s">
        <v>81</v>
      </c>
    </row>
    <row r="44" spans="1:4" x14ac:dyDescent="0.3">
      <c r="A44" t="s">
        <v>80</v>
      </c>
      <c r="B44" t="s">
        <v>37</v>
      </c>
      <c r="C44" t="s">
        <v>59</v>
      </c>
      <c r="D44" t="s">
        <v>79</v>
      </c>
    </row>
    <row r="45" spans="1:4" x14ac:dyDescent="0.3">
      <c r="A45" t="s">
        <v>78</v>
      </c>
      <c r="B45" t="s">
        <v>39</v>
      </c>
      <c r="C45" t="s">
        <v>59</v>
      </c>
      <c r="D45" t="s">
        <v>77</v>
      </c>
    </row>
    <row r="46" spans="1:4" x14ac:dyDescent="0.3">
      <c r="A46" t="s">
        <v>76</v>
      </c>
      <c r="B46" t="s">
        <v>41</v>
      </c>
      <c r="C46" t="s">
        <v>60</v>
      </c>
      <c r="D46" t="s">
        <v>63</v>
      </c>
    </row>
    <row r="47" spans="1:4" x14ac:dyDescent="0.3">
      <c r="A47" t="s">
        <v>75</v>
      </c>
      <c r="B47" t="s">
        <v>43</v>
      </c>
      <c r="C47" t="s">
        <v>74</v>
      </c>
      <c r="D47" t="s">
        <v>73</v>
      </c>
    </row>
    <row r="48" spans="1:4" x14ac:dyDescent="0.3">
      <c r="A48" t="s">
        <v>72</v>
      </c>
      <c r="B48" t="s">
        <v>45</v>
      </c>
      <c r="C48" t="s">
        <v>59</v>
      </c>
      <c r="D48" t="s">
        <v>68</v>
      </c>
    </row>
    <row r="49" spans="1:4" x14ac:dyDescent="0.3">
      <c r="A49" t="s">
        <v>71</v>
      </c>
      <c r="B49" t="s">
        <v>47</v>
      </c>
      <c r="C49" t="s">
        <v>60</v>
      </c>
      <c r="D49" t="s">
        <v>70</v>
      </c>
    </row>
    <row r="50" spans="1:4" x14ac:dyDescent="0.3">
      <c r="A50" t="s">
        <v>69</v>
      </c>
      <c r="B50" t="s">
        <v>49</v>
      </c>
      <c r="C50" t="s">
        <v>59</v>
      </c>
      <c r="D50" t="s">
        <v>68</v>
      </c>
    </row>
    <row r="51" spans="1:4" x14ac:dyDescent="0.3">
      <c r="A51" t="s">
        <v>67</v>
      </c>
      <c r="B51" t="s">
        <v>51</v>
      </c>
      <c r="C51" t="s">
        <v>66</v>
      </c>
      <c r="D51" t="s">
        <v>65</v>
      </c>
    </row>
    <row r="52" spans="1:4" x14ac:dyDescent="0.3">
      <c r="A52" t="s">
        <v>64</v>
      </c>
      <c r="B52" t="s">
        <v>53</v>
      </c>
      <c r="C52" t="s">
        <v>60</v>
      </c>
      <c r="D52" t="s">
        <v>63</v>
      </c>
    </row>
    <row r="53" spans="1:4" x14ac:dyDescent="0.3">
      <c r="A53" t="s">
        <v>62</v>
      </c>
      <c r="B5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national_healthweather</vt:lpstr>
      <vt:lpstr>healthweather</vt:lpstr>
      <vt:lpstr>population</vt:lpstr>
      <vt:lpstr>groupings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2021-01-15T19:18:56Z</dcterms:created>
  <dcterms:modified xsi:type="dcterms:W3CDTF">2021-01-20T05:32:23Z</dcterms:modified>
</cp:coreProperties>
</file>