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ml.chartshapes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charts/chart3.xml" ContentType="application/vnd.openxmlformats-officedocument.drawingml.chart+xml"/>
  <Override PartName="/xl/drawings/drawing5.xml" ContentType="application/vnd.openxmlformats-officedocument.drawingml.chartshapes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6.xml" ContentType="application/vnd.openxmlformats-officedocument.drawingml.chartshapes+xml"/>
  <Override PartName="/xl/charts/chart5.xml" ContentType="application/vnd.openxmlformats-officedocument.drawingml.chart+xml"/>
  <Override PartName="/xl/drawings/drawing7.xml" ContentType="application/vnd.openxmlformats-officedocument.drawingml.chartshapes+xml"/>
  <Override PartName="/xl/charts/chart6.xml" ContentType="application/vnd.openxmlformats-officedocument.drawingml.chart+xml"/>
  <Override PartName="/xl/drawings/drawing8.xml" ContentType="application/vnd.openxmlformats-officedocument.drawingml.chartshapes+xml"/>
  <Override PartName="/xl/charts/chart7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9.xml" ContentType="application/vnd.openxmlformats-officedocument.drawingml.chartshapes+xml"/>
  <Override PartName="/xl/charts/chart8.xml" ContentType="application/vnd.openxmlformats-officedocument.drawingml.chart+xml"/>
  <Override PartName="/xl/drawings/drawing10.xml" ContentType="application/vnd.openxmlformats-officedocument.drawingml.chartshapes+xml"/>
  <Override PartName="/xl/charts/chart9.xml" ContentType="application/vnd.openxmlformats-officedocument.drawingml.chart+xml"/>
  <Override PartName="/xl/drawings/drawing11.xml" ContentType="application/vnd.openxmlformats-officedocument.drawingml.chartshapes+xml"/>
  <Override PartName="/xl/charts/chart10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12.xml" ContentType="application/vnd.openxmlformats-officedocument.drawingml.chartshapes+xml"/>
  <Override PartName="/xl/charts/chart11.xml" ContentType="application/vnd.openxmlformats-officedocument.drawingml.chart+xml"/>
  <Override PartName="/xl/drawings/drawing13.xml" ContentType="application/vnd.openxmlformats-officedocument.drawingml.chartshapes+xml"/>
  <Override PartName="/xl/charts/chart12.xml" ContentType="application/vnd.openxmlformats-officedocument.drawingml.chart+xml"/>
  <Override PartName="/xl/drawings/drawing14.xml" ContentType="application/vnd.openxmlformats-officedocument.drawingml.chartshapes+xml"/>
  <Override PartName="/xl/drawings/drawing15.xml" ContentType="application/vnd.openxmlformats-officedocument.drawing+xml"/>
  <Override PartName="/xl/charts/chart13.xml" ContentType="application/vnd.openxmlformats-officedocument.drawingml.chart+xml"/>
  <Override PartName="/xl/drawings/drawing16.xml" ContentType="application/vnd.openxmlformats-officedocument.drawingml.chartshapes+xml"/>
  <Override PartName="/xl/charts/chart14.xml" ContentType="application/vnd.openxmlformats-officedocument.drawingml.chart+xml"/>
  <Override PartName="/xl/drawings/drawing17.xml" ContentType="application/vnd.openxmlformats-officedocument.drawingml.chartshapes+xml"/>
  <Override PartName="/xl/charts/chart15.xml" ContentType="application/vnd.openxmlformats-officedocument.drawingml.chart+xml"/>
  <Override PartName="/xl/drawings/drawing18.xml" ContentType="application/vnd.openxmlformats-officedocument.drawingml.chartshapes+xml"/>
  <Override PartName="/xl/charts/chart16.xml" ContentType="application/vnd.openxmlformats-officedocument.drawingml.chart+xml"/>
  <Override PartName="/xl/drawings/drawing19.xml" ContentType="application/vnd.openxmlformats-officedocument.drawingml.chartshapes+xml"/>
  <Override PartName="/xl/charts/chart1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0.xml" ContentType="application/vnd.openxmlformats-officedocument.drawingml.chartshapes+xml"/>
  <Override PartName="/xl/charts/chart1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1.xml" ContentType="application/vnd.openxmlformats-officedocument.drawingml.chartshapes+xml"/>
  <Override PartName="/xl/charts/chart19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2.xml" ContentType="application/vnd.openxmlformats-officedocument.drawingml.chartshapes+xml"/>
  <Override PartName="/xl/charts/chart20.xml" ContentType="application/vnd.openxmlformats-officedocument.drawingml.chart+xml"/>
  <Override PartName="/xl/drawings/drawing23.xml" ContentType="application/vnd.openxmlformats-officedocument.drawingml.chartshapes+xml"/>
  <Override PartName="/xl/charts/chart21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4.xml" ContentType="application/vnd.openxmlformats-officedocument.drawingml.chartshapes+xml"/>
  <Override PartName="/xl/charts/chart22.xml" ContentType="application/vnd.openxmlformats-officedocument.drawingml.chart+xml"/>
  <Override PartName="/xl/drawings/drawing25.xml" ContentType="application/vnd.openxmlformats-officedocument.drawingml.chartshapes+xml"/>
  <Override PartName="/xl/charts/chart23.xml" ContentType="application/vnd.openxmlformats-officedocument.drawingml.chart+xml"/>
  <Override PartName="/xl/drawings/drawing26.xml" ContentType="application/vnd.openxmlformats-officedocument.drawingml.chartshapes+xml"/>
  <Override PartName="/xl/charts/chart24.xml" ContentType="application/vnd.openxmlformats-officedocument.drawingml.chart+xml"/>
  <Override PartName="/xl/drawings/drawing27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viparell/Google Drive/MAST_Esther/equilibrium_paper/supp_documents/"/>
    </mc:Choice>
  </mc:AlternateContent>
  <xr:revisionPtr revIDLastSave="0" documentId="13_ncr:1_{0678C032-DFAA-A04A-9E9C-93F2EFC2FD3C}" xr6:coauthVersionLast="47" xr6:coauthVersionMax="47" xr10:uidLastSave="{00000000-0000-0000-0000-000000000000}"/>
  <bookViews>
    <workbookView xWindow="2480" yWindow="460" windowWidth="33360" windowHeight="21940" xr2:uid="{6E743422-39B3-3A42-8E69-6FB617CA761B}"/>
  </bookViews>
  <sheets>
    <sheet name="Inout_Output_parameters" sheetId="2" r:id="rId1"/>
    <sheet name="Other_input_parameters_and_FDC" sheetId="7" r:id="rId2"/>
    <sheet name="Results" sheetId="6" r:id="rId3"/>
    <sheet name="Figure_3" sheetId="11" r:id="rId4"/>
    <sheet name="Supplementary_Figure_01" sheetId="12" r:id="rId5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A46" i="6" l="1"/>
  <c r="B46" i="6"/>
  <c r="Z46" i="6"/>
  <c r="Y46" i="6"/>
  <c r="X46" i="6"/>
  <c r="S46" i="6"/>
  <c r="Q46" i="6"/>
  <c r="AA66" i="6"/>
  <c r="B66" i="6"/>
  <c r="Z66" i="6"/>
  <c r="Y66" i="6"/>
  <c r="X66" i="6"/>
  <c r="S66" i="6"/>
  <c r="Q66" i="6"/>
  <c r="AA59" i="6"/>
  <c r="B59" i="6"/>
  <c r="Z59" i="6"/>
  <c r="Y59" i="6"/>
  <c r="X59" i="6"/>
  <c r="S59" i="6"/>
  <c r="Q59" i="6"/>
  <c r="AA52" i="6"/>
  <c r="B52" i="6"/>
  <c r="Z52" i="6"/>
  <c r="Y52" i="6"/>
  <c r="X52" i="6"/>
  <c r="S52" i="6"/>
  <c r="Q52" i="6"/>
  <c r="AA40" i="6"/>
  <c r="B40" i="6"/>
  <c r="Z40" i="6"/>
  <c r="Y40" i="6"/>
  <c r="X40" i="6"/>
  <c r="S40" i="6"/>
  <c r="Q40" i="6"/>
  <c r="AA28" i="6"/>
  <c r="B28" i="6"/>
  <c r="Z28" i="6"/>
  <c r="Y28" i="6"/>
  <c r="X28" i="6"/>
  <c r="S28" i="6"/>
  <c r="Q28" i="6"/>
  <c r="AA19" i="6"/>
  <c r="B19" i="6"/>
  <c r="Z19" i="6"/>
  <c r="Y19" i="6"/>
  <c r="X19" i="6"/>
  <c r="S19" i="6"/>
  <c r="Q19" i="6"/>
  <c r="AA6" i="6"/>
  <c r="AA5" i="6"/>
  <c r="AA4" i="6"/>
  <c r="AA8" i="6"/>
  <c r="AA9" i="6"/>
  <c r="AA10" i="6"/>
  <c r="AA11" i="6"/>
  <c r="AA3" i="6"/>
  <c r="AA18" i="6"/>
  <c r="AA17" i="6"/>
  <c r="AA16" i="6"/>
  <c r="AA14" i="6"/>
  <c r="AA15" i="6"/>
  <c r="AA13" i="6"/>
  <c r="AA12" i="6"/>
  <c r="AA20" i="6"/>
  <c r="AA21" i="6"/>
  <c r="AA22" i="6"/>
  <c r="AA23" i="6"/>
  <c r="AA29" i="6"/>
  <c r="AA30" i="6"/>
  <c r="AA31" i="6"/>
  <c r="AA32" i="6"/>
  <c r="AA33" i="6"/>
  <c r="AA34" i="6"/>
  <c r="AA35" i="6"/>
  <c r="AA27" i="6"/>
  <c r="AA26" i="6"/>
  <c r="AA25" i="6"/>
  <c r="AA24" i="6"/>
  <c r="AA44" i="6"/>
  <c r="AA43" i="6"/>
  <c r="AA42" i="6"/>
  <c r="AA41" i="6"/>
  <c r="AA39" i="6"/>
  <c r="AA38" i="6"/>
  <c r="AA37" i="6"/>
  <c r="AA36" i="6"/>
  <c r="AA50" i="6"/>
  <c r="AA51" i="6"/>
  <c r="AA53" i="6"/>
  <c r="AA54" i="6"/>
  <c r="AA55" i="6"/>
  <c r="AA56" i="6"/>
  <c r="AA57" i="6"/>
  <c r="AA58" i="6"/>
  <c r="AA60" i="6"/>
  <c r="AA61" i="6"/>
  <c r="AA62" i="6"/>
  <c r="AA63" i="6"/>
  <c r="AA64" i="6"/>
  <c r="AA65" i="6"/>
  <c r="AA67" i="6"/>
  <c r="AA68" i="6"/>
  <c r="AA45" i="6"/>
  <c r="AA47" i="6"/>
  <c r="AA48" i="6"/>
  <c r="AA49" i="6"/>
  <c r="AA69" i="6"/>
  <c r="AA70" i="6"/>
  <c r="AA71" i="6"/>
  <c r="AA72" i="6"/>
  <c r="AA73" i="6"/>
  <c r="AA74" i="6"/>
  <c r="AA7" i="6"/>
  <c r="E7" i="7"/>
  <c r="E8" i="7"/>
  <c r="E9" i="7"/>
  <c r="E10" i="7"/>
  <c r="E11" i="7"/>
  <c r="E12" i="7"/>
  <c r="E13" i="7"/>
  <c r="E14" i="7"/>
  <c r="E15" i="7"/>
  <c r="E16" i="7"/>
  <c r="E17" i="7"/>
  <c r="D16" i="7"/>
  <c r="I10" i="7"/>
  <c r="I6" i="7"/>
  <c r="D7" i="7"/>
  <c r="D8" i="7"/>
  <c r="D9" i="7"/>
  <c r="D10" i="7"/>
  <c r="D11" i="7"/>
  <c r="D12" i="7"/>
  <c r="D13" i="7"/>
  <c r="D14" i="7"/>
  <c r="D15" i="7"/>
  <c r="D6" i="7"/>
  <c r="E6" i="7"/>
  <c r="Z3" i="6"/>
  <c r="Y3" i="6"/>
  <c r="X3" i="6"/>
  <c r="S3" i="6"/>
  <c r="Q3" i="6"/>
  <c r="Y13" i="6"/>
  <c r="Y12" i="6"/>
  <c r="Y20" i="6"/>
  <c r="Y21" i="6"/>
  <c r="Y22" i="6"/>
  <c r="Y23" i="6"/>
  <c r="Y29" i="6"/>
  <c r="Y30" i="6"/>
  <c r="Y31" i="6"/>
  <c r="Y32" i="6"/>
  <c r="Y33" i="6"/>
  <c r="Y34" i="6"/>
  <c r="Y35" i="6"/>
  <c r="Y27" i="6"/>
  <c r="Y26" i="6"/>
  <c r="Y25" i="6"/>
  <c r="Y24" i="6"/>
  <c r="Y44" i="6"/>
  <c r="Y43" i="6"/>
  <c r="Y42" i="6"/>
  <c r="Y41" i="6"/>
  <c r="Y39" i="6"/>
  <c r="Y38" i="6"/>
  <c r="Y37" i="6"/>
  <c r="Y36" i="6"/>
  <c r="Y71" i="6"/>
  <c r="Y72" i="6"/>
  <c r="Y73" i="6"/>
  <c r="Y74" i="6"/>
  <c r="Y50" i="6"/>
  <c r="Y51" i="6"/>
  <c r="Y53" i="6"/>
  <c r="Y54" i="6"/>
  <c r="Y55" i="6"/>
  <c r="Y56" i="6"/>
  <c r="Y57" i="6"/>
  <c r="Y58" i="6"/>
  <c r="Y60" i="6"/>
  <c r="Y61" i="6"/>
  <c r="Y62" i="6"/>
  <c r="Y63" i="6"/>
  <c r="Y64" i="6"/>
  <c r="Y65" i="6"/>
  <c r="Y67" i="6"/>
  <c r="Y68" i="6"/>
  <c r="Y69" i="6"/>
  <c r="Y70" i="6"/>
  <c r="Y45" i="6"/>
  <c r="Y47" i="6"/>
  <c r="Y48" i="6"/>
  <c r="Y49" i="6"/>
  <c r="Y15" i="6"/>
  <c r="Y9" i="6"/>
  <c r="Y10" i="6"/>
  <c r="Y11" i="6"/>
  <c r="Y18" i="6"/>
  <c r="Y17" i="6"/>
  <c r="Y16" i="6"/>
  <c r="Y14" i="6"/>
  <c r="Y6" i="6"/>
  <c r="Y5" i="6"/>
  <c r="Y4" i="6"/>
  <c r="Y8" i="6"/>
  <c r="Y7" i="6"/>
  <c r="B49" i="6"/>
  <c r="B48" i="6"/>
  <c r="B47" i="6"/>
  <c r="B45" i="6"/>
  <c r="X44" i="6"/>
  <c r="X43" i="6"/>
  <c r="S44" i="6"/>
  <c r="S43" i="6"/>
  <c r="Q44" i="6"/>
  <c r="Q43" i="6"/>
  <c r="B44" i="6"/>
  <c r="Z44" i="6"/>
  <c r="B43" i="6"/>
  <c r="Z43" i="6"/>
  <c r="B70" i="6"/>
  <c r="Z70" i="6"/>
  <c r="Z45" i="6"/>
  <c r="Z47" i="6"/>
  <c r="Z48" i="6"/>
  <c r="Z49" i="6"/>
  <c r="B69" i="6"/>
  <c r="Z69" i="6"/>
  <c r="Z6" i="6"/>
  <c r="Z5" i="6"/>
  <c r="Z4" i="6"/>
  <c r="Z8" i="6"/>
  <c r="Z9" i="6"/>
  <c r="Z10" i="6"/>
  <c r="Z11" i="6"/>
  <c r="B68" i="6"/>
  <c r="Z68" i="6"/>
  <c r="B67" i="6"/>
  <c r="Z67" i="6"/>
  <c r="B64" i="6"/>
  <c r="Z64" i="6"/>
  <c r="B65" i="6"/>
  <c r="Z65" i="6"/>
  <c r="B63" i="6"/>
  <c r="Z63" i="6"/>
  <c r="B62" i="6"/>
  <c r="Z62" i="6"/>
  <c r="B61" i="6"/>
  <c r="Z61" i="6"/>
  <c r="B60" i="6"/>
  <c r="Z60" i="6"/>
  <c r="B58" i="6"/>
  <c r="Z58" i="6"/>
  <c r="X50" i="6"/>
  <c r="S50" i="6"/>
  <c r="Q50" i="6"/>
  <c r="H50" i="6"/>
  <c r="B50" i="6"/>
  <c r="Z50" i="6"/>
  <c r="H57" i="6"/>
  <c r="B57" i="6"/>
  <c r="Z57" i="6"/>
  <c r="H56" i="6"/>
  <c r="B56" i="6"/>
  <c r="Z56" i="6"/>
  <c r="Q56" i="6"/>
  <c r="Q57" i="6"/>
  <c r="Q58" i="6"/>
  <c r="Q60" i="6"/>
  <c r="Q61" i="6"/>
  <c r="Q62" i="6"/>
  <c r="Q63" i="6"/>
  <c r="Q64" i="6"/>
  <c r="Q65" i="6"/>
  <c r="Q67" i="6"/>
  <c r="Q68" i="6"/>
  <c r="Q69" i="6"/>
  <c r="Q70" i="6"/>
  <c r="Q45" i="6"/>
  <c r="Q47" i="6"/>
  <c r="Q48" i="6"/>
  <c r="Q49" i="6"/>
  <c r="S56" i="6"/>
  <c r="S57" i="6"/>
  <c r="S58" i="6"/>
  <c r="S60" i="6"/>
  <c r="S61" i="6"/>
  <c r="S62" i="6"/>
  <c r="S63" i="6"/>
  <c r="S64" i="6"/>
  <c r="S65" i="6"/>
  <c r="S67" i="6"/>
  <c r="S68" i="6"/>
  <c r="S69" i="6"/>
  <c r="S70" i="6"/>
  <c r="S45" i="6"/>
  <c r="S47" i="6"/>
  <c r="S48" i="6"/>
  <c r="S49" i="6"/>
  <c r="X56" i="6"/>
  <c r="X57" i="6"/>
  <c r="X58" i="6"/>
  <c r="X60" i="6"/>
  <c r="X61" i="6"/>
  <c r="X62" i="6"/>
  <c r="X63" i="6"/>
  <c r="X64" i="6"/>
  <c r="X65" i="6"/>
  <c r="X67" i="6"/>
  <c r="X68" i="6"/>
  <c r="X69" i="6"/>
  <c r="X70" i="6"/>
  <c r="X45" i="6"/>
  <c r="X47" i="6"/>
  <c r="X48" i="6"/>
  <c r="X49" i="6"/>
  <c r="H55" i="6"/>
  <c r="B55" i="6"/>
  <c r="Z55" i="6"/>
  <c r="H54" i="6"/>
  <c r="B54" i="6"/>
  <c r="Z54" i="6"/>
  <c r="H53" i="6"/>
  <c r="B53" i="6"/>
  <c r="Z53" i="6"/>
  <c r="H51" i="6"/>
  <c r="B51" i="6"/>
  <c r="Z51" i="6"/>
  <c r="B74" i="6"/>
  <c r="Z74" i="6"/>
  <c r="B73" i="6"/>
  <c r="Z73" i="6"/>
  <c r="B72" i="6"/>
  <c r="Z72" i="6"/>
  <c r="B71" i="6"/>
  <c r="Z71" i="6"/>
  <c r="B36" i="6"/>
  <c r="Z36" i="6"/>
  <c r="B37" i="6"/>
  <c r="Z37" i="6"/>
  <c r="B38" i="6"/>
  <c r="Z38" i="6"/>
  <c r="B39" i="6"/>
  <c r="Z39" i="6"/>
  <c r="B41" i="6"/>
  <c r="Z41" i="6"/>
  <c r="X42" i="6"/>
  <c r="X41" i="6"/>
  <c r="X39" i="6"/>
  <c r="X38" i="6"/>
  <c r="X37" i="6"/>
  <c r="X36" i="6"/>
  <c r="X71" i="6"/>
  <c r="X72" i="6"/>
  <c r="X73" i="6"/>
  <c r="X74" i="6"/>
  <c r="X51" i="6"/>
  <c r="X53" i="6"/>
  <c r="X54" i="6"/>
  <c r="X55" i="6"/>
  <c r="B42" i="6"/>
  <c r="Z42" i="6"/>
  <c r="B24" i="6"/>
  <c r="Z24" i="6"/>
  <c r="B25" i="6"/>
  <c r="Z25" i="6"/>
  <c r="B26" i="6"/>
  <c r="Z26" i="6"/>
  <c r="B27" i="6"/>
  <c r="Z27" i="6"/>
  <c r="B35" i="6"/>
  <c r="Z35" i="6"/>
  <c r="B34" i="6"/>
  <c r="Z34" i="6"/>
  <c r="B33" i="6"/>
  <c r="Z33" i="6"/>
  <c r="B32" i="6"/>
  <c r="Z32" i="6"/>
  <c r="B31" i="6"/>
  <c r="Z31" i="6"/>
  <c r="B30" i="6"/>
  <c r="Z30" i="6"/>
  <c r="B29" i="6"/>
  <c r="Z29" i="6"/>
  <c r="B23" i="6"/>
  <c r="Z23" i="6"/>
  <c r="B22" i="6"/>
  <c r="Z22" i="6"/>
  <c r="B21" i="6"/>
  <c r="Z21" i="6"/>
  <c r="B20" i="6"/>
  <c r="Z20" i="6"/>
  <c r="B12" i="6"/>
  <c r="Z12" i="6"/>
  <c r="B13" i="6"/>
  <c r="Z13" i="6"/>
  <c r="B15" i="6"/>
  <c r="Z15" i="6"/>
  <c r="B14" i="6"/>
  <c r="Z14" i="6"/>
  <c r="B16" i="6"/>
  <c r="Z16" i="6"/>
  <c r="B17" i="6"/>
  <c r="Z17" i="6"/>
  <c r="B18" i="6"/>
  <c r="Z18" i="6"/>
  <c r="Q18" i="6"/>
  <c r="B7" i="6"/>
  <c r="Z7" i="6"/>
  <c r="S55" i="6"/>
  <c r="Q55" i="6"/>
  <c r="S54" i="6"/>
  <c r="Q54" i="6"/>
  <c r="S53" i="6"/>
  <c r="Q53" i="6"/>
  <c r="S51" i="6"/>
  <c r="Q51" i="6"/>
  <c r="S74" i="6"/>
  <c r="Q74" i="6"/>
  <c r="S73" i="6"/>
  <c r="Q73" i="6"/>
  <c r="S72" i="6"/>
  <c r="Q72" i="6"/>
  <c r="S71" i="6"/>
  <c r="Q71" i="6"/>
  <c r="S36" i="6"/>
  <c r="Q36" i="6"/>
  <c r="S37" i="6"/>
  <c r="Q37" i="6"/>
  <c r="S38" i="6"/>
  <c r="Q38" i="6"/>
  <c r="S39" i="6"/>
  <c r="Q39" i="6"/>
  <c r="S41" i="6"/>
  <c r="Q41" i="6"/>
  <c r="S42" i="6"/>
  <c r="Q42" i="6"/>
  <c r="X24" i="6"/>
  <c r="S24" i="6"/>
  <c r="Q24" i="6"/>
  <c r="X25" i="6"/>
  <c r="S25" i="6"/>
  <c r="Q25" i="6"/>
  <c r="X26" i="6"/>
  <c r="S26" i="6"/>
  <c r="Q26" i="6"/>
  <c r="X27" i="6"/>
  <c r="S27" i="6"/>
  <c r="Q27" i="6"/>
  <c r="X35" i="6"/>
  <c r="S35" i="6"/>
  <c r="Q35" i="6"/>
  <c r="X34" i="6"/>
  <c r="S34" i="6"/>
  <c r="Q34" i="6"/>
  <c r="X33" i="6"/>
  <c r="S33" i="6"/>
  <c r="Q33" i="6"/>
  <c r="X32" i="6"/>
  <c r="S32" i="6"/>
  <c r="Q32" i="6"/>
  <c r="X31" i="6"/>
  <c r="S31" i="6"/>
  <c r="Q31" i="6"/>
  <c r="X30" i="6"/>
  <c r="S30" i="6"/>
  <c r="Q30" i="6"/>
  <c r="X29" i="6"/>
  <c r="S29" i="6"/>
  <c r="Q29" i="6"/>
  <c r="X23" i="6"/>
  <c r="S23" i="6"/>
  <c r="Q23" i="6"/>
  <c r="X22" i="6"/>
  <c r="S22" i="6"/>
  <c r="Q22" i="6"/>
  <c r="X21" i="6"/>
  <c r="S21" i="6"/>
  <c r="Q21" i="6"/>
  <c r="X20" i="6"/>
  <c r="S20" i="6"/>
  <c r="Q20" i="6"/>
  <c r="X12" i="6"/>
  <c r="S12" i="6"/>
  <c r="Q12" i="6"/>
  <c r="X13" i="6"/>
  <c r="S13" i="6"/>
  <c r="Q13" i="6"/>
  <c r="X15" i="6"/>
  <c r="S15" i="6"/>
  <c r="Q15" i="6"/>
  <c r="X14" i="6"/>
  <c r="S14" i="6"/>
  <c r="Q14" i="6"/>
  <c r="X16" i="6"/>
  <c r="S16" i="6"/>
  <c r="Q16" i="6"/>
  <c r="X17" i="6"/>
  <c r="S17" i="6"/>
  <c r="Q17" i="6"/>
  <c r="X18" i="6"/>
  <c r="S18" i="6"/>
  <c r="X11" i="6"/>
  <c r="S11" i="6"/>
  <c r="Q11" i="6"/>
  <c r="X10" i="6"/>
  <c r="S10" i="6"/>
  <c r="Q10" i="6"/>
  <c r="X9" i="6"/>
  <c r="S9" i="6"/>
  <c r="Q9" i="6"/>
  <c r="X8" i="6"/>
  <c r="S8" i="6"/>
  <c r="Q8" i="6"/>
  <c r="X4" i="6"/>
  <c r="S4" i="6"/>
  <c r="Q4" i="6"/>
  <c r="X5" i="6"/>
  <c r="S5" i="6"/>
  <c r="Q5" i="6"/>
  <c r="X6" i="6"/>
  <c r="S6" i="6"/>
  <c r="Q6" i="6"/>
  <c r="X7" i="6"/>
  <c r="S7" i="6"/>
  <c r="Q7" i="6"/>
</calcChain>
</file>

<file path=xl/sharedStrings.xml><?xml version="1.0" encoding="utf-8"?>
<sst xmlns="http://schemas.openxmlformats.org/spreadsheetml/2006/main" count="297" uniqueCount="200">
  <si>
    <t>S</t>
  </si>
  <si>
    <t>c</t>
  </si>
  <si>
    <t>D_eta</t>
  </si>
  <si>
    <t>Fl_sand</t>
  </si>
  <si>
    <t>Fl_mud</t>
  </si>
  <si>
    <t>tau_bf_star</t>
  </si>
  <si>
    <t>m/yr</t>
  </si>
  <si>
    <t>m/m</t>
  </si>
  <si>
    <t>m</t>
  </si>
  <si>
    <t>-</t>
  </si>
  <si>
    <t>m3/s</t>
  </si>
  <si>
    <t>mm/yr</t>
  </si>
  <si>
    <t>mm/yt</t>
  </si>
  <si>
    <t>Cz</t>
  </si>
  <si>
    <t>Run</t>
  </si>
  <si>
    <t>base</t>
  </si>
  <si>
    <t>tons/yr</t>
  </si>
  <si>
    <t>m/s</t>
  </si>
  <si>
    <t>mm</t>
  </si>
  <si>
    <r>
      <rPr>
        <b/>
        <sz val="12"/>
        <color rgb="FF153ADB"/>
        <rFont val="Symbol"/>
        <charset val="2"/>
      </rPr>
      <t>a</t>
    </r>
    <r>
      <rPr>
        <b/>
        <sz val="12"/>
        <color rgb="FF153ADB"/>
        <rFont val="Calibri"/>
        <family val="2"/>
        <scheme val="minor"/>
      </rPr>
      <t>_bedload</t>
    </r>
  </si>
  <si>
    <t>FL_01</t>
  </si>
  <si>
    <t>FL_02</t>
  </si>
  <si>
    <t>FL_03</t>
  </si>
  <si>
    <t>FL_04</t>
  </si>
  <si>
    <t>FL_05</t>
  </si>
  <si>
    <t>FL_06</t>
  </si>
  <si>
    <t>FL_07</t>
  </si>
  <si>
    <t>Omega_01</t>
  </si>
  <si>
    <t>Omega</t>
  </si>
  <si>
    <t>Omega_02</t>
  </si>
  <si>
    <t>Omega_03</t>
  </si>
  <si>
    <t>Omega_04</t>
  </si>
  <si>
    <t>Notation</t>
  </si>
  <si>
    <r>
      <rPr>
        <sz val="14"/>
        <color theme="1"/>
        <rFont val="Symbol"/>
        <charset val="2"/>
      </rPr>
      <t>a</t>
    </r>
    <r>
      <rPr>
        <sz val="14"/>
        <color theme="1"/>
        <rFont val="Calibri"/>
        <family val="2"/>
        <scheme val="minor"/>
      </rPr>
      <t>_bedload</t>
    </r>
  </si>
  <si>
    <t>Fraction of the total bed material laod tranasport as bedload (-)</t>
  </si>
  <si>
    <t>Non-dimensionl Chezy coefficient (-)</t>
  </si>
  <si>
    <t>Floodplain number for the sand (-)</t>
  </si>
  <si>
    <t>Floodplain number for the mud (-)</t>
  </si>
  <si>
    <t>Rate of vegetal encroachment (m/yr)</t>
  </si>
  <si>
    <t>Reference rate of bank erosion (m/yr)</t>
  </si>
  <si>
    <t>Reach-averaged channel sinuosity (-)</t>
  </si>
  <si>
    <t>Mean annual sand load (tons/yr)</t>
  </si>
  <si>
    <t>Mean annual mud load (tons/yr)</t>
  </si>
  <si>
    <t>Floodplain width (m)</t>
  </si>
  <si>
    <t>Equilibrium bed slope (m/m)</t>
  </si>
  <si>
    <t>Equilibrium channel width (m)</t>
  </si>
  <si>
    <t>Equilibrium mean annual channel migration rate (m/yr)</t>
  </si>
  <si>
    <t>Equilibrium point bar height (m)</t>
  </si>
  <si>
    <t xml:space="preserve">Equilibrium average distance in elevation between the point bar and the floodplain (m) </t>
  </si>
  <si>
    <t>Equilibirum volume fraction content of sand in the floodplain (-)</t>
  </si>
  <si>
    <t>Equilibrium volume fraction content of mud in the floodplain (-)</t>
  </si>
  <si>
    <t>Equilibrium bankfull discharge (m3/s)</t>
  </si>
  <si>
    <t>Equilibrium bankfull Shields number</t>
  </si>
  <si>
    <t>Equilibrium overbank deposition of sand (mm/yr)</t>
  </si>
  <si>
    <t>Equilibrium overbank deposition of mud (mm/yr)</t>
  </si>
  <si>
    <t>Equilibrium total (sand and mud) overbank deposition (mm/yr)</t>
  </si>
  <si>
    <t>Equilibrium bankfull width-to-depth ratio (-)</t>
  </si>
  <si>
    <t>Equilibrium volume fraction conten of mud in the sediment load (-)</t>
  </si>
  <si>
    <t>Input</t>
  </si>
  <si>
    <t>Output</t>
  </si>
  <si>
    <t>Reference</t>
  </si>
  <si>
    <t>Paola, C., Helloer, P. L. and Angevine, C. L., 1992, The large-scale dynamics of grain-size variation in alluvial basins</t>
  </si>
  <si>
    <t>Basin Research 4, 73-90</t>
  </si>
  <si>
    <t>Model results are in the worksheet Data</t>
  </si>
  <si>
    <t xml:space="preserve">Model parametes kept constant in the different simulations and the flow duration curve  are in the </t>
  </si>
  <si>
    <t>m3/2</t>
  </si>
  <si>
    <t>Flow duration curve</t>
  </si>
  <si>
    <t>Q_w</t>
  </si>
  <si>
    <t>p</t>
  </si>
  <si>
    <t>P_exc</t>
  </si>
  <si>
    <t xml:space="preserve">Fraction of time that the flow is </t>
  </si>
  <si>
    <t>equal to Qw</t>
  </si>
  <si>
    <t xml:space="preserve">P_exc </t>
  </si>
  <si>
    <t xml:space="preserve">Fraction of time that the Qw is </t>
  </si>
  <si>
    <t>exceeded</t>
  </si>
  <si>
    <t>Q_w,b</t>
  </si>
  <si>
    <t>Charateristic discharge of a bin (m3/s)</t>
  </si>
  <si>
    <t xml:space="preserve">Q_w </t>
  </si>
  <si>
    <t>Bound discharges of each bin (m3/s)</t>
  </si>
  <si>
    <t>worksheet Input_Parameters_and_FDC</t>
  </si>
  <si>
    <t>R</t>
  </si>
  <si>
    <t>L_a</t>
  </si>
  <si>
    <t>porosity</t>
  </si>
  <si>
    <t>vs_s</t>
  </si>
  <si>
    <t>Cz_c</t>
  </si>
  <si>
    <t>Submerged specific gravity of the sediment</t>
  </si>
  <si>
    <t>Characteristic grain size of the mud</t>
  </si>
  <si>
    <t>Active layer thickness</t>
  </si>
  <si>
    <t>Bulk porosity of the floodplain-channel</t>
  </si>
  <si>
    <t>C_f,f</t>
  </si>
  <si>
    <t>n_EH</t>
  </si>
  <si>
    <t>b_m</t>
  </si>
  <si>
    <t xml:space="preserve">Non-dimensional friction coefficient for the floodplain </t>
  </si>
  <si>
    <t>Non-dimensional Chezy coefficient for the channel</t>
  </si>
  <si>
    <r>
      <rPr>
        <sz val="14"/>
        <color theme="1"/>
        <rFont val="Symbol"/>
        <charset val="2"/>
      </rPr>
      <t>z</t>
    </r>
    <r>
      <rPr>
        <sz val="14"/>
        <color theme="1"/>
        <rFont val="Calibri"/>
        <family val="2"/>
        <scheme val="minor"/>
      </rPr>
      <t>_b</t>
    </r>
  </si>
  <si>
    <t>Non-dimensional elevation above the channel bed where near-bed suspended sediment concentration is computed</t>
  </si>
  <si>
    <t>Coefficient in the Engelund and Hansen-type of formula</t>
  </si>
  <si>
    <t xml:space="preserve">Exponent of the Engelund and Hansen-type of formula </t>
  </si>
  <si>
    <t>Exponent of the rating curve of the mud rating curve (mud load expressed in tons/yr)</t>
  </si>
  <si>
    <t>g</t>
  </si>
  <si>
    <t>m/s2</t>
  </si>
  <si>
    <r>
      <rPr>
        <sz val="14"/>
        <color theme="1"/>
        <rFont val="Symbol"/>
        <charset val="2"/>
      </rPr>
      <t>b</t>
    </r>
    <r>
      <rPr>
        <sz val="14"/>
        <color theme="1"/>
        <rFont val="Calibri"/>
        <family val="2"/>
        <scheme val="minor"/>
      </rPr>
      <t>_s</t>
    </r>
  </si>
  <si>
    <r>
      <rPr>
        <sz val="14"/>
        <color theme="1"/>
        <rFont val="Symbol"/>
        <charset val="2"/>
      </rPr>
      <t>b</t>
    </r>
    <r>
      <rPr>
        <sz val="14"/>
        <color theme="1"/>
        <rFont val="Calibri"/>
        <family val="2"/>
        <scheme val="minor"/>
      </rPr>
      <t>_m</t>
    </r>
  </si>
  <si>
    <r>
      <rPr>
        <sz val="14"/>
        <color theme="1"/>
        <rFont val="Symbol"/>
        <charset val="2"/>
      </rPr>
      <t>a</t>
    </r>
    <r>
      <rPr>
        <sz val="14"/>
        <color theme="1"/>
        <rFont val="Calibri"/>
        <family val="2"/>
        <scheme val="minor"/>
      </rPr>
      <t>_EH</t>
    </r>
  </si>
  <si>
    <t>Weight factor of the sand to compute point bar size distribution as a function of the size distribution of the load</t>
  </si>
  <si>
    <t>Weight factor of the mud to compute point bar size distribution as a function of the size distribution of the load</t>
  </si>
  <si>
    <t>Acceleration of gravity</t>
  </si>
  <si>
    <t>Dietrich, W. E., 1982, Settling Velocity of Natural Particles, Water Resources Research 18 (6), 1615-1626</t>
  </si>
  <si>
    <t>d_m</t>
  </si>
  <si>
    <t>a_m</t>
  </si>
  <si>
    <t>Coefficient of the mud rating curve (tons (s^b_m)/year/(m^3b_m)), varies to change the mud load</t>
  </si>
  <si>
    <t>Settling velocity of the sand computed as in Dietrich (1982), varies as a function of d_s</t>
  </si>
  <si>
    <t>d_s</t>
  </si>
  <si>
    <t>Bed material (sand) grain size (mm)</t>
  </si>
  <si>
    <t>p_m</t>
  </si>
  <si>
    <t>Input parameters (kept equal to the base case value)</t>
  </si>
  <si>
    <t>B_f</t>
  </si>
  <si>
    <t>Other input parameters</t>
  </si>
  <si>
    <t>L_f</t>
  </si>
  <si>
    <t>B_c</t>
  </si>
  <si>
    <t>H_pb</t>
  </si>
  <si>
    <t>F_f,s</t>
  </si>
  <si>
    <t>F_f,m</t>
  </si>
  <si>
    <t>Q_bf</t>
  </si>
  <si>
    <t>D_f,s</t>
  </si>
  <si>
    <t>D_f,m</t>
  </si>
  <si>
    <t>D_f</t>
  </si>
  <si>
    <t>B_c/L_f</t>
  </si>
  <si>
    <t>Equilibrium floodplain thickness, equal to bankfull depth (m)</t>
  </si>
  <si>
    <t>d_s_01</t>
  </si>
  <si>
    <t>d_s_02</t>
  </si>
  <si>
    <t>d_s_03</t>
  </si>
  <si>
    <t>d_s_04</t>
  </si>
  <si>
    <t>d_s_05</t>
  </si>
  <si>
    <t>d_s_06</t>
  </si>
  <si>
    <t>d_s_07</t>
  </si>
  <si>
    <t>d_s_08</t>
  </si>
  <si>
    <t>Run name</t>
  </si>
  <si>
    <t xml:space="preserve">For example Gs_av_01 is a run with a different sand load compared to the base case. </t>
  </si>
  <si>
    <t>The name of the run starts with the input parameter that is changed followed by a progressive number</t>
  </si>
  <si>
    <t>B_f_01</t>
  </si>
  <si>
    <t>B_f_02</t>
  </si>
  <si>
    <t>B_f_03</t>
  </si>
  <si>
    <t>B_f_04</t>
  </si>
  <si>
    <t>B_f_05</t>
  </si>
  <si>
    <t>B_f_06</t>
  </si>
  <si>
    <t>B_f_07</t>
  </si>
  <si>
    <t>B_f_08</t>
  </si>
  <si>
    <t>B_f_09</t>
  </si>
  <si>
    <t>B_f_10</t>
  </si>
  <si>
    <t>B_f_11</t>
  </si>
  <si>
    <t>Yellow areas indicate high rates of channel widening</t>
  </si>
  <si>
    <r>
      <rPr>
        <b/>
        <sz val="12"/>
        <color rgb="FF153ADB"/>
        <rFont val="Symbol"/>
        <charset val="2"/>
      </rPr>
      <t>z</t>
    </r>
    <r>
      <rPr>
        <b/>
        <sz val="12"/>
        <color rgb="FF153ADB"/>
        <rFont val="Calibri"/>
        <family val="2"/>
        <scheme val="minor"/>
      </rPr>
      <t>_veg</t>
    </r>
  </si>
  <si>
    <r>
      <rPr>
        <b/>
        <sz val="12"/>
        <color rgb="FF153ADB"/>
        <rFont val="Symbol"/>
        <charset val="2"/>
      </rPr>
      <t>z</t>
    </r>
    <r>
      <rPr>
        <b/>
        <sz val="12"/>
        <color rgb="FF153ADB"/>
        <rFont val="Calibri"/>
        <family val="2"/>
        <scheme val="minor"/>
      </rPr>
      <t>_Eref</t>
    </r>
  </si>
  <si>
    <r>
      <rPr>
        <sz val="14"/>
        <color theme="1"/>
        <rFont val="Symbol"/>
        <charset val="2"/>
      </rPr>
      <t>z</t>
    </r>
    <r>
      <rPr>
        <sz val="14"/>
        <color theme="1"/>
        <rFont val="Calibri"/>
        <family val="2"/>
        <scheme val="minor"/>
      </rPr>
      <t>_veg</t>
    </r>
  </si>
  <si>
    <r>
      <rPr>
        <sz val="14"/>
        <color theme="1"/>
        <rFont val="Symbol"/>
        <charset val="2"/>
      </rPr>
      <t>z</t>
    </r>
    <r>
      <rPr>
        <sz val="14"/>
        <color theme="1"/>
        <rFont val="Calibri"/>
        <family val="2"/>
        <scheme val="minor"/>
      </rPr>
      <t>_Eref</t>
    </r>
  </si>
  <si>
    <t>W</t>
  </si>
  <si>
    <r>
      <rPr>
        <sz val="12"/>
        <color theme="1"/>
        <rFont val="Symbol"/>
        <charset val="2"/>
      </rPr>
      <t>a</t>
    </r>
    <r>
      <rPr>
        <sz val="12"/>
        <color theme="1"/>
        <rFont val="Calibri"/>
        <family val="2"/>
        <scheme val="minor"/>
      </rPr>
      <t>_bedload_01</t>
    </r>
  </si>
  <si>
    <r>
      <rPr>
        <sz val="12"/>
        <color theme="1"/>
        <rFont val="Symbol"/>
        <charset val="2"/>
      </rPr>
      <t>a</t>
    </r>
    <r>
      <rPr>
        <sz val="12"/>
        <color theme="1"/>
        <rFont val="Calibri"/>
        <family val="2"/>
        <scheme val="minor"/>
      </rPr>
      <t>_bedload_02</t>
    </r>
  </si>
  <si>
    <r>
      <rPr>
        <sz val="12"/>
        <color theme="1"/>
        <rFont val="Symbol"/>
        <charset val="2"/>
      </rPr>
      <t>a</t>
    </r>
    <r>
      <rPr>
        <sz val="12"/>
        <color theme="1"/>
        <rFont val="Calibri"/>
        <family val="2"/>
        <scheme val="minor"/>
      </rPr>
      <t>_bedload_03</t>
    </r>
  </si>
  <si>
    <r>
      <rPr>
        <sz val="12"/>
        <color theme="1"/>
        <rFont val="Symbol"/>
        <charset val="2"/>
      </rPr>
      <t>a</t>
    </r>
    <r>
      <rPr>
        <sz val="12"/>
        <color theme="1"/>
        <rFont val="Calibri"/>
        <family val="2"/>
        <scheme val="minor"/>
      </rPr>
      <t>_bedload_04</t>
    </r>
  </si>
  <si>
    <r>
      <t>no_mud_</t>
    </r>
    <r>
      <rPr>
        <sz val="12"/>
        <color theme="1"/>
        <rFont val="Symbol"/>
        <charset val="2"/>
      </rPr>
      <t>z</t>
    </r>
    <r>
      <rPr>
        <sz val="12"/>
        <color theme="1"/>
        <rFont val="Calibri"/>
        <family val="2"/>
        <scheme val="minor"/>
      </rPr>
      <t>_veg_</t>
    </r>
    <r>
      <rPr>
        <sz val="12"/>
        <color theme="1"/>
        <rFont val="Symbol"/>
        <charset val="2"/>
      </rPr>
      <t>z</t>
    </r>
    <r>
      <rPr>
        <sz val="12"/>
        <color theme="1"/>
        <rFont val="Calibri"/>
        <family val="2"/>
        <scheme val="minor"/>
      </rPr>
      <t>_E.ref</t>
    </r>
  </si>
  <si>
    <r>
      <t>Gm_av__</t>
    </r>
    <r>
      <rPr>
        <sz val="12"/>
        <color theme="1"/>
        <rFont val="Symbol"/>
        <charset val="2"/>
      </rPr>
      <t>z</t>
    </r>
    <r>
      <rPr>
        <sz val="12"/>
        <color theme="1"/>
        <rFont val="Calibri"/>
        <family val="2"/>
        <scheme val="minor"/>
      </rPr>
      <t>_veg</t>
    </r>
  </si>
  <si>
    <r>
      <rPr>
        <sz val="12"/>
        <color theme="1"/>
        <rFont val="Symbol"/>
        <charset val="2"/>
      </rPr>
      <t>z</t>
    </r>
    <r>
      <rPr>
        <sz val="12"/>
        <color theme="1"/>
        <rFont val="Calibri"/>
        <family val="2"/>
        <scheme val="minor"/>
      </rPr>
      <t>_veg_01</t>
    </r>
  </si>
  <si>
    <r>
      <rPr>
        <sz val="12"/>
        <color theme="1"/>
        <rFont val="Symbol"/>
        <charset val="2"/>
      </rPr>
      <t>z</t>
    </r>
    <r>
      <rPr>
        <sz val="12"/>
        <color theme="1"/>
        <rFont val="Calibri"/>
        <family val="2"/>
        <scheme val="minor"/>
      </rPr>
      <t>_veg_02</t>
    </r>
  </si>
  <si>
    <r>
      <rPr>
        <sz val="12"/>
        <color theme="1"/>
        <rFont val="Symbol"/>
        <charset val="2"/>
      </rPr>
      <t>z</t>
    </r>
    <r>
      <rPr>
        <sz val="12"/>
        <color theme="1"/>
        <rFont val="Calibri"/>
        <family val="2"/>
        <scheme val="minor"/>
      </rPr>
      <t>_veg_03</t>
    </r>
  </si>
  <si>
    <r>
      <rPr>
        <sz val="12"/>
        <color theme="1"/>
        <rFont val="Symbol"/>
        <charset val="2"/>
      </rPr>
      <t>z</t>
    </r>
    <r>
      <rPr>
        <sz val="12"/>
        <color theme="1"/>
        <rFont val="Calibri"/>
        <family val="2"/>
        <scheme val="minor"/>
      </rPr>
      <t>_veg_04</t>
    </r>
  </si>
  <si>
    <r>
      <rPr>
        <sz val="12"/>
        <color theme="1"/>
        <rFont val="Symbol"/>
        <charset val="2"/>
      </rPr>
      <t>z</t>
    </r>
    <r>
      <rPr>
        <sz val="12"/>
        <color theme="1"/>
        <rFont val="Calibri"/>
        <family val="2"/>
        <scheme val="minor"/>
      </rPr>
      <t>_veg_05</t>
    </r>
  </si>
  <si>
    <r>
      <rPr>
        <sz val="12"/>
        <color theme="1"/>
        <rFont val="Symbol"/>
        <charset val="2"/>
      </rPr>
      <t>z</t>
    </r>
    <r>
      <rPr>
        <sz val="12"/>
        <color theme="1"/>
        <rFont val="Calibri"/>
        <family val="2"/>
        <scheme val="minor"/>
      </rPr>
      <t>_E,ref_01</t>
    </r>
  </si>
  <si>
    <r>
      <rPr>
        <sz val="12"/>
        <color theme="1"/>
        <rFont val="Symbol"/>
        <charset val="2"/>
      </rPr>
      <t>z</t>
    </r>
    <r>
      <rPr>
        <sz val="12"/>
        <color theme="1"/>
        <rFont val="Calibri"/>
        <family val="2"/>
        <scheme val="minor"/>
      </rPr>
      <t>_E,ref_02</t>
    </r>
  </si>
  <si>
    <r>
      <rPr>
        <sz val="12"/>
        <color theme="1"/>
        <rFont val="Symbol"/>
        <charset val="2"/>
      </rPr>
      <t>z</t>
    </r>
    <r>
      <rPr>
        <sz val="12"/>
        <color theme="1"/>
        <rFont val="Calibri"/>
        <family val="2"/>
        <scheme val="minor"/>
      </rPr>
      <t>_E,ref_03</t>
    </r>
  </si>
  <si>
    <r>
      <rPr>
        <sz val="12"/>
        <color theme="1"/>
        <rFont val="Symbol"/>
        <charset val="2"/>
      </rPr>
      <t>z</t>
    </r>
    <r>
      <rPr>
        <sz val="12"/>
        <color theme="1"/>
        <rFont val="Calibri"/>
        <family val="2"/>
        <scheme val="minor"/>
      </rPr>
      <t>_E,ref_04</t>
    </r>
  </si>
  <si>
    <t>Gs</t>
  </si>
  <si>
    <t>Gm</t>
  </si>
  <si>
    <t>Gs_01</t>
  </si>
  <si>
    <t>Gs_02</t>
  </si>
  <si>
    <t>Gs_03</t>
  </si>
  <si>
    <t>Gs_04</t>
  </si>
  <si>
    <t>Gs_05</t>
  </si>
  <si>
    <t>Gs_06</t>
  </si>
  <si>
    <t>Gs_07</t>
  </si>
  <si>
    <t>Gs_08</t>
  </si>
  <si>
    <t>Gm_01</t>
  </si>
  <si>
    <t>Gm_02</t>
  </si>
  <si>
    <t>Gm_03</t>
  </si>
  <si>
    <t>Gm_04</t>
  </si>
  <si>
    <t>Gm_05</t>
  </si>
  <si>
    <t>Gm_06</t>
  </si>
  <si>
    <t>Gm_07</t>
  </si>
  <si>
    <t>Gm_08</t>
  </si>
  <si>
    <t>Gm_09</t>
  </si>
  <si>
    <t>Gm_10</t>
  </si>
  <si>
    <t>Gm_11</t>
  </si>
  <si>
    <t>Lf</t>
  </si>
  <si>
    <t>Bc</t>
  </si>
  <si>
    <t>Ff,s</t>
  </si>
  <si>
    <t>c Hpb/Bf</t>
  </si>
  <si>
    <t>Df</t>
  </si>
  <si>
    <t>Qbf</t>
  </si>
  <si>
    <t>Black lines are representative of the base 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</si>
</sst>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"/>
    <numFmt numFmtId="165" formatCode="0.000"/>
    <numFmt numFmtId="166" formatCode="0.0"/>
    <numFmt numFmtId="167" formatCode="0.0E+00"/>
  </numFmts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153ADB"/>
      <name val="Calibri"/>
      <family val="2"/>
      <scheme val="minor"/>
    </font>
    <font>
      <b/>
      <sz val="12"/>
      <color rgb="FF7030A0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153ADB"/>
      <name val="Symbol"/>
      <charset val="2"/>
    </font>
    <font>
      <b/>
      <sz val="12"/>
      <color rgb="FF153ADB"/>
      <name val="Calibri"/>
      <family val="2"/>
      <charset val="2"/>
      <scheme val="minor"/>
    </font>
    <font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4"/>
      <color rgb="FF7030A0"/>
      <name val="Calibri"/>
      <family val="2"/>
      <scheme val="minor"/>
    </font>
    <font>
      <sz val="14"/>
      <color theme="1"/>
      <name val="Symbol"/>
      <charset val="2"/>
    </font>
    <font>
      <sz val="14"/>
      <color theme="1"/>
      <name val="Calibri"/>
      <family val="2"/>
      <charset val="2"/>
      <scheme val="minor"/>
    </font>
    <font>
      <b/>
      <sz val="16"/>
      <color rgb="FF153ADB"/>
      <name val="Calibri"/>
      <family val="2"/>
      <scheme val="minor"/>
    </font>
    <font>
      <b/>
      <sz val="16"/>
      <color rgb="FF7030A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000000"/>
      <name val="Calibri"/>
      <family val="2"/>
      <scheme val="minor"/>
    </font>
    <font>
      <sz val="12"/>
      <color theme="1"/>
      <name val="Symbol"/>
      <charset val="2"/>
    </font>
    <font>
      <sz val="12"/>
      <color theme="1"/>
      <name val="Calibri"/>
      <family val="2"/>
      <charset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51">
    <xf numFmtId="0" fontId="0" fillId="0" borderId="0" xfId="0"/>
    <xf numFmtId="165" fontId="0" fillId="0" borderId="0" xfId="0" applyNumberFormat="1" applyFill="1"/>
    <xf numFmtId="2" fontId="0" fillId="0" borderId="0" xfId="0" applyNumberFormat="1" applyFill="1"/>
    <xf numFmtId="164" fontId="0" fillId="0" borderId="0" xfId="0" applyNumberFormat="1" applyFill="1"/>
    <xf numFmtId="1" fontId="0" fillId="0" borderId="0" xfId="0" applyNumberFormat="1" applyFill="1"/>
    <xf numFmtId="167" fontId="0" fillId="0" borderId="0" xfId="0" applyNumberFormat="1" applyFill="1"/>
    <xf numFmtId="166" fontId="0" fillId="0" borderId="0" xfId="0" applyNumberFormat="1" applyFill="1"/>
    <xf numFmtId="0" fontId="0" fillId="0" borderId="0" xfId="0" applyFill="1"/>
    <xf numFmtId="0" fontId="2" fillId="0" borderId="0" xfId="0" applyFont="1" applyFill="1"/>
    <xf numFmtId="0" fontId="3" fillId="0" borderId="0" xfId="0" applyFont="1" applyFill="1"/>
    <xf numFmtId="165" fontId="0" fillId="0" borderId="0" xfId="0" applyNumberFormat="1" applyFill="1" applyBorder="1"/>
    <xf numFmtId="2" fontId="0" fillId="0" borderId="0" xfId="0" applyNumberFormat="1" applyFill="1" applyBorder="1"/>
    <xf numFmtId="164" fontId="0" fillId="0" borderId="0" xfId="0" applyNumberFormat="1" applyFill="1" applyBorder="1"/>
    <xf numFmtId="1" fontId="0" fillId="0" borderId="0" xfId="0" applyNumberFormat="1" applyFill="1" applyBorder="1"/>
    <xf numFmtId="167" fontId="0" fillId="0" borderId="0" xfId="0" applyNumberFormat="1" applyFill="1" applyBorder="1"/>
    <xf numFmtId="166" fontId="0" fillId="0" borderId="0" xfId="0" applyNumberFormat="1" applyFill="1" applyBorder="1"/>
    <xf numFmtId="0" fontId="0" fillId="0" borderId="0" xfId="0" applyFill="1" applyBorder="1"/>
    <xf numFmtId="0" fontId="6" fillId="0" borderId="0" xfId="0" applyFont="1" applyFill="1"/>
    <xf numFmtId="0" fontId="7" fillId="0" borderId="0" xfId="0" applyFont="1"/>
    <xf numFmtId="0" fontId="8" fillId="0" borderId="0" xfId="0" applyFont="1" applyFill="1"/>
    <xf numFmtId="0" fontId="7" fillId="0" borderId="0" xfId="0" applyFont="1" applyFill="1"/>
    <xf numFmtId="0" fontId="9" fillId="0" borderId="0" xfId="0" applyFont="1" applyFill="1"/>
    <xf numFmtId="0" fontId="11" fillId="0" borderId="0" xfId="0" applyFont="1" applyFill="1"/>
    <xf numFmtId="0" fontId="12" fillId="0" borderId="0" xfId="0" applyFont="1" applyFill="1"/>
    <xf numFmtId="0" fontId="13" fillId="0" borderId="0" xfId="0" applyFont="1" applyFill="1"/>
    <xf numFmtId="0" fontId="14" fillId="0" borderId="0" xfId="0" applyFont="1"/>
    <xf numFmtId="0" fontId="15" fillId="0" borderId="0" xfId="1" applyFont="1"/>
    <xf numFmtId="1" fontId="7" fillId="0" borderId="0" xfId="1" applyNumberFormat="1" applyFont="1"/>
    <xf numFmtId="0" fontId="7" fillId="0" borderId="0" xfId="1" applyFont="1" applyAlignment="1">
      <alignment horizontal="center"/>
    </xf>
    <xf numFmtId="1" fontId="8" fillId="0" borderId="0" xfId="1" applyNumberFormat="1" applyFont="1" applyFill="1" applyBorder="1"/>
    <xf numFmtId="165" fontId="7" fillId="0" borderId="0" xfId="0" applyNumberFormat="1" applyFont="1"/>
    <xf numFmtId="167" fontId="8" fillId="0" borderId="0" xfId="1" applyNumberFormat="1" applyFont="1" applyFill="1" applyBorder="1"/>
    <xf numFmtId="1" fontId="7" fillId="0" borderId="0" xfId="0" applyNumberFormat="1" applyFont="1"/>
    <xf numFmtId="0" fontId="11" fillId="0" borderId="0" xfId="0" applyFont="1"/>
    <xf numFmtId="0" fontId="16" fillId="0" borderId="0" xfId="0" applyFont="1" applyFill="1"/>
    <xf numFmtId="0" fontId="0" fillId="0" borderId="1" xfId="0" applyFill="1" applyBorder="1"/>
    <xf numFmtId="1" fontId="0" fillId="0" borderId="1" xfId="0" applyNumberFormat="1" applyFill="1" applyBorder="1"/>
    <xf numFmtId="2" fontId="0" fillId="0" borderId="1" xfId="0" applyNumberFormat="1" applyFill="1" applyBorder="1"/>
    <xf numFmtId="165" fontId="0" fillId="0" borderId="1" xfId="0" applyNumberFormat="1" applyFill="1" applyBorder="1"/>
    <xf numFmtId="164" fontId="0" fillId="0" borderId="1" xfId="0" applyNumberFormat="1" applyFill="1" applyBorder="1"/>
    <xf numFmtId="167" fontId="0" fillId="0" borderId="1" xfId="0" applyNumberFormat="1" applyFill="1" applyBorder="1"/>
    <xf numFmtId="166" fontId="0" fillId="0" borderId="1" xfId="0" applyNumberFormat="1" applyFill="1" applyBorder="1"/>
    <xf numFmtId="0" fontId="17" fillId="0" borderId="0" xfId="0" applyFont="1"/>
    <xf numFmtId="0" fontId="10" fillId="0" borderId="0" xfId="0" applyFont="1" applyFill="1"/>
    <xf numFmtId="0" fontId="20" fillId="0" borderId="0" xfId="0" applyFont="1" applyFill="1"/>
    <xf numFmtId="0" fontId="20" fillId="0" borderId="1" xfId="0" applyFont="1" applyFill="1" applyBorder="1"/>
    <xf numFmtId="0" fontId="17" fillId="0" borderId="0" xfId="0" applyFont="1" applyAlignment="1">
      <alignment horizontal="center" vertical="center" textRotation="90"/>
    </xf>
    <xf numFmtId="0" fontId="17" fillId="0" borderId="0" xfId="0" applyFont="1" applyAlignment="1"/>
    <xf numFmtId="0" fontId="18" fillId="0" borderId="0" xfId="0" applyFont="1" applyAlignment="1">
      <alignment horizontal="center" vertical="center" textRotation="90"/>
    </xf>
    <xf numFmtId="0" fontId="0" fillId="2" borderId="0" xfId="0" applyFill="1"/>
    <xf numFmtId="2" fontId="1" fillId="0" borderId="0" xfId="1" applyNumberFormat="1" applyFill="1"/>
  </cellXfs>
  <cellStyles count="2">
    <cellStyle name="Normal" xfId="0" builtinId="0"/>
    <cellStyle name="Normal 2" xfId="1" xr:uid="{C535B975-9D0A-7947-A39B-C1A0C03ADFE0}"/>
  </cellStyles>
  <dxfs count="0"/>
  <tableStyles count="0" defaultTableStyle="TableStyleMedium2" defaultPivotStyle="PivotStyleLight16"/>
  <colors>
    <mruColors>
      <color rgb="FF153ADB"/>
      <color rgb="FFFFC848"/>
      <color rgb="FF7AD1DB"/>
      <color rgb="FF00FFD8"/>
      <color rgb="FFFF92E6"/>
      <color rgb="FF809BD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0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1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1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1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2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3.xml"/></Relationships>
</file>

<file path=xl/charts/_rels/chart2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4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5.xml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6.xml"/></Relationships>
</file>

<file path=xl/charts/_rels/chart2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7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023166276466271"/>
          <c:y val="0.12442184310294549"/>
          <c:w val="0.71797897486384832"/>
          <c:h val="0.67000729075532217"/>
        </c:manualLayout>
      </c:layout>
      <c:scatterChart>
        <c:scatterStyle val="lineMarker"/>
        <c:varyColors val="0"/>
        <c:ser>
          <c:idx val="2"/>
          <c:order val="1"/>
          <c:tx>
            <c:strRef>
              <c:f>Results!$N$1</c:f>
              <c:strCache>
                <c:ptCount val="1"/>
                <c:pt idx="0">
                  <c:v>Bc</c:v>
                </c:pt>
              </c:strCache>
            </c:strRef>
          </c:tx>
          <c:spPr>
            <a:ln w="25400" cap="rnd">
              <a:solidFill>
                <a:srgbClr val="153ADB"/>
              </a:solidFill>
              <a:round/>
            </a:ln>
            <a:effectLst/>
          </c:spPr>
          <c:marker>
            <c:symbol val="none"/>
          </c:marker>
          <c:dPt>
            <c:idx val="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0-9A34-5348-90B0-93DB30333251}"/>
              </c:ext>
            </c:extLst>
          </c:dPt>
          <c:xVal>
            <c:numRef>
              <c:f>Results!$E$36:$E$44</c:f>
              <c:numCache>
                <c:formatCode>0.00</c:formatCode>
                <c:ptCount val="9"/>
                <c:pt idx="0" formatCode="0.000">
                  <c:v>7.4999999999999997E-2</c:v>
                </c:pt>
                <c:pt idx="1">
                  <c:v>0.1</c:v>
                </c:pt>
                <c:pt idx="2">
                  <c:v>0.25</c:v>
                </c:pt>
                <c:pt idx="3">
                  <c:v>0.5</c:v>
                </c:pt>
                <c:pt idx="4">
                  <c:v>0.67</c:v>
                </c:pt>
                <c:pt idx="5">
                  <c:v>0.8</c:v>
                </c:pt>
                <c:pt idx="6">
                  <c:v>1</c:v>
                </c:pt>
                <c:pt idx="7">
                  <c:v>1.5</c:v>
                </c:pt>
                <c:pt idx="8">
                  <c:v>2</c:v>
                </c:pt>
              </c:numCache>
            </c:numRef>
          </c:xVal>
          <c:yVal>
            <c:numRef>
              <c:f>Results!$N$36:$N$44</c:f>
              <c:numCache>
                <c:formatCode>0</c:formatCode>
                <c:ptCount val="9"/>
                <c:pt idx="0">
                  <c:v>66</c:v>
                </c:pt>
                <c:pt idx="1">
                  <c:v>65</c:v>
                </c:pt>
                <c:pt idx="2">
                  <c:v>62.5</c:v>
                </c:pt>
                <c:pt idx="3">
                  <c:v>59.5</c:v>
                </c:pt>
                <c:pt idx="4">
                  <c:v>57</c:v>
                </c:pt>
                <c:pt idx="5">
                  <c:v>55.5</c:v>
                </c:pt>
                <c:pt idx="6">
                  <c:v>53.5</c:v>
                </c:pt>
                <c:pt idx="7">
                  <c:v>50.1</c:v>
                </c:pt>
                <c:pt idx="8">
                  <c:v>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34-5348-90B0-93DB30333251}"/>
            </c:ext>
          </c:extLst>
        </c:ser>
        <c:ser>
          <c:idx val="0"/>
          <c:order val="2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Figure_3!$Y$12:$Y$13</c:f>
              <c:numCache>
                <c:formatCode>0.00</c:formatCode>
                <c:ptCount val="2"/>
                <c:pt idx="0">
                  <c:v>0.67</c:v>
                </c:pt>
                <c:pt idx="1">
                  <c:v>0.67</c:v>
                </c:pt>
              </c:numCache>
            </c:numRef>
          </c:xVal>
          <c:yVal>
            <c:numRef>
              <c:f>Figure_3!$AF$12:$AF$13</c:f>
              <c:numCache>
                <c:formatCode>0.00</c:formatCode>
                <c:ptCount val="2"/>
                <c:pt idx="0">
                  <c:v>1E-8</c:v>
                </c:pt>
                <c:pt idx="1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BC0-DA49-8A59-B65DB2EC92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7274192"/>
        <c:axId val="2077275824"/>
      </c:scatterChart>
      <c:scatterChart>
        <c:scatterStyle val="lineMarker"/>
        <c:varyColors val="0"/>
        <c:ser>
          <c:idx val="1"/>
          <c:order val="0"/>
          <c:tx>
            <c:strRef>
              <c:f>Results!$M$1</c:f>
              <c:strCache>
                <c:ptCount val="1"/>
                <c:pt idx="0">
                  <c:v>Lf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Pt>
            <c:idx val="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2-9A34-5348-90B0-93DB30333251}"/>
              </c:ext>
            </c:extLst>
          </c:dPt>
          <c:xVal>
            <c:numRef>
              <c:f>Results!$E$36:$E$44</c:f>
              <c:numCache>
                <c:formatCode>0.00</c:formatCode>
                <c:ptCount val="9"/>
                <c:pt idx="0" formatCode="0.000">
                  <c:v>7.4999999999999997E-2</c:v>
                </c:pt>
                <c:pt idx="1">
                  <c:v>0.1</c:v>
                </c:pt>
                <c:pt idx="2">
                  <c:v>0.25</c:v>
                </c:pt>
                <c:pt idx="3">
                  <c:v>0.5</c:v>
                </c:pt>
                <c:pt idx="4">
                  <c:v>0.67</c:v>
                </c:pt>
                <c:pt idx="5">
                  <c:v>0.8</c:v>
                </c:pt>
                <c:pt idx="6">
                  <c:v>1</c:v>
                </c:pt>
                <c:pt idx="7">
                  <c:v>1.5</c:v>
                </c:pt>
                <c:pt idx="8">
                  <c:v>2</c:v>
                </c:pt>
              </c:numCache>
            </c:numRef>
          </c:xVal>
          <c:yVal>
            <c:numRef>
              <c:f>Results!$M$36:$M$44</c:f>
              <c:numCache>
                <c:formatCode>0.00</c:formatCode>
                <c:ptCount val="9"/>
                <c:pt idx="0">
                  <c:v>5.3605903396445145</c:v>
                </c:pt>
                <c:pt idx="1">
                  <c:v>5.2354826627684297</c:v>
                </c:pt>
                <c:pt idx="2">
                  <c:v>4.8475919378263326</c:v>
                </c:pt>
                <c:pt idx="3">
                  <c:v>4.5772805697955619</c:v>
                </c:pt>
                <c:pt idx="4">
                  <c:v>4.4793845553024587</c:v>
                </c:pt>
                <c:pt idx="5">
                  <c:v>4.4149555602101005</c:v>
                </c:pt>
                <c:pt idx="6">
                  <c:v>4.3749334318968165</c:v>
                </c:pt>
                <c:pt idx="7">
                  <c:v>4.2012426949595065</c:v>
                </c:pt>
                <c:pt idx="8">
                  <c:v>4.1061164637674246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A34-5348-90B0-93DB303332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366111"/>
        <c:axId val="1271496111"/>
      </c:scatterChart>
      <c:valAx>
        <c:axId val="2077274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ds (mm)</a:t>
                </a:r>
              </a:p>
            </c:rich>
          </c:tx>
          <c:layout>
            <c:manualLayout>
              <c:xMode val="edge"/>
              <c:yMode val="edge"/>
              <c:x val="0.38706255468066492"/>
              <c:y val="0.906458151064450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77275824"/>
        <c:crosses val="autoZero"/>
        <c:crossBetween val="midCat"/>
      </c:valAx>
      <c:valAx>
        <c:axId val="2077275824"/>
        <c:scaling>
          <c:orientation val="minMax"/>
          <c:max val="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rgbClr val="153ADB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>
                    <a:solidFill>
                      <a:srgbClr val="153ADB"/>
                    </a:solidFill>
                  </a:rPr>
                  <a:t>Bc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rgbClr val="153ADB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rgbClr val="153ADB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77274192"/>
        <c:crosses val="autoZero"/>
        <c:crossBetween val="midCat"/>
        <c:majorUnit val="20"/>
      </c:valAx>
      <c:valAx>
        <c:axId val="1271496111"/>
        <c:scaling>
          <c:orientation val="minMax"/>
          <c:max val="7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rgbClr val="FF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>
                    <a:solidFill>
                      <a:srgbClr val="FF0000"/>
                    </a:solidFill>
                  </a:rPr>
                  <a:t>Lf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rgbClr val="FF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rgbClr val="FF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8366111"/>
        <c:crosses val="max"/>
        <c:crossBetween val="midCat"/>
      </c:valAx>
      <c:valAx>
        <c:axId val="198366111"/>
        <c:scaling>
          <c:orientation val="minMax"/>
        </c:scaling>
        <c:delete val="1"/>
        <c:axPos val="b"/>
        <c:numFmt formatCode="0.000" sourceLinked="1"/>
        <c:majorTickMark val="out"/>
        <c:minorTickMark val="none"/>
        <c:tickLblPos val="nextTo"/>
        <c:crossAx val="12714961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4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777640180025839"/>
          <c:y val="0.12442184310294549"/>
          <c:w val="0.72043423159018138"/>
          <c:h val="0.67000729075532217"/>
        </c:manualLayout>
      </c:layout>
      <c:scatterChart>
        <c:scatterStyle val="lineMarker"/>
        <c:varyColors val="0"/>
        <c:ser>
          <c:idx val="2"/>
          <c:order val="1"/>
          <c:tx>
            <c:strRef>
              <c:f>Results!$N$1</c:f>
              <c:strCache>
                <c:ptCount val="1"/>
                <c:pt idx="0">
                  <c:v>Bc</c:v>
                </c:pt>
              </c:strCache>
            </c:strRef>
          </c:tx>
          <c:spPr>
            <a:ln w="25400" cap="rnd">
              <a:solidFill>
                <a:srgbClr val="153ADB"/>
              </a:solidFill>
              <a:round/>
            </a:ln>
            <a:effectLst/>
          </c:spPr>
          <c:marker>
            <c:symbol val="none"/>
          </c:marker>
          <c:dPt>
            <c:idx val="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0-88F5-4A4E-8CB8-133F9AB9E15C}"/>
              </c:ext>
            </c:extLst>
          </c:dPt>
          <c:xVal>
            <c:numRef>
              <c:f>Results!$B$3:$B$11</c:f>
              <c:numCache>
                <c:formatCode>0</c:formatCode>
                <c:ptCount val="9"/>
                <c:pt idx="0">
                  <c:v>5984.8125</c:v>
                </c:pt>
                <c:pt idx="1">
                  <c:v>29924.0625</c:v>
                </c:pt>
                <c:pt idx="2">
                  <c:v>59848.125</c:v>
                </c:pt>
                <c:pt idx="3">
                  <c:v>89772.1875</c:v>
                </c:pt>
                <c:pt idx="4">
                  <c:v>119696.25</c:v>
                </c:pt>
                <c:pt idx="5">
                  <c:v>179544.375</c:v>
                </c:pt>
                <c:pt idx="6">
                  <c:v>239392.5</c:v>
                </c:pt>
                <c:pt idx="7">
                  <c:v>359088.75</c:v>
                </c:pt>
                <c:pt idx="8">
                  <c:v>478785</c:v>
                </c:pt>
              </c:numCache>
            </c:numRef>
          </c:xVal>
          <c:yVal>
            <c:numRef>
              <c:f>Results!$N$3:$N$11</c:f>
              <c:numCache>
                <c:formatCode>0</c:formatCode>
                <c:ptCount val="9"/>
                <c:pt idx="0">
                  <c:v>63.5</c:v>
                </c:pt>
                <c:pt idx="1">
                  <c:v>59.5</c:v>
                </c:pt>
                <c:pt idx="2">
                  <c:v>58.1</c:v>
                </c:pt>
                <c:pt idx="3">
                  <c:v>57.5</c:v>
                </c:pt>
                <c:pt idx="4">
                  <c:v>57</c:v>
                </c:pt>
                <c:pt idx="5">
                  <c:v>56.5</c:v>
                </c:pt>
                <c:pt idx="6">
                  <c:v>56.5</c:v>
                </c:pt>
                <c:pt idx="7">
                  <c:v>56.5</c:v>
                </c:pt>
                <c:pt idx="8">
                  <c:v>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8F5-4A4E-8CB8-133F9AB9E15C}"/>
            </c:ext>
          </c:extLst>
        </c:ser>
        <c:ser>
          <c:idx val="0"/>
          <c:order val="2"/>
          <c:spPr>
            <a:ln w="19050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Figure_3!$V$12:$V$13</c:f>
              <c:numCache>
                <c:formatCode>0</c:formatCode>
                <c:ptCount val="2"/>
                <c:pt idx="0">
                  <c:v>119696.25</c:v>
                </c:pt>
                <c:pt idx="1">
                  <c:v>119696.25</c:v>
                </c:pt>
              </c:numCache>
            </c:numRef>
          </c:xVal>
          <c:yVal>
            <c:numRef>
              <c:f>Figure_3!$AF$12:$AF$13</c:f>
              <c:numCache>
                <c:formatCode>0.00</c:formatCode>
                <c:ptCount val="2"/>
                <c:pt idx="0">
                  <c:v>1E-8</c:v>
                </c:pt>
                <c:pt idx="1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AFE-234F-B225-C5C1DF370E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7274192"/>
        <c:axId val="2077275824"/>
      </c:scatterChart>
      <c:scatterChart>
        <c:scatterStyle val="lineMarker"/>
        <c:varyColors val="0"/>
        <c:ser>
          <c:idx val="1"/>
          <c:order val="0"/>
          <c:tx>
            <c:strRef>
              <c:f>Results!$M$1</c:f>
              <c:strCache>
                <c:ptCount val="1"/>
                <c:pt idx="0">
                  <c:v>Lf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Pt>
            <c:idx val="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2-88F5-4A4E-8CB8-133F9AB9E15C}"/>
              </c:ext>
            </c:extLst>
          </c:dPt>
          <c:xVal>
            <c:numRef>
              <c:f>Results!$B$3:$B$11</c:f>
              <c:numCache>
                <c:formatCode>0</c:formatCode>
                <c:ptCount val="9"/>
                <c:pt idx="0">
                  <c:v>5984.8125</c:v>
                </c:pt>
                <c:pt idx="1">
                  <c:v>29924.0625</c:v>
                </c:pt>
                <c:pt idx="2">
                  <c:v>59848.125</c:v>
                </c:pt>
                <c:pt idx="3">
                  <c:v>89772.1875</c:v>
                </c:pt>
                <c:pt idx="4">
                  <c:v>119696.25</c:v>
                </c:pt>
                <c:pt idx="5">
                  <c:v>179544.375</c:v>
                </c:pt>
                <c:pt idx="6">
                  <c:v>239392.5</c:v>
                </c:pt>
                <c:pt idx="7">
                  <c:v>359088.75</c:v>
                </c:pt>
                <c:pt idx="8">
                  <c:v>478785</c:v>
                </c:pt>
              </c:numCache>
            </c:numRef>
          </c:xVal>
          <c:yVal>
            <c:numRef>
              <c:f>Results!$M$3:$M$11</c:f>
              <c:numCache>
                <c:formatCode>0.00</c:formatCode>
                <c:ptCount val="9"/>
                <c:pt idx="0">
                  <c:v>5.9505087302158426</c:v>
                </c:pt>
                <c:pt idx="1">
                  <c:v>5.087514184010498</c:v>
                </c:pt>
                <c:pt idx="2">
                  <c:v>4.7725744410330098</c:v>
                </c:pt>
                <c:pt idx="3">
                  <c:v>4.5932836795586542</c:v>
                </c:pt>
                <c:pt idx="4">
                  <c:v>4.4793845553024587</c:v>
                </c:pt>
                <c:pt idx="5">
                  <c:v>4.3203153105419485</c:v>
                </c:pt>
                <c:pt idx="6">
                  <c:v>4.2058822182917197</c:v>
                </c:pt>
                <c:pt idx="7">
                  <c:v>4.0510066276433889</c:v>
                </c:pt>
                <c:pt idx="8">
                  <c:v>3.9375796770505387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8F5-4A4E-8CB8-133F9AB9E1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366111"/>
        <c:axId val="1271496111"/>
      </c:scatterChart>
      <c:valAx>
        <c:axId val="2077274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Gs (tons/yr)</a:t>
                </a:r>
              </a:p>
            </c:rich>
          </c:tx>
          <c:layout>
            <c:manualLayout>
              <c:xMode val="edge"/>
              <c:yMode val="edge"/>
              <c:x val="0.38706255468066492"/>
              <c:y val="0.906458151064450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77275824"/>
        <c:crosses val="autoZero"/>
        <c:crossBetween val="midCat"/>
      </c:valAx>
      <c:valAx>
        <c:axId val="207727582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rgbClr val="153ADB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>
                    <a:solidFill>
                      <a:srgbClr val="153ADB"/>
                    </a:solidFill>
                  </a:rPr>
                  <a:t>Bc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rgbClr val="153ADB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rgbClr val="153ADB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77274192"/>
        <c:crosses val="autoZero"/>
        <c:crossBetween val="midCat"/>
      </c:valAx>
      <c:valAx>
        <c:axId val="1271496111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rgbClr val="FF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>
                    <a:solidFill>
                      <a:srgbClr val="FF0000"/>
                    </a:solidFill>
                  </a:rPr>
                  <a:t>Lf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rgbClr val="FF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rgbClr val="FF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8366111"/>
        <c:crosses val="max"/>
        <c:crossBetween val="midCat"/>
      </c:valAx>
      <c:valAx>
        <c:axId val="198366111"/>
        <c:scaling>
          <c:orientation val="minMax"/>
        </c:scaling>
        <c:delete val="1"/>
        <c:axPos val="b"/>
        <c:numFmt formatCode="0" sourceLinked="1"/>
        <c:majorTickMark val="out"/>
        <c:minorTickMark val="none"/>
        <c:tickLblPos val="nextTo"/>
        <c:crossAx val="12714961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4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221388013477124"/>
          <c:y val="0.12442184310294549"/>
          <c:w val="0.67040948193529204"/>
          <c:h val="0.67000729075532217"/>
        </c:manualLayout>
      </c:layout>
      <c:scatterChart>
        <c:scatterStyle val="lineMarker"/>
        <c:varyColors val="0"/>
        <c:ser>
          <c:idx val="2"/>
          <c:order val="1"/>
          <c:tx>
            <c:strRef>
              <c:f>Results!$R$1</c:f>
              <c:strCache>
                <c:ptCount val="1"/>
                <c:pt idx="0">
                  <c:v>Ff,s</c:v>
                </c:pt>
              </c:strCache>
            </c:strRef>
          </c:tx>
          <c:spPr>
            <a:ln w="25400" cap="rnd">
              <a:solidFill>
                <a:srgbClr val="153ADB"/>
              </a:solidFill>
              <a:round/>
            </a:ln>
            <a:effectLst/>
          </c:spPr>
          <c:marker>
            <c:symbol val="none"/>
          </c:marker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00-0F3B-CF4A-BCF4-79E52273C730}"/>
              </c:ext>
            </c:extLst>
          </c:dPt>
          <c:xVal>
            <c:numRef>
              <c:f>Results!$B$3:$B$11</c:f>
              <c:numCache>
                <c:formatCode>0</c:formatCode>
                <c:ptCount val="9"/>
                <c:pt idx="0">
                  <c:v>5984.8125</c:v>
                </c:pt>
                <c:pt idx="1">
                  <c:v>29924.0625</c:v>
                </c:pt>
                <c:pt idx="2">
                  <c:v>59848.125</c:v>
                </c:pt>
                <c:pt idx="3">
                  <c:v>89772.1875</c:v>
                </c:pt>
                <c:pt idx="4">
                  <c:v>119696.25</c:v>
                </c:pt>
                <c:pt idx="5">
                  <c:v>179544.375</c:v>
                </c:pt>
                <c:pt idx="6">
                  <c:v>239392.5</c:v>
                </c:pt>
                <c:pt idx="7">
                  <c:v>359088.75</c:v>
                </c:pt>
                <c:pt idx="8">
                  <c:v>478785</c:v>
                </c:pt>
              </c:numCache>
            </c:numRef>
          </c:xVal>
          <c:yVal>
            <c:numRef>
              <c:f>Results!$R$3:$R$11</c:f>
              <c:numCache>
                <c:formatCode>0.00</c:formatCode>
                <c:ptCount val="9"/>
                <c:pt idx="0">
                  <c:v>0.12847393601996654</c:v>
                </c:pt>
                <c:pt idx="1">
                  <c:v>0.24323334271770763</c:v>
                </c:pt>
                <c:pt idx="2">
                  <c:v>0.32244952784182196</c:v>
                </c:pt>
                <c:pt idx="3">
                  <c:v>0.37524302795146525</c:v>
                </c:pt>
                <c:pt idx="4">
                  <c:v>0.41268566382972172</c:v>
                </c:pt>
                <c:pt idx="5">
                  <c:v>0.46692683704615096</c:v>
                </c:pt>
                <c:pt idx="6">
                  <c:v>0.50599571852071168</c:v>
                </c:pt>
                <c:pt idx="7">
                  <c:v>0.56346024120528904</c:v>
                </c:pt>
                <c:pt idx="8">
                  <c:v>0.60478466868508141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3B-CF4A-BCF4-79E52273C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7274192"/>
        <c:axId val="2077275824"/>
      </c:scatterChart>
      <c:scatterChart>
        <c:scatterStyle val="lineMarker"/>
        <c:varyColors val="0"/>
        <c:ser>
          <c:idx val="1"/>
          <c:order val="0"/>
          <c:tx>
            <c:strRef>
              <c:f>Results!$L$1</c:f>
              <c:strCache>
                <c:ptCount val="1"/>
                <c:pt idx="0">
                  <c:v>S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02-0F3B-CF4A-BCF4-79E52273C730}"/>
              </c:ext>
            </c:extLst>
          </c:dPt>
          <c:xVal>
            <c:numRef>
              <c:f>Results!$B$3:$B$11</c:f>
              <c:numCache>
                <c:formatCode>0</c:formatCode>
                <c:ptCount val="9"/>
                <c:pt idx="0">
                  <c:v>5984.8125</c:v>
                </c:pt>
                <c:pt idx="1">
                  <c:v>29924.0625</c:v>
                </c:pt>
                <c:pt idx="2">
                  <c:v>59848.125</c:v>
                </c:pt>
                <c:pt idx="3">
                  <c:v>89772.1875</c:v>
                </c:pt>
                <c:pt idx="4">
                  <c:v>119696.25</c:v>
                </c:pt>
                <c:pt idx="5">
                  <c:v>179544.375</c:v>
                </c:pt>
                <c:pt idx="6">
                  <c:v>239392.5</c:v>
                </c:pt>
                <c:pt idx="7">
                  <c:v>359088.75</c:v>
                </c:pt>
                <c:pt idx="8">
                  <c:v>478785</c:v>
                </c:pt>
              </c:numCache>
            </c:numRef>
          </c:xVal>
          <c:yVal>
            <c:numRef>
              <c:f>Results!$L$3:$L$11</c:f>
              <c:numCache>
                <c:formatCode>0.00000</c:formatCode>
                <c:ptCount val="9"/>
                <c:pt idx="0">
                  <c:v>3.4E-5</c:v>
                </c:pt>
                <c:pt idx="1">
                  <c:v>8.42E-5</c:v>
                </c:pt>
                <c:pt idx="2">
                  <c:v>1.2400000000000001E-4</c:v>
                </c:pt>
                <c:pt idx="3">
                  <c:v>1.5650000000000001E-4</c:v>
                </c:pt>
                <c:pt idx="4">
                  <c:v>1.8349999999999999E-4</c:v>
                </c:pt>
                <c:pt idx="5">
                  <c:v>2.3000000000000001E-4</c:v>
                </c:pt>
                <c:pt idx="6">
                  <c:v>2.7E-4</c:v>
                </c:pt>
                <c:pt idx="7">
                  <c:v>3.4000000000000002E-4</c:v>
                </c:pt>
                <c:pt idx="8">
                  <c:v>4.0000000000000002E-4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F3B-CF4A-BCF4-79E52273C730}"/>
            </c:ext>
          </c:extLst>
        </c:ser>
        <c:ser>
          <c:idx val="0"/>
          <c:order val="2"/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Figure_3!$V$12:$V$13</c:f>
              <c:numCache>
                <c:formatCode>0</c:formatCode>
                <c:ptCount val="2"/>
                <c:pt idx="0">
                  <c:v>119696.25</c:v>
                </c:pt>
                <c:pt idx="1">
                  <c:v>119696.25</c:v>
                </c:pt>
              </c:numCache>
            </c:numRef>
          </c:xVal>
          <c:yVal>
            <c:numRef>
              <c:f>Figure_3!$AF$12:$AF$13</c:f>
              <c:numCache>
                <c:formatCode>0.00</c:formatCode>
                <c:ptCount val="2"/>
                <c:pt idx="0">
                  <c:v>1E-8</c:v>
                </c:pt>
                <c:pt idx="1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628-EA4A-AABC-FC86037FB1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366111"/>
        <c:axId val="1271496111"/>
      </c:scatterChart>
      <c:valAx>
        <c:axId val="2077274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>
                    <a:solidFill>
                      <a:schemeClr val="tx1">
                        <a:lumMod val="65000"/>
                        <a:lumOff val="35000"/>
                      </a:schemeClr>
                    </a:solidFill>
                  </a:defRPr>
                </a:pPr>
                <a:r>
                  <a:rPr lang="en-US">
                    <a:solidFill>
                      <a:schemeClr val="tx1">
                        <a:lumMod val="65000"/>
                        <a:lumOff val="35000"/>
                      </a:schemeClr>
                    </a:solidFill>
                  </a:rPr>
                  <a:t>Gs (tons/yr)</a:t>
                </a:r>
              </a:p>
            </c:rich>
          </c:tx>
          <c:layout>
            <c:manualLayout>
              <c:xMode val="edge"/>
              <c:yMode val="edge"/>
              <c:x val="0.38706255468066492"/>
              <c:y val="0.9064581510644502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en-US"/>
          </a:p>
        </c:txPr>
        <c:crossAx val="2077275824"/>
        <c:crosses val="autoZero"/>
        <c:crossBetween val="midCat"/>
      </c:valAx>
      <c:valAx>
        <c:axId val="207727582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>
                    <a:solidFill>
                      <a:srgbClr val="153ADB"/>
                    </a:solidFill>
                  </a:defRPr>
                </a:pPr>
                <a:r>
                  <a:rPr lang="en-US">
                    <a:solidFill>
                      <a:srgbClr val="153ADB"/>
                    </a:solidFill>
                  </a:rPr>
                  <a:t>Ff,s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rgbClr val="153ADB"/>
                </a:solidFill>
              </a:defRPr>
            </a:pPr>
            <a:endParaRPr lang="en-US"/>
          </a:p>
        </c:txPr>
        <c:crossAx val="2077274192"/>
        <c:crosses val="autoZero"/>
        <c:crossBetween val="midCat"/>
      </c:valAx>
      <c:valAx>
        <c:axId val="1271496111"/>
        <c:scaling>
          <c:orientation val="minMax"/>
          <c:max val="4.5000000000000015E-4"/>
          <c:min val="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>
                    <a:solidFill>
                      <a:srgbClr val="FF0000"/>
                    </a:solidFill>
                  </a:defRPr>
                </a:pPr>
                <a:r>
                  <a:rPr lang="en-US">
                    <a:solidFill>
                      <a:srgbClr val="FF0000"/>
                    </a:solidFill>
                  </a:rPr>
                  <a:t>S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rgbClr val="FF0000"/>
                </a:solidFill>
              </a:defRPr>
            </a:pPr>
            <a:endParaRPr lang="en-US"/>
          </a:p>
        </c:txPr>
        <c:crossAx val="198366111"/>
        <c:crosses val="max"/>
        <c:crossBetween val="midCat"/>
        <c:majorUnit val="1.0000000000000003E-4"/>
      </c:valAx>
      <c:valAx>
        <c:axId val="198366111"/>
        <c:scaling>
          <c:orientation val="minMax"/>
        </c:scaling>
        <c:delete val="1"/>
        <c:axPos val="b"/>
        <c:numFmt formatCode="0" sourceLinked="1"/>
        <c:majorTickMark val="out"/>
        <c:minorTickMark val="none"/>
        <c:tickLblPos val="nextTo"/>
        <c:crossAx val="1271496111"/>
        <c:crosses val="autoZero"/>
        <c:crossBetween val="midCat"/>
      </c:valAx>
    </c:plotArea>
    <c:legend>
      <c:legendPos val="t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  <c:extLst/>
  </c:chart>
  <c:spPr>
    <a:noFill/>
    <a:ln>
      <a:noFill/>
    </a:ln>
  </c:spPr>
  <c:txPr>
    <a:bodyPr/>
    <a:lstStyle/>
    <a:p>
      <a:pPr>
        <a:defRPr sz="1400" b="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609224042296241"/>
          <c:y val="0.12442184310294549"/>
          <c:w val="0.69267403141324491"/>
          <c:h val="0.67000729075532217"/>
        </c:manualLayout>
      </c:layout>
      <c:scatterChart>
        <c:scatterStyle val="lineMarker"/>
        <c:varyColors val="0"/>
        <c:ser>
          <c:idx val="1"/>
          <c:order val="0"/>
          <c:tx>
            <c:strRef>
              <c:f>Results!$AA$1</c:f>
              <c:strCache>
                <c:ptCount val="1"/>
                <c:pt idx="0">
                  <c:v>c Hpb/Bf</c:v>
                </c:pt>
              </c:strCache>
            </c:strRef>
          </c:tx>
          <c:spPr>
            <a:ln w="25400" cap="rnd">
              <a:solidFill>
                <a:srgbClr val="153ADB"/>
              </a:solidFill>
              <a:prstDash val="sysDot"/>
              <a:round/>
            </a:ln>
            <a:effectLst/>
          </c:spPr>
          <c:marker>
            <c:symbol val="none"/>
          </c:marker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00-DF7C-B446-B856-3EF8B81B9924}"/>
              </c:ext>
            </c:extLst>
          </c:dPt>
          <c:xVal>
            <c:numRef>
              <c:f>Results!$B$3:$B$11</c:f>
              <c:numCache>
                <c:formatCode>0</c:formatCode>
                <c:ptCount val="9"/>
                <c:pt idx="0">
                  <c:v>5984.8125</c:v>
                </c:pt>
                <c:pt idx="1">
                  <c:v>29924.0625</c:v>
                </c:pt>
                <c:pt idx="2">
                  <c:v>59848.125</c:v>
                </c:pt>
                <c:pt idx="3">
                  <c:v>89772.1875</c:v>
                </c:pt>
                <c:pt idx="4">
                  <c:v>119696.25</c:v>
                </c:pt>
                <c:pt idx="5">
                  <c:v>179544.375</c:v>
                </c:pt>
                <c:pt idx="6">
                  <c:v>239392.5</c:v>
                </c:pt>
                <c:pt idx="7">
                  <c:v>359088.75</c:v>
                </c:pt>
                <c:pt idx="8">
                  <c:v>478785</c:v>
                </c:pt>
              </c:numCache>
            </c:numRef>
          </c:xVal>
          <c:yVal>
            <c:numRef>
              <c:f>Results!$AA$3:$AA$11</c:f>
              <c:numCache>
                <c:formatCode>0.00</c:formatCode>
                <c:ptCount val="9"/>
                <c:pt idx="0">
                  <c:v>1.2862762180281753</c:v>
                </c:pt>
                <c:pt idx="1">
                  <c:v>1.7976813419956061</c:v>
                </c:pt>
                <c:pt idx="2">
                  <c:v>2.0765216849806389</c:v>
                </c:pt>
                <c:pt idx="3">
                  <c:v>2.2599625390969411</c:v>
                </c:pt>
                <c:pt idx="4">
                  <c:v>2.4083612757354147</c:v>
                </c:pt>
                <c:pt idx="5">
                  <c:v>2.6297998142694485</c:v>
                </c:pt>
                <c:pt idx="6">
                  <c:v>2.7834780092010423</c:v>
                </c:pt>
                <c:pt idx="7">
                  <c:v>3.041923439997523</c:v>
                </c:pt>
                <c:pt idx="8">
                  <c:v>3.2162181997016179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7C-B446-B856-3EF8B81B9924}"/>
            </c:ext>
          </c:extLst>
        </c:ser>
        <c:ser>
          <c:idx val="2"/>
          <c:order val="1"/>
          <c:tx>
            <c:strRef>
              <c:f>Results!$X$1</c:f>
              <c:strCache>
                <c:ptCount val="1"/>
                <c:pt idx="0">
                  <c:v>Df</c:v>
                </c:pt>
              </c:strCache>
            </c:strRef>
          </c:tx>
          <c:spPr>
            <a:ln w="25400" cap="rnd">
              <a:solidFill>
                <a:srgbClr val="153ADB"/>
              </a:solidFill>
              <a:round/>
            </a:ln>
            <a:effectLst/>
          </c:spPr>
          <c:marker>
            <c:symbol val="none"/>
          </c:marker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02-DF7C-B446-B856-3EF8B81B9924}"/>
              </c:ext>
            </c:extLst>
          </c:dPt>
          <c:xVal>
            <c:numRef>
              <c:f>Results!$B$3:$B$11</c:f>
              <c:numCache>
                <c:formatCode>0</c:formatCode>
                <c:ptCount val="9"/>
                <c:pt idx="0">
                  <c:v>5984.8125</c:v>
                </c:pt>
                <c:pt idx="1">
                  <c:v>29924.0625</c:v>
                </c:pt>
                <c:pt idx="2">
                  <c:v>59848.125</c:v>
                </c:pt>
                <c:pt idx="3">
                  <c:v>89772.1875</c:v>
                </c:pt>
                <c:pt idx="4">
                  <c:v>119696.25</c:v>
                </c:pt>
                <c:pt idx="5">
                  <c:v>179544.375</c:v>
                </c:pt>
                <c:pt idx="6">
                  <c:v>239392.5</c:v>
                </c:pt>
                <c:pt idx="7">
                  <c:v>359088.75</c:v>
                </c:pt>
                <c:pt idx="8">
                  <c:v>478785</c:v>
                </c:pt>
              </c:numCache>
            </c:numRef>
          </c:xVal>
          <c:yVal>
            <c:numRef>
              <c:f>Results!$X$3:$X$11</c:f>
              <c:numCache>
                <c:formatCode>0.0</c:formatCode>
                <c:ptCount val="9"/>
                <c:pt idx="0">
                  <c:v>3.1925676854439127</c:v>
                </c:pt>
                <c:pt idx="1">
                  <c:v>2.6559973909565238</c:v>
                </c:pt>
                <c:pt idx="2">
                  <c:v>2.3951098746128001</c:v>
                </c:pt>
                <c:pt idx="3">
                  <c:v>2.2224899607724602</c:v>
                </c:pt>
                <c:pt idx="4">
                  <c:v>2.1078969132727816</c:v>
                </c:pt>
                <c:pt idx="5">
                  <c:v>1.9357111855461824</c:v>
                </c:pt>
                <c:pt idx="6">
                  <c:v>1.7968372386249365</c:v>
                </c:pt>
                <c:pt idx="7">
                  <c:v>1.5991738852990296</c:v>
                </c:pt>
                <c:pt idx="8">
                  <c:v>1.4430405270396001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F7C-B446-B856-3EF8B81B9924}"/>
            </c:ext>
          </c:extLst>
        </c:ser>
        <c:ser>
          <c:idx val="3"/>
          <c:order val="3"/>
          <c:dPt>
            <c:idx val="1"/>
            <c:marker>
              <c:symbol val="none"/>
            </c:marker>
            <c:bubble3D val="0"/>
            <c:spPr>
              <a:ln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0CA5-894C-92EE-ACA79CC052A1}"/>
              </c:ext>
            </c:extLst>
          </c:dPt>
          <c:xVal>
            <c:numRef>
              <c:f>Figure_3!$V$12:$V$13</c:f>
              <c:numCache>
                <c:formatCode>0</c:formatCode>
                <c:ptCount val="2"/>
                <c:pt idx="0">
                  <c:v>119696.25</c:v>
                </c:pt>
                <c:pt idx="1">
                  <c:v>119696.25</c:v>
                </c:pt>
              </c:numCache>
            </c:numRef>
          </c:xVal>
          <c:yVal>
            <c:numRef>
              <c:f>Figure_3!$AF$12:$AF$13</c:f>
              <c:numCache>
                <c:formatCode>0.00</c:formatCode>
                <c:ptCount val="2"/>
                <c:pt idx="0">
                  <c:v>1E-8</c:v>
                </c:pt>
                <c:pt idx="1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CA5-894C-92EE-ACA79CC052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7274192"/>
        <c:axId val="2077275824"/>
      </c:scatterChart>
      <c:scatterChart>
        <c:scatterStyle val="lineMarker"/>
        <c:varyColors val="0"/>
        <c:ser>
          <c:idx val="0"/>
          <c:order val="2"/>
          <c:tx>
            <c:v>Qbf</c:v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04-DF7C-B446-B856-3EF8B81B9924}"/>
              </c:ext>
            </c:extLst>
          </c:dPt>
          <c:xVal>
            <c:numRef>
              <c:f>Results!$B$3:$B$11</c:f>
              <c:numCache>
                <c:formatCode>0</c:formatCode>
                <c:ptCount val="9"/>
                <c:pt idx="0">
                  <c:v>5984.8125</c:v>
                </c:pt>
                <c:pt idx="1">
                  <c:v>29924.0625</c:v>
                </c:pt>
                <c:pt idx="2">
                  <c:v>59848.125</c:v>
                </c:pt>
                <c:pt idx="3">
                  <c:v>89772.1875</c:v>
                </c:pt>
                <c:pt idx="4">
                  <c:v>119696.25</c:v>
                </c:pt>
                <c:pt idx="5">
                  <c:v>179544.375</c:v>
                </c:pt>
                <c:pt idx="6">
                  <c:v>239392.5</c:v>
                </c:pt>
                <c:pt idx="7">
                  <c:v>359088.75</c:v>
                </c:pt>
                <c:pt idx="8">
                  <c:v>478785</c:v>
                </c:pt>
              </c:numCache>
            </c:numRef>
          </c:xVal>
          <c:yVal>
            <c:numRef>
              <c:f>Results!$T$3:$T$11</c:f>
              <c:numCache>
                <c:formatCode>0</c:formatCode>
                <c:ptCount val="9"/>
                <c:pt idx="0">
                  <c:v>185.17037995638086</c:v>
                </c:pt>
                <c:pt idx="1">
                  <c:v>215.85327877435444</c:v>
                </c:pt>
                <c:pt idx="2">
                  <c:v>232.40380300125395</c:v>
                </c:pt>
                <c:pt idx="3">
                  <c:v>243.97038225837335</c:v>
                </c:pt>
                <c:pt idx="4">
                  <c:v>252.20146278138805</c:v>
                </c:pt>
                <c:pt idx="5">
                  <c:v>265.10182711252406</c:v>
                </c:pt>
                <c:pt idx="6">
                  <c:v>275.8945861990195</c:v>
                </c:pt>
                <c:pt idx="7">
                  <c:v>292.65741064465652</c:v>
                </c:pt>
                <c:pt idx="8">
                  <c:v>306.88529046683533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F7C-B446-B856-3EF8B81B9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1180255"/>
        <c:axId val="1631217679"/>
      </c:scatterChart>
      <c:valAx>
        <c:axId val="2077274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>
                    <a:solidFill>
                      <a:schemeClr val="tx1">
                        <a:lumMod val="65000"/>
                        <a:lumOff val="35000"/>
                      </a:schemeClr>
                    </a:solidFill>
                  </a:defRPr>
                </a:pPr>
                <a:r>
                  <a:rPr lang="en-US">
                    <a:solidFill>
                      <a:schemeClr val="tx1">
                        <a:lumMod val="65000"/>
                        <a:lumOff val="35000"/>
                      </a:schemeClr>
                    </a:solidFill>
                  </a:rPr>
                  <a:t>Gs (tons/yr)</a:t>
                </a:r>
              </a:p>
            </c:rich>
          </c:tx>
          <c:layout>
            <c:manualLayout>
              <c:xMode val="edge"/>
              <c:yMode val="edge"/>
              <c:x val="0.38706255468066492"/>
              <c:y val="0.9064581510644502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en-US"/>
          </a:p>
        </c:txPr>
        <c:crossAx val="2077275824"/>
        <c:crossesAt val="0.1"/>
        <c:crossBetween val="midCat"/>
      </c:valAx>
      <c:valAx>
        <c:axId val="2077275824"/>
        <c:scaling>
          <c:logBase val="10"/>
          <c:orientation val="minMax"/>
          <c:max val="16"/>
          <c:min val="0.1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>
                    <a:solidFill>
                      <a:srgbClr val="153ADB"/>
                    </a:solidFill>
                  </a:defRPr>
                </a:pPr>
                <a:r>
                  <a:rPr lang="en-US">
                    <a:solidFill>
                      <a:srgbClr val="153ADB"/>
                    </a:solidFill>
                  </a:rPr>
                  <a:t>Sediment flux (mm/yr)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rgbClr val="153ADB"/>
                </a:solidFill>
              </a:defRPr>
            </a:pPr>
            <a:endParaRPr lang="en-US"/>
          </a:p>
        </c:txPr>
        <c:crossAx val="2077274192"/>
        <c:crosses val="autoZero"/>
        <c:crossBetween val="midCat"/>
      </c:valAx>
      <c:valAx>
        <c:axId val="1631217679"/>
        <c:scaling>
          <c:orientation val="minMax"/>
          <c:max val="45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>
                    <a:solidFill>
                      <a:srgbClr val="FF0000"/>
                    </a:solidFill>
                  </a:defRPr>
                </a:pPr>
                <a:r>
                  <a:rPr lang="en-US">
                    <a:solidFill>
                      <a:srgbClr val="FF0000"/>
                    </a:solidFill>
                  </a:rPr>
                  <a:t>Qbf (m3/s)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spPr>
          <a:ln>
            <a:solidFill>
              <a:schemeClr val="tx1">
                <a:lumMod val="65000"/>
                <a:lumOff val="35000"/>
              </a:schemeClr>
            </a:solidFill>
          </a:ln>
        </c:spPr>
        <c:txPr>
          <a:bodyPr/>
          <a:lstStyle/>
          <a:p>
            <a:pPr>
              <a:defRPr>
                <a:solidFill>
                  <a:srgbClr val="FF0000"/>
                </a:solidFill>
              </a:defRPr>
            </a:pPr>
            <a:endParaRPr lang="en-US"/>
          </a:p>
        </c:txPr>
        <c:crossAx val="1631180255"/>
        <c:crosses val="max"/>
        <c:crossBetween val="midCat"/>
        <c:majorUnit val="100"/>
      </c:valAx>
      <c:valAx>
        <c:axId val="1631180255"/>
        <c:scaling>
          <c:orientation val="minMax"/>
        </c:scaling>
        <c:delete val="1"/>
        <c:axPos val="b"/>
        <c:numFmt formatCode="0" sourceLinked="1"/>
        <c:majorTickMark val="out"/>
        <c:minorTickMark val="none"/>
        <c:tickLblPos val="nextTo"/>
        <c:crossAx val="1631217679"/>
        <c:crosses val="autoZero"/>
        <c:crossBetween val="midCat"/>
      </c:valAx>
    </c:plotArea>
    <c:legend>
      <c:legendPos val="t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  <c:extLst/>
  </c:chart>
  <c:spPr>
    <a:noFill/>
    <a:ln>
      <a:noFill/>
    </a:ln>
  </c:spPr>
  <c:txPr>
    <a:bodyPr/>
    <a:lstStyle/>
    <a:p>
      <a:pPr>
        <a:defRPr sz="1400" b="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06536434189509"/>
          <c:y val="0.12442184310294549"/>
          <c:w val="0.7011447574028371"/>
          <c:h val="0.67000729075532217"/>
        </c:manualLayout>
      </c:layout>
      <c:scatterChart>
        <c:scatterStyle val="lineMarker"/>
        <c:varyColors val="0"/>
        <c:ser>
          <c:idx val="1"/>
          <c:order val="0"/>
          <c:tx>
            <c:strRef>
              <c:f>Results!$AA$1</c:f>
              <c:strCache>
                <c:ptCount val="1"/>
                <c:pt idx="0">
                  <c:v>c Hpb/Bf</c:v>
                </c:pt>
              </c:strCache>
            </c:strRef>
          </c:tx>
          <c:spPr>
            <a:ln w="19050">
              <a:solidFill>
                <a:srgbClr val="153ADB"/>
              </a:solidFill>
              <a:prstDash val="sysDot"/>
            </a:ln>
          </c:spPr>
          <c:marker>
            <c:symbol val="none"/>
          </c:marker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0-0340-FA42-BDA4-72C53704DDB9}"/>
              </c:ext>
            </c:extLst>
          </c:dPt>
          <c:xVal>
            <c:numRef>
              <c:f>Results!$G$50:$G$57</c:f>
              <c:numCache>
                <c:formatCode>0.000</c:formatCode>
                <c:ptCount val="8"/>
                <c:pt idx="0">
                  <c:v>5.0000000000000001E-3</c:v>
                </c:pt>
                <c:pt idx="1">
                  <c:v>0.01</c:v>
                </c:pt>
                <c:pt idx="2">
                  <c:v>0.05</c:v>
                </c:pt>
                <c:pt idx="3">
                  <c:v>0.1</c:v>
                </c:pt>
                <c:pt idx="4">
                  <c:v>0.25</c:v>
                </c:pt>
                <c:pt idx="5">
                  <c:v>0.5</c:v>
                </c:pt>
                <c:pt idx="6">
                  <c:v>1</c:v>
                </c:pt>
                <c:pt idx="7">
                  <c:v>2</c:v>
                </c:pt>
              </c:numCache>
            </c:numRef>
          </c:xVal>
          <c:yVal>
            <c:numRef>
              <c:f>Results!$AA$50:$AA$57</c:f>
              <c:numCache>
                <c:formatCode>0.00</c:formatCode>
                <c:ptCount val="8"/>
                <c:pt idx="0">
                  <c:v>0.53821557803251363</c:v>
                </c:pt>
                <c:pt idx="1">
                  <c:v>0.94313324942899279</c:v>
                </c:pt>
                <c:pt idx="2">
                  <c:v>2.4083612757354147</c:v>
                </c:pt>
                <c:pt idx="3">
                  <c:v>3.0621610332784348</c:v>
                </c:pt>
                <c:pt idx="4">
                  <c:v>3.9870962883400938</c:v>
                </c:pt>
                <c:pt idx="5">
                  <c:v>4.6126337382766396</c:v>
                </c:pt>
                <c:pt idx="6">
                  <c:v>5.1801876985307036</c:v>
                </c:pt>
                <c:pt idx="7">
                  <c:v>5.789375933300458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40-FA42-BDA4-72C53704DDB9}"/>
            </c:ext>
          </c:extLst>
        </c:ser>
        <c:ser>
          <c:idx val="2"/>
          <c:order val="1"/>
          <c:tx>
            <c:strRef>
              <c:f>Results!$X$1</c:f>
              <c:strCache>
                <c:ptCount val="1"/>
                <c:pt idx="0">
                  <c:v>Df</c:v>
                </c:pt>
              </c:strCache>
            </c:strRef>
          </c:tx>
          <c:spPr>
            <a:ln w="19050">
              <a:solidFill>
                <a:srgbClr val="153ADB"/>
              </a:solidFill>
            </a:ln>
          </c:spPr>
          <c:marker>
            <c:symbol val="none"/>
          </c:marker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2-0340-FA42-BDA4-72C53704DDB9}"/>
              </c:ext>
            </c:extLst>
          </c:dPt>
          <c:xVal>
            <c:numRef>
              <c:f>Results!$G$50:$G$57</c:f>
              <c:numCache>
                <c:formatCode>0.000</c:formatCode>
                <c:ptCount val="8"/>
                <c:pt idx="0">
                  <c:v>5.0000000000000001E-3</c:v>
                </c:pt>
                <c:pt idx="1">
                  <c:v>0.01</c:v>
                </c:pt>
                <c:pt idx="2">
                  <c:v>0.05</c:v>
                </c:pt>
                <c:pt idx="3">
                  <c:v>0.1</c:v>
                </c:pt>
                <c:pt idx="4">
                  <c:v>0.25</c:v>
                </c:pt>
                <c:pt idx="5">
                  <c:v>0.5</c:v>
                </c:pt>
                <c:pt idx="6">
                  <c:v>1</c:v>
                </c:pt>
                <c:pt idx="7">
                  <c:v>2</c:v>
                </c:pt>
              </c:numCache>
            </c:numRef>
          </c:xVal>
          <c:yVal>
            <c:numRef>
              <c:f>Results!$X$50:$X$57</c:f>
              <c:numCache>
                <c:formatCode>0.0</c:formatCode>
                <c:ptCount val="8"/>
                <c:pt idx="0">
                  <c:v>0.54543817072330558</c:v>
                </c:pt>
                <c:pt idx="1">
                  <c:v>0.92113296969882252</c:v>
                </c:pt>
                <c:pt idx="2">
                  <c:v>2.1078969132727816</c:v>
                </c:pt>
                <c:pt idx="3">
                  <c:v>2.5706094297095379</c:v>
                </c:pt>
                <c:pt idx="4">
                  <c:v>3.0957821581868563</c:v>
                </c:pt>
                <c:pt idx="5">
                  <c:v>3.4324082067308215</c:v>
                </c:pt>
                <c:pt idx="6">
                  <c:v>3.6794918049486598</c:v>
                </c:pt>
                <c:pt idx="7">
                  <c:v>3.8553581334907681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340-FA42-BDA4-72C53704DDB9}"/>
            </c:ext>
          </c:extLst>
        </c:ser>
        <c:ser>
          <c:idx val="3"/>
          <c:order val="3"/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Supplementary_Figure_01!$AB$10:$AB$11</c:f>
              <c:numCache>
                <c:formatCode>0.000</c:formatCode>
                <c:ptCount val="2"/>
                <c:pt idx="0">
                  <c:v>0.05</c:v>
                </c:pt>
                <c:pt idx="1">
                  <c:v>0.05</c:v>
                </c:pt>
              </c:numCache>
            </c:numRef>
          </c:xVal>
          <c:yVal>
            <c:numRef>
              <c:f>Supplementary_Figure_01!$AF$10:$AF$11</c:f>
              <c:numCache>
                <c:formatCode>0.00</c:formatCode>
                <c:ptCount val="2"/>
                <c:pt idx="0">
                  <c:v>1E-8</c:v>
                </c:pt>
                <c:pt idx="1">
                  <c:v>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340-FA42-BDA4-72C53704DD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7274192"/>
        <c:axId val="2077275824"/>
      </c:scatterChart>
      <c:scatterChart>
        <c:scatterStyle val="lineMarker"/>
        <c:varyColors val="0"/>
        <c:ser>
          <c:idx val="0"/>
          <c:order val="2"/>
          <c:tx>
            <c:strRef>
              <c:f>Results!$T$1</c:f>
              <c:strCache>
                <c:ptCount val="1"/>
                <c:pt idx="0">
                  <c:v>Qbf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4-0340-FA42-BDA4-72C53704DDB9}"/>
              </c:ext>
            </c:extLst>
          </c:dPt>
          <c:xVal>
            <c:numRef>
              <c:f>Results!$G$50:$G$57</c:f>
              <c:numCache>
                <c:formatCode>0.000</c:formatCode>
                <c:ptCount val="8"/>
                <c:pt idx="0">
                  <c:v>5.0000000000000001E-3</c:v>
                </c:pt>
                <c:pt idx="1">
                  <c:v>0.01</c:v>
                </c:pt>
                <c:pt idx="2">
                  <c:v>0.05</c:v>
                </c:pt>
                <c:pt idx="3">
                  <c:v>0.1</c:v>
                </c:pt>
                <c:pt idx="4">
                  <c:v>0.25</c:v>
                </c:pt>
                <c:pt idx="5">
                  <c:v>0.5</c:v>
                </c:pt>
                <c:pt idx="6">
                  <c:v>1</c:v>
                </c:pt>
                <c:pt idx="7">
                  <c:v>2</c:v>
                </c:pt>
              </c:numCache>
            </c:numRef>
          </c:xVal>
          <c:yVal>
            <c:numRef>
              <c:f>Results!$T$50:$T$57</c:f>
              <c:numCache>
                <c:formatCode>0</c:formatCode>
                <c:ptCount val="8"/>
                <c:pt idx="0">
                  <c:v>127.93147136715359</c:v>
                </c:pt>
                <c:pt idx="1">
                  <c:v>149.47291779035578</c:v>
                </c:pt>
                <c:pt idx="2">
                  <c:v>252.20146278138805</c:v>
                </c:pt>
                <c:pt idx="3">
                  <c:v>319.32910945755475</c:v>
                </c:pt>
                <c:pt idx="4">
                  <c:v>431.62634766864795</c:v>
                </c:pt>
                <c:pt idx="5">
                  <c:v>521.84883901324258</c:v>
                </c:pt>
                <c:pt idx="6">
                  <c:v>611.29907385685408</c:v>
                </c:pt>
                <c:pt idx="7">
                  <c:v>719.52966249888243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340-FA42-BDA4-72C53704DD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3854096"/>
        <c:axId val="393841984"/>
      </c:scatterChart>
      <c:valAx>
        <c:axId val="207727419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>
                    <a:solidFill>
                      <a:schemeClr val="tx1">
                        <a:lumMod val="65000"/>
                        <a:lumOff val="35000"/>
                      </a:schemeClr>
                    </a:solidFill>
                  </a:defRPr>
                </a:pPr>
                <a:r>
                  <a:rPr lang="en-US">
                    <a:solidFill>
                      <a:schemeClr val="tx1">
                        <a:lumMod val="65000"/>
                        <a:lumOff val="35000"/>
                      </a:schemeClr>
                    </a:solidFill>
                  </a:rPr>
                  <a:t>Fl</a:t>
                </a:r>
              </a:p>
            </c:rich>
          </c:tx>
          <c:layout>
            <c:manualLayout>
              <c:xMode val="edge"/>
              <c:yMode val="edge"/>
              <c:x val="0.38706255468066492"/>
              <c:y val="0.9064581510644502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en-US"/>
          </a:p>
        </c:txPr>
        <c:crossAx val="2077275824"/>
        <c:crosses val="autoZero"/>
        <c:crossBetween val="midCat"/>
      </c:valAx>
      <c:valAx>
        <c:axId val="2077275824"/>
        <c:scaling>
          <c:orientation val="minMax"/>
          <c:max val="7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>
                    <a:solidFill>
                      <a:srgbClr val="153ADB"/>
                    </a:solidFill>
                  </a:defRPr>
                </a:pPr>
                <a:r>
                  <a:rPr lang="en-US">
                    <a:solidFill>
                      <a:srgbClr val="153ADB"/>
                    </a:solidFill>
                  </a:rPr>
                  <a:t>Sediment fluxes (mm/yr)</a:t>
                </a:r>
              </a:p>
            </c:rich>
          </c:tx>
          <c:layout>
            <c:manualLayout>
              <c:xMode val="edge"/>
              <c:yMode val="edge"/>
              <c:x val="1.0156781954362136E-2"/>
              <c:y val="0.1271799358413531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rgbClr val="153ADB"/>
                </a:solidFill>
              </a:defRPr>
            </a:pPr>
            <a:endParaRPr lang="en-US"/>
          </a:p>
        </c:txPr>
        <c:crossAx val="2077274192"/>
        <c:crossesAt val="1.0000000000000002E-3"/>
        <c:crossBetween val="midCat"/>
      </c:valAx>
      <c:valAx>
        <c:axId val="39384198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>
                    <a:solidFill>
                      <a:srgbClr val="FF0000"/>
                    </a:solidFill>
                  </a:defRPr>
                </a:pPr>
                <a:r>
                  <a:rPr lang="en-US">
                    <a:solidFill>
                      <a:srgbClr val="FF0000"/>
                    </a:solidFill>
                  </a:rPr>
                  <a:t>Qbf (m3/s)</a:t>
                </a:r>
              </a:p>
            </c:rich>
          </c:tx>
          <c:layout>
            <c:manualLayout>
              <c:xMode val="edge"/>
              <c:yMode val="edge"/>
              <c:x val="0.94269335736018067"/>
              <c:y val="0.30322178477690287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txPr>
          <a:bodyPr/>
          <a:lstStyle/>
          <a:p>
            <a:pPr>
              <a:defRPr>
                <a:solidFill>
                  <a:srgbClr val="FF0000"/>
                </a:solidFill>
              </a:defRPr>
            </a:pPr>
            <a:endParaRPr lang="en-US"/>
          </a:p>
        </c:txPr>
        <c:crossAx val="393854096"/>
        <c:crosses val="max"/>
        <c:crossBetween val="midCat"/>
      </c:valAx>
      <c:valAx>
        <c:axId val="393854096"/>
        <c:scaling>
          <c:logBase val="10"/>
          <c:orientation val="minMax"/>
        </c:scaling>
        <c:delete val="1"/>
        <c:axPos val="b"/>
        <c:numFmt formatCode="0.000" sourceLinked="1"/>
        <c:majorTickMark val="out"/>
        <c:minorTickMark val="none"/>
        <c:tickLblPos val="nextTo"/>
        <c:crossAx val="393841984"/>
        <c:crosses val="autoZero"/>
        <c:crossBetween val="midCat"/>
      </c:valAx>
    </c:plotArea>
    <c:plotVisOnly val="1"/>
    <c:dispBlanksAs val="gap"/>
    <c:showDLblsOverMax val="0"/>
    <c:extLst/>
  </c:chart>
  <c:spPr>
    <a:noFill/>
    <a:ln>
      <a:noFill/>
    </a:ln>
  </c:spPr>
  <c:txPr>
    <a:bodyPr/>
    <a:lstStyle/>
    <a:p>
      <a:pPr>
        <a:defRPr sz="1400" b="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379868882797635"/>
          <c:y val="0.12442184310294549"/>
          <c:w val="0.69289902195061437"/>
          <c:h val="0.67000729075532217"/>
        </c:manualLayout>
      </c:layout>
      <c:scatterChart>
        <c:scatterStyle val="lineMarker"/>
        <c:varyColors val="0"/>
        <c:ser>
          <c:idx val="1"/>
          <c:order val="0"/>
          <c:tx>
            <c:strRef>
              <c:f>Results!$AA$1</c:f>
              <c:strCache>
                <c:ptCount val="1"/>
                <c:pt idx="0">
                  <c:v>c Hpb/Bf</c:v>
                </c:pt>
              </c:strCache>
            </c:strRef>
          </c:tx>
          <c:spPr>
            <a:ln w="19050">
              <a:solidFill>
                <a:srgbClr val="153ADB"/>
              </a:solidFill>
              <a:prstDash val="sysDot"/>
            </a:ln>
          </c:spPr>
          <c:marker>
            <c:symbol val="none"/>
          </c:marker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0-15E1-254A-9A25-FCF8FFEA100E}"/>
              </c:ext>
            </c:extLst>
          </c:dPt>
          <c:xVal>
            <c:numRef>
              <c:f>Results!$K$45:$K$49</c:f>
              <c:numCache>
                <c:formatCode>0.00</c:formatCode>
                <c:ptCount val="5"/>
                <c:pt idx="0">
                  <c:v>1.1000000000000001</c:v>
                </c:pt>
                <c:pt idx="1">
                  <c:v>1.4</c:v>
                </c:pt>
                <c:pt idx="2">
                  <c:v>1.7</c:v>
                </c:pt>
                <c:pt idx="3">
                  <c:v>2</c:v>
                </c:pt>
                <c:pt idx="4">
                  <c:v>2.5</c:v>
                </c:pt>
              </c:numCache>
            </c:numRef>
          </c:xVal>
          <c:yVal>
            <c:numRef>
              <c:f>Results!$AA$45:$AA$49</c:f>
              <c:numCache>
                <c:formatCode>0.00</c:formatCode>
                <c:ptCount val="5"/>
                <c:pt idx="0">
                  <c:v>1.73789872283861</c:v>
                </c:pt>
                <c:pt idx="1">
                  <c:v>2.4083612757354147</c:v>
                </c:pt>
                <c:pt idx="2">
                  <c:v>2.4071323826768891</c:v>
                </c:pt>
                <c:pt idx="3">
                  <c:v>2.3157551027708401</c:v>
                </c:pt>
                <c:pt idx="4">
                  <c:v>2.0694385323037818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E1-254A-9A25-FCF8FFEA100E}"/>
            </c:ext>
          </c:extLst>
        </c:ser>
        <c:ser>
          <c:idx val="2"/>
          <c:order val="1"/>
          <c:tx>
            <c:strRef>
              <c:f>Results!$X$1</c:f>
              <c:strCache>
                <c:ptCount val="1"/>
                <c:pt idx="0">
                  <c:v>Df</c:v>
                </c:pt>
              </c:strCache>
            </c:strRef>
          </c:tx>
          <c:spPr>
            <a:ln w="19050">
              <a:solidFill>
                <a:srgbClr val="153ADB"/>
              </a:solidFill>
            </a:ln>
          </c:spPr>
          <c:marker>
            <c:symbol val="none"/>
          </c:marker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2-15E1-254A-9A25-FCF8FFEA100E}"/>
              </c:ext>
            </c:extLst>
          </c:dPt>
          <c:xVal>
            <c:numRef>
              <c:f>Results!$K$45:$K$49</c:f>
              <c:numCache>
                <c:formatCode>0.00</c:formatCode>
                <c:ptCount val="5"/>
                <c:pt idx="0">
                  <c:v>1.1000000000000001</c:v>
                </c:pt>
                <c:pt idx="1">
                  <c:v>1.4</c:v>
                </c:pt>
                <c:pt idx="2">
                  <c:v>1.7</c:v>
                </c:pt>
                <c:pt idx="3">
                  <c:v>2</c:v>
                </c:pt>
                <c:pt idx="4">
                  <c:v>2.5</c:v>
                </c:pt>
              </c:numCache>
            </c:numRef>
          </c:xVal>
          <c:yVal>
            <c:numRef>
              <c:f>Results!$X$45:$X$49</c:f>
              <c:numCache>
                <c:formatCode>0.0</c:formatCode>
                <c:ptCount val="5"/>
                <c:pt idx="0">
                  <c:v>2.5228370402009825</c:v>
                </c:pt>
                <c:pt idx="1">
                  <c:v>2.1078969132727816</c:v>
                </c:pt>
                <c:pt idx="2">
                  <c:v>2.1447244865540842</c:v>
                </c:pt>
                <c:pt idx="3">
                  <c:v>2.2739236224964525</c:v>
                </c:pt>
                <c:pt idx="4">
                  <c:v>2.4821417843946838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5E1-254A-9A25-FCF8FFEA100E}"/>
            </c:ext>
          </c:extLst>
        </c:ser>
        <c:ser>
          <c:idx val="3"/>
          <c:order val="3"/>
          <c:spPr>
            <a:ln w="1905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Supplementary_Figure_01!$AE$10:$AE$11</c:f>
              <c:numCache>
                <c:formatCode>0.00</c:formatCode>
                <c:ptCount val="2"/>
                <c:pt idx="0">
                  <c:v>1.4</c:v>
                </c:pt>
                <c:pt idx="1">
                  <c:v>1.4</c:v>
                </c:pt>
              </c:numCache>
            </c:numRef>
          </c:xVal>
          <c:yVal>
            <c:numRef>
              <c:f>Supplementary_Figure_01!$AF$10:$AF$11</c:f>
              <c:numCache>
                <c:formatCode>0.00</c:formatCode>
                <c:ptCount val="2"/>
                <c:pt idx="0">
                  <c:v>1E-8</c:v>
                </c:pt>
                <c:pt idx="1">
                  <c:v>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5E1-254A-9A25-FCF8FFEA10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7274192"/>
        <c:axId val="2077275824"/>
      </c:scatterChart>
      <c:scatterChart>
        <c:scatterStyle val="lineMarker"/>
        <c:varyColors val="0"/>
        <c:ser>
          <c:idx val="0"/>
          <c:order val="2"/>
          <c:tx>
            <c:strRef>
              <c:f>Results!$T$1</c:f>
              <c:strCache>
                <c:ptCount val="1"/>
                <c:pt idx="0">
                  <c:v>Qbf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4-15E1-254A-9A25-FCF8FFEA100E}"/>
              </c:ext>
            </c:extLst>
          </c:dPt>
          <c:xVal>
            <c:numRef>
              <c:f>Results!$K$45:$K$49</c:f>
              <c:numCache>
                <c:formatCode>0.00</c:formatCode>
                <c:ptCount val="5"/>
                <c:pt idx="0">
                  <c:v>1.1000000000000001</c:v>
                </c:pt>
                <c:pt idx="1">
                  <c:v>1.4</c:v>
                </c:pt>
                <c:pt idx="2">
                  <c:v>1.7</c:v>
                </c:pt>
                <c:pt idx="3">
                  <c:v>2</c:v>
                </c:pt>
                <c:pt idx="4">
                  <c:v>2.5</c:v>
                </c:pt>
              </c:numCache>
            </c:numRef>
          </c:xVal>
          <c:yVal>
            <c:numRef>
              <c:f>Results!$T$45:$T$49</c:f>
              <c:numCache>
                <c:formatCode>0</c:formatCode>
                <c:ptCount val="5"/>
                <c:pt idx="0">
                  <c:v>228.01598497044776</c:v>
                </c:pt>
                <c:pt idx="1">
                  <c:v>252.20146278138805</c:v>
                </c:pt>
                <c:pt idx="2">
                  <c:v>254.71248885643038</c:v>
                </c:pt>
                <c:pt idx="3">
                  <c:v>251.95923593922959</c:v>
                </c:pt>
                <c:pt idx="4">
                  <c:v>246.95143162041606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5E1-254A-9A25-FCF8FFEA10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6335296"/>
        <c:axId val="1076421280"/>
      </c:scatterChart>
      <c:valAx>
        <c:axId val="2077274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ymbol" pitchFamily="2" charset="2"/>
                  </a:defRPr>
                </a:pPr>
                <a:r>
                  <a:rPr lang="en-US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ymbol" pitchFamily="2" charset="2"/>
                  </a:rPr>
                  <a:t>W</a:t>
                </a:r>
              </a:p>
            </c:rich>
          </c:tx>
          <c:layout>
            <c:manualLayout>
              <c:xMode val="edge"/>
              <c:yMode val="edge"/>
              <c:x val="0.38706255468066492"/>
              <c:y val="0.9064581510644502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en-US"/>
          </a:p>
        </c:txPr>
        <c:crossAx val="2077275824"/>
        <c:crosses val="autoZero"/>
        <c:crossBetween val="midCat"/>
      </c:valAx>
      <c:valAx>
        <c:axId val="2077275824"/>
        <c:scaling>
          <c:orientation val="minMax"/>
          <c:max val="7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>
                    <a:solidFill>
                      <a:srgbClr val="153ADB"/>
                    </a:solidFill>
                  </a:defRPr>
                </a:pPr>
                <a:r>
                  <a:rPr lang="en-US">
                    <a:solidFill>
                      <a:srgbClr val="153ADB"/>
                    </a:solidFill>
                  </a:rPr>
                  <a:t>Sediment fluxes (mm/yr)</a:t>
                </a:r>
              </a:p>
            </c:rich>
          </c:tx>
          <c:layout>
            <c:manualLayout>
              <c:xMode val="edge"/>
              <c:yMode val="edge"/>
              <c:x val="1.2928400579639298E-2"/>
              <c:y val="0.1503280839895013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rgbClr val="153ADB"/>
                </a:solidFill>
              </a:defRPr>
            </a:pPr>
            <a:endParaRPr lang="en-US"/>
          </a:p>
        </c:txPr>
        <c:crossAx val="2077274192"/>
        <c:crosses val="autoZero"/>
        <c:crossBetween val="midCat"/>
      </c:valAx>
      <c:valAx>
        <c:axId val="1076421280"/>
        <c:scaling>
          <c:orientation val="minMax"/>
          <c:max val="8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>
                    <a:solidFill>
                      <a:srgbClr val="FF0000"/>
                    </a:solidFill>
                  </a:defRPr>
                </a:pPr>
                <a:r>
                  <a:rPr lang="en-US">
                    <a:solidFill>
                      <a:srgbClr val="FF0000"/>
                    </a:solidFill>
                  </a:rPr>
                  <a:t>Qbf (m3/s)</a:t>
                </a:r>
              </a:p>
            </c:rich>
          </c:tx>
          <c:layout>
            <c:manualLayout>
              <c:xMode val="edge"/>
              <c:yMode val="edge"/>
              <c:x val="0.94667650374548951"/>
              <c:y val="0.30706437736949554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txPr>
          <a:bodyPr/>
          <a:lstStyle/>
          <a:p>
            <a:pPr>
              <a:defRPr>
                <a:solidFill>
                  <a:srgbClr val="FF0000"/>
                </a:solidFill>
              </a:defRPr>
            </a:pPr>
            <a:endParaRPr lang="en-US"/>
          </a:p>
        </c:txPr>
        <c:crossAx val="1076335296"/>
        <c:crosses val="max"/>
        <c:crossBetween val="midCat"/>
        <c:majorUnit val="100"/>
      </c:valAx>
      <c:valAx>
        <c:axId val="1076335296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1076421280"/>
        <c:crosses val="autoZero"/>
        <c:crossBetween val="midCat"/>
      </c:valAx>
    </c:plotArea>
    <c:legend>
      <c:legendPos val="t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  <c:extLst/>
  </c:chart>
  <c:spPr>
    <a:noFill/>
    <a:ln>
      <a:noFill/>
    </a:ln>
  </c:spPr>
  <c:txPr>
    <a:bodyPr/>
    <a:lstStyle/>
    <a:p>
      <a:pPr>
        <a:defRPr sz="1400" b="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314178442926421"/>
          <c:y val="0.12442184310294549"/>
          <c:w val="0.64601084632632844"/>
          <c:h val="0.67000729075532217"/>
        </c:manualLayout>
      </c:layout>
      <c:scatterChart>
        <c:scatterStyle val="lineMarker"/>
        <c:varyColors val="0"/>
        <c:ser>
          <c:idx val="2"/>
          <c:order val="1"/>
          <c:tx>
            <c:strRef>
              <c:f>Results!$R$1</c:f>
              <c:strCache>
                <c:ptCount val="1"/>
                <c:pt idx="0">
                  <c:v>Ff,s</c:v>
                </c:pt>
              </c:strCache>
            </c:strRef>
          </c:tx>
          <c:spPr>
            <a:ln w="19050">
              <a:solidFill>
                <a:srgbClr val="153ADB"/>
              </a:solidFill>
            </a:ln>
          </c:spPr>
          <c:marker>
            <c:symbol val="none"/>
          </c:marker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0-349A-C843-A2AF-13381275D74A}"/>
              </c:ext>
            </c:extLst>
          </c:dPt>
          <c:xVal>
            <c:numRef>
              <c:f>Results!$G$50:$G$57</c:f>
              <c:numCache>
                <c:formatCode>0.000</c:formatCode>
                <c:ptCount val="8"/>
                <c:pt idx="0">
                  <c:v>5.0000000000000001E-3</c:v>
                </c:pt>
                <c:pt idx="1">
                  <c:v>0.01</c:v>
                </c:pt>
                <c:pt idx="2">
                  <c:v>0.05</c:v>
                </c:pt>
                <c:pt idx="3">
                  <c:v>0.1</c:v>
                </c:pt>
                <c:pt idx="4">
                  <c:v>0.25</c:v>
                </c:pt>
                <c:pt idx="5">
                  <c:v>0.5</c:v>
                </c:pt>
                <c:pt idx="6">
                  <c:v>1</c:v>
                </c:pt>
                <c:pt idx="7">
                  <c:v>2</c:v>
                </c:pt>
              </c:numCache>
            </c:numRef>
          </c:xVal>
          <c:yVal>
            <c:numRef>
              <c:f>Results!$R$50:$R$57</c:f>
              <c:numCache>
                <c:formatCode>0.00</c:formatCode>
                <c:ptCount val="8"/>
                <c:pt idx="0">
                  <c:v>0.44243864846219383</c:v>
                </c:pt>
                <c:pt idx="1">
                  <c:v>0.42681458428782459</c:v>
                </c:pt>
                <c:pt idx="2">
                  <c:v>0.41268566382972172</c:v>
                </c:pt>
                <c:pt idx="3">
                  <c:v>0.41131327319729927</c:v>
                </c:pt>
                <c:pt idx="4">
                  <c:v>0.41672239601005273</c:v>
                </c:pt>
                <c:pt idx="5">
                  <c:v>0.41844988685762413</c:v>
                </c:pt>
                <c:pt idx="6">
                  <c:v>0.42356224636056705</c:v>
                </c:pt>
                <c:pt idx="7">
                  <c:v>0.43289058114679407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49A-C843-A2AF-13381275D74A}"/>
            </c:ext>
          </c:extLst>
        </c:ser>
        <c:ser>
          <c:idx val="0"/>
          <c:order val="2"/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Supplementary_Figure_01!$AA$10:$AA$11</c:f>
              <c:numCache>
                <c:formatCode>0.000</c:formatCode>
                <c:ptCount val="2"/>
                <c:pt idx="0">
                  <c:v>0.05</c:v>
                </c:pt>
                <c:pt idx="1">
                  <c:v>0.05</c:v>
                </c:pt>
              </c:numCache>
            </c:numRef>
          </c:xVal>
          <c:yVal>
            <c:numRef>
              <c:f>Supplementary_Figure_01!$AF$10:$AF$11</c:f>
              <c:numCache>
                <c:formatCode>0.00</c:formatCode>
                <c:ptCount val="2"/>
                <c:pt idx="0">
                  <c:v>1E-8</c:v>
                </c:pt>
                <c:pt idx="1">
                  <c:v>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49A-C843-A2AF-13381275D7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7274192"/>
        <c:axId val="2077275824"/>
      </c:scatterChart>
      <c:scatterChart>
        <c:scatterStyle val="lineMarker"/>
        <c:varyColors val="0"/>
        <c:ser>
          <c:idx val="1"/>
          <c:order val="0"/>
          <c:tx>
            <c:strRef>
              <c:f>Results!$L$1</c:f>
              <c:strCache>
                <c:ptCount val="1"/>
                <c:pt idx="0">
                  <c:v>S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2-349A-C843-A2AF-13381275D74A}"/>
              </c:ext>
            </c:extLst>
          </c:dPt>
          <c:xVal>
            <c:numRef>
              <c:f>Results!$G$50:$G$57</c:f>
              <c:numCache>
                <c:formatCode>0.000</c:formatCode>
                <c:ptCount val="8"/>
                <c:pt idx="0">
                  <c:v>5.0000000000000001E-3</c:v>
                </c:pt>
                <c:pt idx="1">
                  <c:v>0.01</c:v>
                </c:pt>
                <c:pt idx="2">
                  <c:v>0.05</c:v>
                </c:pt>
                <c:pt idx="3">
                  <c:v>0.1</c:v>
                </c:pt>
                <c:pt idx="4">
                  <c:v>0.25</c:v>
                </c:pt>
                <c:pt idx="5">
                  <c:v>0.5</c:v>
                </c:pt>
                <c:pt idx="6">
                  <c:v>1</c:v>
                </c:pt>
                <c:pt idx="7">
                  <c:v>2</c:v>
                </c:pt>
              </c:numCache>
            </c:numRef>
          </c:xVal>
          <c:yVal>
            <c:numRef>
              <c:f>Results!$L$50:$L$57</c:f>
              <c:numCache>
                <c:formatCode>0.00000</c:formatCode>
                <c:ptCount val="8"/>
                <c:pt idx="0">
                  <c:v>2.3499999999999999E-4</c:v>
                </c:pt>
                <c:pt idx="1">
                  <c:v>2.12E-4</c:v>
                </c:pt>
                <c:pt idx="2">
                  <c:v>1.8349999999999999E-4</c:v>
                </c:pt>
                <c:pt idx="3">
                  <c:v>1.76E-4</c:v>
                </c:pt>
                <c:pt idx="4">
                  <c:v>1.73E-4</c:v>
                </c:pt>
                <c:pt idx="5">
                  <c:v>1.7000000000000001E-4</c:v>
                </c:pt>
                <c:pt idx="6">
                  <c:v>1.7000000000000001E-4</c:v>
                </c:pt>
                <c:pt idx="7">
                  <c:v>1.73E-4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49A-C843-A2AF-13381275D7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366111"/>
        <c:axId val="1271496111"/>
      </c:scatterChart>
      <c:valAx>
        <c:axId val="207727419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>
                    <a:solidFill>
                      <a:schemeClr val="tx1">
                        <a:lumMod val="65000"/>
                        <a:lumOff val="35000"/>
                      </a:schemeClr>
                    </a:solidFill>
                  </a:defRPr>
                </a:pPr>
                <a:r>
                  <a:rPr lang="en-US">
                    <a:solidFill>
                      <a:schemeClr val="tx1">
                        <a:lumMod val="65000"/>
                        <a:lumOff val="35000"/>
                      </a:schemeClr>
                    </a:solidFill>
                  </a:rPr>
                  <a:t>Fl</a:t>
                </a:r>
              </a:p>
            </c:rich>
          </c:tx>
          <c:layout>
            <c:manualLayout>
              <c:xMode val="edge"/>
              <c:yMode val="edge"/>
              <c:x val="0.38706255468066492"/>
              <c:y val="0.9064581510644502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en-US"/>
          </a:p>
        </c:txPr>
        <c:crossAx val="2077275824"/>
        <c:crosses val="autoZero"/>
        <c:crossBetween val="midCat"/>
      </c:valAx>
      <c:valAx>
        <c:axId val="2077275824"/>
        <c:scaling>
          <c:orientation val="minMax"/>
          <c:max val="0.60000000000000009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>
                    <a:solidFill>
                      <a:srgbClr val="153ADB"/>
                    </a:solidFill>
                  </a:defRPr>
                </a:pPr>
                <a:r>
                  <a:rPr lang="en-US">
                    <a:solidFill>
                      <a:srgbClr val="153ADB"/>
                    </a:solidFill>
                  </a:rPr>
                  <a:t>Ff,s</a:t>
                </a:r>
              </a:p>
            </c:rich>
          </c:tx>
          <c:layout>
            <c:manualLayout>
              <c:xMode val="edge"/>
              <c:yMode val="edge"/>
              <c:x val="1.1388111369799692E-3"/>
              <c:y val="0.3950966025080198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rgbClr val="153ADB"/>
                </a:solidFill>
              </a:defRPr>
            </a:pPr>
            <a:endParaRPr lang="en-US"/>
          </a:p>
        </c:txPr>
        <c:crossAx val="2077274192"/>
        <c:crossesAt val="1.0000000000000002E-3"/>
        <c:crossBetween val="midCat"/>
      </c:valAx>
      <c:valAx>
        <c:axId val="1271496111"/>
        <c:scaling>
          <c:orientation val="minMax"/>
          <c:max val="4.0000000000000013E-4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>
                    <a:solidFill>
                      <a:srgbClr val="FF0000"/>
                    </a:solidFill>
                  </a:defRPr>
                </a:pPr>
                <a:r>
                  <a:rPr lang="en-US">
                    <a:solidFill>
                      <a:srgbClr val="FF0000"/>
                    </a:solidFill>
                  </a:rPr>
                  <a:t>S (%)</a:t>
                </a:r>
              </a:p>
            </c:rich>
          </c:tx>
          <c:layout>
            <c:manualLayout>
              <c:xMode val="edge"/>
              <c:yMode val="edge"/>
              <c:x val="0.94742725660948013"/>
              <c:y val="0.3851199329250510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rgbClr val="FF0000"/>
                </a:solidFill>
              </a:defRPr>
            </a:pPr>
            <a:endParaRPr lang="en-US"/>
          </a:p>
        </c:txPr>
        <c:crossAx val="198366111"/>
        <c:crosses val="max"/>
        <c:crossBetween val="midCat"/>
        <c:majorUnit val="1.0000000000000003E-4"/>
      </c:valAx>
      <c:valAx>
        <c:axId val="198366111"/>
        <c:scaling>
          <c:logBase val="10"/>
          <c:orientation val="minMax"/>
        </c:scaling>
        <c:delete val="1"/>
        <c:axPos val="b"/>
        <c:numFmt formatCode="0.000" sourceLinked="1"/>
        <c:majorTickMark val="out"/>
        <c:minorTickMark val="none"/>
        <c:tickLblPos val="nextTo"/>
        <c:crossAx val="1271496111"/>
        <c:crosses val="autoZero"/>
        <c:crossBetween val="midCat"/>
      </c:valAx>
    </c:plotArea>
    <c:plotVisOnly val="1"/>
    <c:dispBlanksAs val="gap"/>
    <c:showDLblsOverMax val="0"/>
    <c:extLst/>
  </c:chart>
  <c:spPr>
    <a:noFill/>
    <a:ln>
      <a:noFill/>
    </a:ln>
  </c:spPr>
  <c:txPr>
    <a:bodyPr/>
    <a:lstStyle/>
    <a:p>
      <a:pPr>
        <a:defRPr sz="1400" b="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590116632771897"/>
          <c:y val="0.12442184310294549"/>
          <c:w val="0.6404829570144791"/>
          <c:h val="0.67000729075532217"/>
        </c:manualLayout>
      </c:layout>
      <c:scatterChart>
        <c:scatterStyle val="lineMarker"/>
        <c:varyColors val="0"/>
        <c:ser>
          <c:idx val="2"/>
          <c:order val="1"/>
          <c:tx>
            <c:strRef>
              <c:f>Results!$R$1</c:f>
              <c:strCache>
                <c:ptCount val="1"/>
                <c:pt idx="0">
                  <c:v>Ff,s</c:v>
                </c:pt>
              </c:strCache>
            </c:strRef>
          </c:tx>
          <c:spPr>
            <a:ln w="19050">
              <a:solidFill>
                <a:srgbClr val="153ADB"/>
              </a:solidFill>
            </a:ln>
          </c:spPr>
          <c:marker>
            <c:symbol val="none"/>
          </c:marker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0-C594-3845-A4DF-32127A55665B}"/>
              </c:ext>
            </c:extLst>
          </c:dPt>
          <c:xVal>
            <c:numRef>
              <c:f>Results!$K$45:$K$49</c:f>
              <c:numCache>
                <c:formatCode>0.00</c:formatCode>
                <c:ptCount val="5"/>
                <c:pt idx="0">
                  <c:v>1.1000000000000001</c:v>
                </c:pt>
                <c:pt idx="1">
                  <c:v>1.4</c:v>
                </c:pt>
                <c:pt idx="2">
                  <c:v>1.7</c:v>
                </c:pt>
                <c:pt idx="3">
                  <c:v>2</c:v>
                </c:pt>
                <c:pt idx="4">
                  <c:v>2.5</c:v>
                </c:pt>
              </c:numCache>
            </c:numRef>
          </c:xVal>
          <c:yVal>
            <c:numRef>
              <c:f>Results!$R$45:$R$49</c:f>
              <c:numCache>
                <c:formatCode>0.00</c:formatCode>
                <c:ptCount val="5"/>
                <c:pt idx="0">
                  <c:v>0.32801668574447851</c:v>
                </c:pt>
                <c:pt idx="1">
                  <c:v>0.41268566382972172</c:v>
                </c:pt>
                <c:pt idx="2">
                  <c:v>0.40893127595332102</c:v>
                </c:pt>
                <c:pt idx="3">
                  <c:v>0.39195426546015738</c:v>
                </c:pt>
                <c:pt idx="4">
                  <c:v>0.3566846960265167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94-3845-A4DF-32127A55665B}"/>
            </c:ext>
          </c:extLst>
        </c:ser>
        <c:ser>
          <c:idx val="0"/>
          <c:order val="2"/>
          <c:spPr>
            <a:ln w="1905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Supplementary_Figure_01!$AE$10:$AE$11</c:f>
              <c:numCache>
                <c:formatCode>0.00</c:formatCode>
                <c:ptCount val="2"/>
                <c:pt idx="0">
                  <c:v>1.4</c:v>
                </c:pt>
                <c:pt idx="1">
                  <c:v>1.4</c:v>
                </c:pt>
              </c:numCache>
            </c:numRef>
          </c:xVal>
          <c:yVal>
            <c:numRef>
              <c:f>Supplementary_Figure_01!$AF$10:$AF$11</c:f>
              <c:numCache>
                <c:formatCode>0.00</c:formatCode>
                <c:ptCount val="2"/>
                <c:pt idx="0">
                  <c:v>1E-8</c:v>
                </c:pt>
                <c:pt idx="1">
                  <c:v>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594-3845-A4DF-32127A5566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7274192"/>
        <c:axId val="2077275824"/>
      </c:scatterChart>
      <c:scatterChart>
        <c:scatterStyle val="lineMarker"/>
        <c:varyColors val="0"/>
        <c:ser>
          <c:idx val="1"/>
          <c:order val="0"/>
          <c:tx>
            <c:strRef>
              <c:f>Results!$L$1</c:f>
              <c:strCache>
                <c:ptCount val="1"/>
                <c:pt idx="0">
                  <c:v>S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2-C594-3845-A4DF-32127A55665B}"/>
              </c:ext>
            </c:extLst>
          </c:dPt>
          <c:xVal>
            <c:numRef>
              <c:f>Results!$K$45:$K$49</c:f>
              <c:numCache>
                <c:formatCode>0.00</c:formatCode>
                <c:ptCount val="5"/>
                <c:pt idx="0">
                  <c:v>1.1000000000000001</c:v>
                </c:pt>
                <c:pt idx="1">
                  <c:v>1.4</c:v>
                </c:pt>
                <c:pt idx="2">
                  <c:v>1.7</c:v>
                </c:pt>
                <c:pt idx="3">
                  <c:v>2</c:v>
                </c:pt>
                <c:pt idx="4">
                  <c:v>2.5</c:v>
                </c:pt>
              </c:numCache>
            </c:numRef>
          </c:xVal>
          <c:yVal>
            <c:numRef>
              <c:f>Results!$L$45:$L$49</c:f>
              <c:numCache>
                <c:formatCode>0.00000</c:formatCode>
                <c:ptCount val="5"/>
                <c:pt idx="0">
                  <c:v>1.7699999999999999E-4</c:v>
                </c:pt>
                <c:pt idx="1">
                  <c:v>1.8349999999999999E-4</c:v>
                </c:pt>
                <c:pt idx="2">
                  <c:v>1.83E-4</c:v>
                </c:pt>
                <c:pt idx="3">
                  <c:v>1.83E-4</c:v>
                </c:pt>
                <c:pt idx="4">
                  <c:v>1.8000000000000001E-4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594-3845-A4DF-32127A5566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366111"/>
        <c:axId val="1271496111"/>
      </c:scatterChart>
      <c:valAx>
        <c:axId val="2077274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ymbol" pitchFamily="2" charset="2"/>
                  </a:defRPr>
                </a:pPr>
                <a:r>
                  <a:rPr lang="en-US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ymbol" pitchFamily="2" charset="2"/>
                  </a:rPr>
                  <a:t>W</a:t>
                </a:r>
              </a:p>
            </c:rich>
          </c:tx>
          <c:layout>
            <c:manualLayout>
              <c:xMode val="edge"/>
              <c:yMode val="edge"/>
              <c:x val="0.38706255468066492"/>
              <c:y val="0.9064581510644502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en-US"/>
          </a:p>
        </c:txPr>
        <c:crossAx val="2077275824"/>
        <c:crosses val="autoZero"/>
        <c:crossBetween val="midCat"/>
      </c:valAx>
      <c:valAx>
        <c:axId val="2077275824"/>
        <c:scaling>
          <c:orientation val="minMax"/>
          <c:max val="0.60000000000000009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>
                    <a:solidFill>
                      <a:srgbClr val="153ADB"/>
                    </a:solidFill>
                  </a:defRPr>
                </a:pPr>
                <a:r>
                  <a:rPr lang="en-US">
                    <a:solidFill>
                      <a:srgbClr val="153ADB"/>
                    </a:solidFill>
                  </a:rPr>
                  <a:t>Ff,s</a:t>
                </a:r>
              </a:p>
            </c:rich>
          </c:tx>
          <c:layout>
            <c:manualLayout>
              <c:xMode val="edge"/>
              <c:yMode val="edge"/>
              <c:x val="5.7677599902661181E-3"/>
              <c:y val="0.3960108632254301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rgbClr val="153ADB"/>
                </a:solidFill>
              </a:defRPr>
            </a:pPr>
            <a:endParaRPr lang="en-US"/>
          </a:p>
        </c:txPr>
        <c:crossAx val="2077274192"/>
        <c:crosses val="autoZero"/>
        <c:crossBetween val="midCat"/>
      </c:valAx>
      <c:valAx>
        <c:axId val="1271496111"/>
        <c:scaling>
          <c:orientation val="minMax"/>
          <c:max val="4.0000000000000013E-4"/>
          <c:min val="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>
                    <a:solidFill>
                      <a:srgbClr val="FF0000"/>
                    </a:solidFill>
                  </a:defRPr>
                </a:pPr>
                <a:r>
                  <a:rPr lang="en-US">
                    <a:solidFill>
                      <a:srgbClr val="FF0000"/>
                    </a:solidFill>
                  </a:rPr>
                  <a:t>S (%)</a:t>
                </a:r>
              </a:p>
            </c:rich>
          </c:tx>
          <c:layout>
            <c:manualLayout>
              <c:xMode val="edge"/>
              <c:yMode val="edge"/>
              <c:x val="0.94695903078340371"/>
              <c:y val="0.370849008457276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rgbClr val="FF0000"/>
                </a:solidFill>
              </a:defRPr>
            </a:pPr>
            <a:endParaRPr lang="en-US"/>
          </a:p>
        </c:txPr>
        <c:crossAx val="198366111"/>
        <c:crosses val="max"/>
        <c:crossBetween val="midCat"/>
        <c:majorUnit val="1.0000000000000003E-4"/>
      </c:valAx>
      <c:valAx>
        <c:axId val="198366111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1271496111"/>
        <c:crosses val="autoZero"/>
        <c:crossBetween val="midCat"/>
      </c:valAx>
    </c:plotArea>
    <c:legend>
      <c:legendPos val="t"/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  <c:extLst/>
  </c:chart>
  <c:spPr>
    <a:noFill/>
    <a:ln>
      <a:noFill/>
    </a:ln>
  </c:spPr>
  <c:txPr>
    <a:bodyPr/>
    <a:lstStyle/>
    <a:p>
      <a:pPr>
        <a:defRPr sz="1400" b="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758319919954757"/>
          <c:y val="0.12442184310294549"/>
          <c:w val="0.70405272545351716"/>
          <c:h val="0.67000729075532217"/>
        </c:manualLayout>
      </c:layout>
      <c:scatterChart>
        <c:scatterStyle val="lineMarker"/>
        <c:varyColors val="0"/>
        <c:ser>
          <c:idx val="2"/>
          <c:order val="1"/>
          <c:tx>
            <c:strRef>
              <c:f>Results!$N$1</c:f>
              <c:strCache>
                <c:ptCount val="1"/>
                <c:pt idx="0">
                  <c:v>Bc</c:v>
                </c:pt>
              </c:strCache>
            </c:strRef>
          </c:tx>
          <c:spPr>
            <a:ln w="25400" cap="rnd">
              <a:solidFill>
                <a:srgbClr val="153ADB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0-8282-5E4B-84BA-995C4B261D66}"/>
              </c:ext>
            </c:extLst>
          </c:dPt>
          <c:xVal>
            <c:numRef>
              <c:f>Results!$K$45:$K$49</c:f>
              <c:numCache>
                <c:formatCode>0.00</c:formatCode>
                <c:ptCount val="5"/>
                <c:pt idx="0">
                  <c:v>1.1000000000000001</c:v>
                </c:pt>
                <c:pt idx="1">
                  <c:v>1.4</c:v>
                </c:pt>
                <c:pt idx="2">
                  <c:v>1.7</c:v>
                </c:pt>
                <c:pt idx="3">
                  <c:v>2</c:v>
                </c:pt>
                <c:pt idx="4">
                  <c:v>2.5</c:v>
                </c:pt>
              </c:numCache>
            </c:numRef>
          </c:xVal>
          <c:yVal>
            <c:numRef>
              <c:f>Results!$N$45:$N$49</c:f>
              <c:numCache>
                <c:formatCode>0</c:formatCode>
                <c:ptCount val="5"/>
                <c:pt idx="0">
                  <c:v>48.5</c:v>
                </c:pt>
                <c:pt idx="1">
                  <c:v>57</c:v>
                </c:pt>
                <c:pt idx="2">
                  <c:v>57</c:v>
                </c:pt>
                <c:pt idx="3">
                  <c:v>55</c:v>
                </c:pt>
                <c:pt idx="4">
                  <c:v>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82-5E4B-84BA-995C4B261D66}"/>
            </c:ext>
          </c:extLst>
        </c:ser>
        <c:ser>
          <c:idx val="0"/>
          <c:order val="2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Supplementary_Figure_01!$AE$10:$AE$11</c:f>
              <c:numCache>
                <c:formatCode>0.00</c:formatCode>
                <c:ptCount val="2"/>
                <c:pt idx="0">
                  <c:v>1.4</c:v>
                </c:pt>
                <c:pt idx="1">
                  <c:v>1.4</c:v>
                </c:pt>
              </c:numCache>
            </c:numRef>
          </c:xVal>
          <c:yVal>
            <c:numRef>
              <c:f>Supplementary_Figure_01!$AF$10:$AF$11</c:f>
              <c:numCache>
                <c:formatCode>0.00</c:formatCode>
                <c:ptCount val="2"/>
                <c:pt idx="0">
                  <c:v>1E-8</c:v>
                </c:pt>
                <c:pt idx="1">
                  <c:v>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282-5E4B-84BA-995C4B261D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7274192"/>
        <c:axId val="2077275824"/>
      </c:scatterChart>
      <c:scatterChart>
        <c:scatterStyle val="lineMarker"/>
        <c:varyColors val="0"/>
        <c:ser>
          <c:idx val="1"/>
          <c:order val="0"/>
          <c:tx>
            <c:strRef>
              <c:f>Results!$M$1</c:f>
              <c:strCache>
                <c:ptCount val="1"/>
                <c:pt idx="0">
                  <c:v>Lf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2-8282-5E4B-84BA-995C4B261D66}"/>
              </c:ext>
            </c:extLst>
          </c:dPt>
          <c:xVal>
            <c:numRef>
              <c:f>Results!$K$45:$K$49</c:f>
              <c:numCache>
                <c:formatCode>0.00</c:formatCode>
                <c:ptCount val="5"/>
                <c:pt idx="0">
                  <c:v>1.1000000000000001</c:v>
                </c:pt>
                <c:pt idx="1">
                  <c:v>1.4</c:v>
                </c:pt>
                <c:pt idx="2">
                  <c:v>1.7</c:v>
                </c:pt>
                <c:pt idx="3">
                  <c:v>2</c:v>
                </c:pt>
                <c:pt idx="4">
                  <c:v>2.5</c:v>
                </c:pt>
              </c:numCache>
            </c:numRef>
          </c:xVal>
          <c:yVal>
            <c:numRef>
              <c:f>Results!$M$45:$M$49</c:f>
              <c:numCache>
                <c:formatCode>0.00</c:formatCode>
                <c:ptCount val="5"/>
                <c:pt idx="0">
                  <c:v>4.7207009461920979</c:v>
                </c:pt>
                <c:pt idx="1">
                  <c:v>4.4793845553024587</c:v>
                </c:pt>
                <c:pt idx="2">
                  <c:v>4.5131707698857682</c:v>
                </c:pt>
                <c:pt idx="3">
                  <c:v>4.5885616701822123</c:v>
                </c:pt>
                <c:pt idx="4">
                  <c:v>4.7260303769319192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282-5E4B-84BA-995C4B261D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366111"/>
        <c:axId val="1271496111"/>
      </c:scatterChart>
      <c:valAx>
        <c:axId val="2077274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ymbol" pitchFamily="2" charset="2"/>
                    <a:ea typeface="+mn-ea"/>
                    <a:cs typeface="Times New Roman" panose="02020603050405020304" pitchFamily="18" charset="0"/>
                  </a:defRPr>
                </a:pPr>
                <a:r>
                  <a:rPr lang="en-US">
                    <a:latin typeface="Symbol" pitchFamily="2" charset="2"/>
                  </a:rPr>
                  <a:t>W</a:t>
                </a:r>
              </a:p>
            </c:rich>
          </c:tx>
          <c:layout>
            <c:manualLayout>
              <c:xMode val="edge"/>
              <c:yMode val="edge"/>
              <c:x val="0.38706255468066492"/>
              <c:y val="0.906458151064450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ymbol" pitchFamily="2" charset="2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77275824"/>
        <c:crosses val="autoZero"/>
        <c:crossBetween val="midCat"/>
      </c:valAx>
      <c:valAx>
        <c:axId val="2077275824"/>
        <c:scaling>
          <c:logBase val="10"/>
          <c:orientation val="minMax"/>
          <c:max val="600"/>
          <c:min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rgbClr val="153ADB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>
                    <a:solidFill>
                      <a:srgbClr val="153ADB"/>
                    </a:solidFill>
                  </a:rPr>
                  <a:t>Bc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rgbClr val="153ADB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77274192"/>
        <c:crosses val="autoZero"/>
        <c:crossBetween val="midCat"/>
      </c:valAx>
      <c:valAx>
        <c:axId val="1271496111"/>
        <c:scaling>
          <c:orientation val="minMax"/>
          <c:max val="8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rgbClr val="FF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>
                    <a:solidFill>
                      <a:srgbClr val="FF0000"/>
                    </a:solidFill>
                  </a:rPr>
                  <a:t>Lf (m)</a:t>
                </a:r>
              </a:p>
            </c:rich>
          </c:tx>
          <c:layout>
            <c:manualLayout>
              <c:xMode val="edge"/>
              <c:yMode val="edge"/>
              <c:x val="0.9301120198372993"/>
              <c:y val="0.36470326625838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rgbClr val="FF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rgbClr val="FF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8366111"/>
        <c:crosses val="max"/>
        <c:crossBetween val="midCat"/>
        <c:majorUnit val="1"/>
      </c:valAx>
      <c:valAx>
        <c:axId val="198366111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12714961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4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758319919954757"/>
          <c:y val="0.12442184310294549"/>
          <c:w val="0.70405272545351716"/>
          <c:h val="0.67000729075532217"/>
        </c:manualLayout>
      </c:layout>
      <c:scatterChart>
        <c:scatterStyle val="lineMarker"/>
        <c:varyColors val="0"/>
        <c:ser>
          <c:idx val="2"/>
          <c:order val="1"/>
          <c:tx>
            <c:strRef>
              <c:f>Results!$N$1</c:f>
              <c:strCache>
                <c:ptCount val="1"/>
                <c:pt idx="0">
                  <c:v>Bc</c:v>
                </c:pt>
              </c:strCache>
            </c:strRef>
          </c:tx>
          <c:spPr>
            <a:ln w="25400" cap="rnd">
              <a:solidFill>
                <a:srgbClr val="153ADB"/>
              </a:solidFill>
              <a:round/>
            </a:ln>
            <a:effectLst/>
          </c:spPr>
          <c:marker>
            <c:symbol val="none"/>
          </c:marker>
          <c:dPt>
            <c:idx val="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0-CC46-F941-A19A-200DF5293D57}"/>
              </c:ext>
            </c:extLst>
          </c:dPt>
          <c:xVal>
            <c:numRef>
              <c:f>Results!$G$50:$G$57</c:f>
              <c:numCache>
                <c:formatCode>0.000</c:formatCode>
                <c:ptCount val="8"/>
                <c:pt idx="0">
                  <c:v>5.0000000000000001E-3</c:v>
                </c:pt>
                <c:pt idx="1">
                  <c:v>0.01</c:v>
                </c:pt>
                <c:pt idx="2">
                  <c:v>0.05</c:v>
                </c:pt>
                <c:pt idx="3">
                  <c:v>0.1</c:v>
                </c:pt>
                <c:pt idx="4">
                  <c:v>0.25</c:v>
                </c:pt>
                <c:pt idx="5">
                  <c:v>0.5</c:v>
                </c:pt>
                <c:pt idx="6">
                  <c:v>1</c:v>
                </c:pt>
                <c:pt idx="7">
                  <c:v>2</c:v>
                </c:pt>
              </c:numCache>
            </c:numRef>
          </c:xVal>
          <c:yVal>
            <c:numRef>
              <c:f>Results!$N$50:$N$57</c:f>
              <c:numCache>
                <c:formatCode>0</c:formatCode>
                <c:ptCount val="8"/>
                <c:pt idx="0">
                  <c:v>60</c:v>
                </c:pt>
                <c:pt idx="1">
                  <c:v>54.5</c:v>
                </c:pt>
                <c:pt idx="2">
                  <c:v>57</c:v>
                </c:pt>
                <c:pt idx="3">
                  <c:v>61.3</c:v>
                </c:pt>
                <c:pt idx="4">
                  <c:v>67.7</c:v>
                </c:pt>
                <c:pt idx="5">
                  <c:v>72.3</c:v>
                </c:pt>
                <c:pt idx="6">
                  <c:v>76.25</c:v>
                </c:pt>
                <c:pt idx="7">
                  <c:v>80.5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46-F941-A19A-200DF5293D57}"/>
            </c:ext>
          </c:extLst>
        </c:ser>
        <c:ser>
          <c:idx val="0"/>
          <c:order val="2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Supplementary_Figure_01!$AA$10:$AA$11</c:f>
              <c:numCache>
                <c:formatCode>0.000</c:formatCode>
                <c:ptCount val="2"/>
                <c:pt idx="0">
                  <c:v>0.05</c:v>
                </c:pt>
                <c:pt idx="1">
                  <c:v>0.05</c:v>
                </c:pt>
              </c:numCache>
            </c:numRef>
          </c:xVal>
          <c:yVal>
            <c:numRef>
              <c:f>Supplementary_Figure_01!$AF$10:$AF$11</c:f>
              <c:numCache>
                <c:formatCode>0.00</c:formatCode>
                <c:ptCount val="2"/>
                <c:pt idx="0">
                  <c:v>1E-8</c:v>
                </c:pt>
                <c:pt idx="1">
                  <c:v>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C46-F941-A19A-200DF5293D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7274192"/>
        <c:axId val="2077275824"/>
      </c:scatterChart>
      <c:scatterChart>
        <c:scatterStyle val="lineMarker"/>
        <c:varyColors val="0"/>
        <c:ser>
          <c:idx val="1"/>
          <c:order val="0"/>
          <c:tx>
            <c:strRef>
              <c:f>Results!$M$1</c:f>
              <c:strCache>
                <c:ptCount val="1"/>
                <c:pt idx="0">
                  <c:v>Lf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Pt>
            <c:idx val="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2-CC46-F941-A19A-200DF5293D57}"/>
              </c:ext>
            </c:extLst>
          </c:dPt>
          <c:xVal>
            <c:numRef>
              <c:f>Results!$G$50:$G$57</c:f>
              <c:numCache>
                <c:formatCode>0.000</c:formatCode>
                <c:ptCount val="8"/>
                <c:pt idx="0">
                  <c:v>5.0000000000000001E-3</c:v>
                </c:pt>
                <c:pt idx="1">
                  <c:v>0.01</c:v>
                </c:pt>
                <c:pt idx="2">
                  <c:v>0.05</c:v>
                </c:pt>
                <c:pt idx="3">
                  <c:v>0.1</c:v>
                </c:pt>
                <c:pt idx="4">
                  <c:v>0.25</c:v>
                </c:pt>
                <c:pt idx="5">
                  <c:v>0.5</c:v>
                </c:pt>
                <c:pt idx="6">
                  <c:v>1</c:v>
                </c:pt>
                <c:pt idx="7">
                  <c:v>2</c:v>
                </c:pt>
              </c:numCache>
            </c:numRef>
          </c:xVal>
          <c:yVal>
            <c:numRef>
              <c:f>Results!$M$50:$M$57</c:f>
              <c:numCache>
                <c:formatCode>0.00</c:formatCode>
                <c:ptCount val="8"/>
                <c:pt idx="0">
                  <c:v>2.5353816901268713</c:v>
                </c:pt>
                <c:pt idx="1">
                  <c:v>3.1034679194918602</c:v>
                </c:pt>
                <c:pt idx="2">
                  <c:v>4.4793845553024587</c:v>
                </c:pt>
                <c:pt idx="3">
                  <c:v>5.064419531689043</c:v>
                </c:pt>
                <c:pt idx="4">
                  <c:v>5.8279080649869446</c:v>
                </c:pt>
                <c:pt idx="5">
                  <c:v>6.36751314002814</c:v>
                </c:pt>
                <c:pt idx="6">
                  <c:v>6.8292785487943126</c:v>
                </c:pt>
                <c:pt idx="7">
                  <c:v>7.3002049747718134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C46-F941-A19A-200DF5293D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366111"/>
        <c:axId val="1271496111"/>
      </c:scatterChart>
      <c:valAx>
        <c:axId val="207727419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Fl</a:t>
                </a:r>
              </a:p>
            </c:rich>
          </c:tx>
          <c:layout>
            <c:manualLayout>
              <c:xMode val="edge"/>
              <c:yMode val="edge"/>
              <c:x val="0.38706255468066492"/>
              <c:y val="0.906458151064450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77275824"/>
        <c:crosses val="autoZero"/>
        <c:crossBetween val="midCat"/>
      </c:valAx>
      <c:valAx>
        <c:axId val="2077275824"/>
        <c:scaling>
          <c:logBase val="10"/>
          <c:orientation val="minMax"/>
          <c:max val="600"/>
          <c:min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rgbClr val="153ADB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>
                    <a:solidFill>
                      <a:srgbClr val="153ADB"/>
                    </a:solidFill>
                  </a:rPr>
                  <a:t>Bc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rgbClr val="153ADB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rgbClr val="153ADB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77274192"/>
        <c:crossesAt val="1.0000000000000002E-3"/>
        <c:crossBetween val="midCat"/>
      </c:valAx>
      <c:valAx>
        <c:axId val="1271496111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rgbClr val="FF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>
                    <a:solidFill>
                      <a:srgbClr val="FF0000"/>
                    </a:solidFill>
                  </a:rPr>
                  <a:t>Lf (m)</a:t>
                </a:r>
              </a:p>
            </c:rich>
          </c:tx>
          <c:layout>
            <c:manualLayout>
              <c:xMode val="edge"/>
              <c:yMode val="edge"/>
              <c:x val="0.94220908674504333"/>
              <c:y val="0.353013269174686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rgbClr val="FF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rgbClr val="FF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8366111"/>
        <c:crosses val="max"/>
        <c:crossBetween val="midCat"/>
      </c:valAx>
      <c:valAx>
        <c:axId val="198366111"/>
        <c:scaling>
          <c:logBase val="10"/>
          <c:orientation val="minMax"/>
        </c:scaling>
        <c:delete val="1"/>
        <c:axPos val="b"/>
        <c:numFmt formatCode="0.000" sourceLinked="1"/>
        <c:majorTickMark val="out"/>
        <c:minorTickMark val="none"/>
        <c:tickLblPos val="nextTo"/>
        <c:crossAx val="12714961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4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758319919954757"/>
          <c:y val="0.12442184310294549"/>
          <c:w val="0.70405272545351716"/>
          <c:h val="0.67000729075532217"/>
        </c:manualLayout>
      </c:layout>
      <c:scatterChart>
        <c:scatterStyle val="lineMarker"/>
        <c:varyColors val="0"/>
        <c:ser>
          <c:idx val="2"/>
          <c:order val="1"/>
          <c:tx>
            <c:strRef>
              <c:f>Results!$N$1</c:f>
              <c:strCache>
                <c:ptCount val="1"/>
                <c:pt idx="0">
                  <c:v>Bc</c:v>
                </c:pt>
              </c:strCache>
            </c:strRef>
          </c:tx>
          <c:spPr>
            <a:ln w="25400" cap="rnd">
              <a:solidFill>
                <a:srgbClr val="153ADB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0-B2BA-0244-9D41-B01E9AD0EE69}"/>
              </c:ext>
            </c:extLst>
          </c:dPt>
          <c:xVal>
            <c:numRef>
              <c:f>Results!$J$58:$J$62</c:f>
              <c:numCache>
                <c:formatCode>0.00</c:formatCode>
                <c:ptCount val="5"/>
                <c:pt idx="0">
                  <c:v>0.2</c:v>
                </c:pt>
                <c:pt idx="1">
                  <c:v>0.55000000000000004</c:v>
                </c:pt>
                <c:pt idx="2">
                  <c:v>1</c:v>
                </c:pt>
                <c:pt idx="3">
                  <c:v>1.1000000000000001</c:v>
                </c:pt>
                <c:pt idx="4">
                  <c:v>1.2</c:v>
                </c:pt>
              </c:numCache>
            </c:numRef>
          </c:xVal>
          <c:yVal>
            <c:numRef>
              <c:f>Results!$N$58:$N$62</c:f>
              <c:numCache>
                <c:formatCode>0</c:formatCode>
                <c:ptCount val="5"/>
                <c:pt idx="0">
                  <c:v>47.4</c:v>
                </c:pt>
                <c:pt idx="1">
                  <c:v>57</c:v>
                </c:pt>
                <c:pt idx="2">
                  <c:v>95</c:v>
                </c:pt>
                <c:pt idx="3">
                  <c:v>120</c:v>
                </c:pt>
                <c:pt idx="4">
                  <c:v>180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BA-0244-9D41-B01E9AD0EE69}"/>
            </c:ext>
          </c:extLst>
        </c:ser>
        <c:ser>
          <c:idx val="0"/>
          <c:order val="2"/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Supplementary_Figure_01!$AD$10:$AD$11</c:f>
              <c:numCache>
                <c:formatCode>0.00</c:formatCode>
                <c:ptCount val="2"/>
                <c:pt idx="0">
                  <c:v>0.55000000000000004</c:v>
                </c:pt>
                <c:pt idx="1">
                  <c:v>0.55000000000000004</c:v>
                </c:pt>
              </c:numCache>
            </c:numRef>
          </c:xVal>
          <c:yVal>
            <c:numRef>
              <c:f>Supplementary_Figure_01!$AF$10:$AF$11</c:f>
              <c:numCache>
                <c:formatCode>0.00</c:formatCode>
                <c:ptCount val="2"/>
                <c:pt idx="0">
                  <c:v>1E-8</c:v>
                </c:pt>
                <c:pt idx="1">
                  <c:v>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2BA-0244-9D41-B01E9AD0EE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7274192"/>
        <c:axId val="2077275824"/>
      </c:scatterChart>
      <c:scatterChart>
        <c:scatterStyle val="lineMarker"/>
        <c:varyColors val="0"/>
        <c:ser>
          <c:idx val="1"/>
          <c:order val="0"/>
          <c:tx>
            <c:strRef>
              <c:f>Results!$M$1</c:f>
              <c:strCache>
                <c:ptCount val="1"/>
                <c:pt idx="0">
                  <c:v>Lf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2-B2BA-0244-9D41-B01E9AD0EE69}"/>
              </c:ext>
            </c:extLst>
          </c:dPt>
          <c:xVal>
            <c:numRef>
              <c:f>Results!$J$58:$J$62</c:f>
              <c:numCache>
                <c:formatCode>0.00</c:formatCode>
                <c:ptCount val="5"/>
                <c:pt idx="0">
                  <c:v>0.2</c:v>
                </c:pt>
                <c:pt idx="1">
                  <c:v>0.55000000000000004</c:v>
                </c:pt>
                <c:pt idx="2">
                  <c:v>1</c:v>
                </c:pt>
                <c:pt idx="3">
                  <c:v>1.1000000000000001</c:v>
                </c:pt>
                <c:pt idx="4">
                  <c:v>1.2</c:v>
                </c:pt>
              </c:numCache>
            </c:numRef>
          </c:xVal>
          <c:yVal>
            <c:numRef>
              <c:f>Results!$M$58:$M$62</c:f>
              <c:numCache>
                <c:formatCode>0.00</c:formatCode>
                <c:ptCount val="5"/>
                <c:pt idx="0">
                  <c:v>5.4510270288696052</c:v>
                </c:pt>
                <c:pt idx="1">
                  <c:v>4.4793845553024587</c:v>
                </c:pt>
                <c:pt idx="2">
                  <c:v>3.4651301602666957</c:v>
                </c:pt>
                <c:pt idx="3">
                  <c:v>3.028154232480945</c:v>
                </c:pt>
                <c:pt idx="4">
                  <c:v>2.3330426384285978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2BA-0244-9D41-B01E9AD0EE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366111"/>
        <c:axId val="1271496111"/>
      </c:scatterChart>
      <c:valAx>
        <c:axId val="2077274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ymbol" pitchFamily="2" charset="2"/>
                  </a:rPr>
                  <a:t>z</a:t>
                </a:r>
                <a:r>
                  <a:rPr lang="en-US">
                    <a:solidFill>
                      <a:schemeClr val="tx1">
                        <a:lumMod val="65000"/>
                        <a:lumOff val="35000"/>
                      </a:schemeClr>
                    </a:solidFill>
                  </a:rPr>
                  <a:t>E,ref (m/yr)</a:t>
                </a:r>
              </a:p>
            </c:rich>
          </c:tx>
          <c:layout>
            <c:manualLayout>
              <c:xMode val="edge"/>
              <c:yMode val="edge"/>
              <c:x val="0.38706255468066492"/>
              <c:y val="0.906458151064450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77275824"/>
        <c:crosses val="autoZero"/>
        <c:crossBetween val="midCat"/>
      </c:valAx>
      <c:valAx>
        <c:axId val="2077275824"/>
        <c:scaling>
          <c:logBase val="10"/>
          <c:orientation val="minMax"/>
          <c:max val="600"/>
          <c:min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rgbClr val="153ADB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>
                    <a:solidFill>
                      <a:srgbClr val="153ADB"/>
                    </a:solidFill>
                  </a:rPr>
                  <a:t>Bc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rgbClr val="153ADB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rgbClr val="153ADB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77274192"/>
        <c:crosses val="autoZero"/>
        <c:crossBetween val="midCat"/>
      </c:valAx>
      <c:valAx>
        <c:axId val="1271496111"/>
        <c:scaling>
          <c:orientation val="minMax"/>
          <c:max val="8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rgbClr val="FF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>
                    <a:solidFill>
                      <a:srgbClr val="FF0000"/>
                    </a:solidFill>
                  </a:rPr>
                  <a:t>Lf (m)</a:t>
                </a:r>
              </a:p>
            </c:rich>
          </c:tx>
          <c:layout>
            <c:manualLayout>
              <c:xMode val="edge"/>
              <c:yMode val="edge"/>
              <c:x val="0.94220908674504333"/>
              <c:y val="0.339124380285797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rgbClr val="FF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rgbClr val="FF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8366111"/>
        <c:crosses val="max"/>
        <c:crossBetween val="midCat"/>
      </c:valAx>
      <c:valAx>
        <c:axId val="198366111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12714961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4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018194075905167"/>
          <c:y val="0.12442184310294549"/>
          <c:w val="0.67111917335799542"/>
          <c:h val="0.67000729075532217"/>
        </c:manualLayout>
      </c:layout>
      <c:scatterChart>
        <c:scatterStyle val="lineMarker"/>
        <c:varyColors val="0"/>
        <c:ser>
          <c:idx val="2"/>
          <c:order val="1"/>
          <c:tx>
            <c:strRef>
              <c:f>Results!$R$1</c:f>
              <c:strCache>
                <c:ptCount val="1"/>
                <c:pt idx="0">
                  <c:v>Ff,s</c:v>
                </c:pt>
              </c:strCache>
            </c:strRef>
          </c:tx>
          <c:spPr>
            <a:ln w="19050">
              <a:solidFill>
                <a:srgbClr val="153ADB"/>
              </a:solidFill>
            </a:ln>
          </c:spPr>
          <c:marker>
            <c:symbol val="none"/>
          </c:marker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00-D9E1-0C43-96AD-8AA68007CA3A}"/>
              </c:ext>
            </c:extLst>
          </c:dPt>
          <c:xVal>
            <c:numRef>
              <c:f>Results!$E$36:$E$44</c:f>
              <c:numCache>
                <c:formatCode>0.00</c:formatCode>
                <c:ptCount val="9"/>
                <c:pt idx="0" formatCode="0.000">
                  <c:v>7.4999999999999997E-2</c:v>
                </c:pt>
                <c:pt idx="1">
                  <c:v>0.1</c:v>
                </c:pt>
                <c:pt idx="2">
                  <c:v>0.25</c:v>
                </c:pt>
                <c:pt idx="3">
                  <c:v>0.5</c:v>
                </c:pt>
                <c:pt idx="4">
                  <c:v>0.67</c:v>
                </c:pt>
                <c:pt idx="5">
                  <c:v>0.8</c:v>
                </c:pt>
                <c:pt idx="6">
                  <c:v>1</c:v>
                </c:pt>
                <c:pt idx="7">
                  <c:v>1.5</c:v>
                </c:pt>
                <c:pt idx="8">
                  <c:v>2</c:v>
                </c:pt>
              </c:numCache>
            </c:numRef>
          </c:xVal>
          <c:yVal>
            <c:numRef>
              <c:f>Results!$R$36:$R$44</c:f>
              <c:numCache>
                <c:formatCode>0.00</c:formatCode>
                <c:ptCount val="9"/>
                <c:pt idx="0">
                  <c:v>0.30558945990404712</c:v>
                </c:pt>
                <c:pt idx="1">
                  <c:v>0.32600890933550597</c:v>
                </c:pt>
                <c:pt idx="2">
                  <c:v>0.40007305507505975</c:v>
                </c:pt>
                <c:pt idx="3">
                  <c:v>0.42276499818764629</c:v>
                </c:pt>
                <c:pt idx="4">
                  <c:v>0.41268566382972172</c:v>
                </c:pt>
                <c:pt idx="5">
                  <c:v>0.40328903562854718</c:v>
                </c:pt>
                <c:pt idx="6">
                  <c:v>0.38016536921969779</c:v>
                </c:pt>
                <c:pt idx="7">
                  <c:v>0.3659960490292547</c:v>
                </c:pt>
                <c:pt idx="8">
                  <c:v>0.35063384874567888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E1-0C43-96AD-8AA68007C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7274192"/>
        <c:axId val="2077275824"/>
      </c:scatterChart>
      <c:scatterChart>
        <c:scatterStyle val="lineMarker"/>
        <c:varyColors val="0"/>
        <c:ser>
          <c:idx val="1"/>
          <c:order val="0"/>
          <c:tx>
            <c:strRef>
              <c:f>Results!$L$1</c:f>
              <c:strCache>
                <c:ptCount val="1"/>
                <c:pt idx="0">
                  <c:v>S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02-D9E1-0C43-96AD-8AA68007CA3A}"/>
              </c:ext>
            </c:extLst>
          </c:dPt>
          <c:xVal>
            <c:numRef>
              <c:f>Results!$E$36:$E$44</c:f>
              <c:numCache>
                <c:formatCode>0.00</c:formatCode>
                <c:ptCount val="9"/>
                <c:pt idx="0" formatCode="0.000">
                  <c:v>7.4999999999999997E-2</c:v>
                </c:pt>
                <c:pt idx="1">
                  <c:v>0.1</c:v>
                </c:pt>
                <c:pt idx="2">
                  <c:v>0.25</c:v>
                </c:pt>
                <c:pt idx="3">
                  <c:v>0.5</c:v>
                </c:pt>
                <c:pt idx="4">
                  <c:v>0.67</c:v>
                </c:pt>
                <c:pt idx="5">
                  <c:v>0.8</c:v>
                </c:pt>
                <c:pt idx="6">
                  <c:v>1</c:v>
                </c:pt>
                <c:pt idx="7">
                  <c:v>1.5</c:v>
                </c:pt>
                <c:pt idx="8">
                  <c:v>2</c:v>
                </c:pt>
              </c:numCache>
            </c:numRef>
          </c:xVal>
          <c:yVal>
            <c:numRef>
              <c:f>Results!$L$36:$L$44</c:f>
              <c:numCache>
                <c:formatCode>0.00000</c:formatCode>
                <c:ptCount val="9"/>
                <c:pt idx="0">
                  <c:v>5.4500000000000003E-5</c:v>
                </c:pt>
                <c:pt idx="1">
                  <c:v>6.3800000000000006E-5</c:v>
                </c:pt>
                <c:pt idx="2">
                  <c:v>1.07E-4</c:v>
                </c:pt>
                <c:pt idx="3">
                  <c:v>1.5699999999999999E-4</c:v>
                </c:pt>
                <c:pt idx="4">
                  <c:v>1.8349999999999999E-4</c:v>
                </c:pt>
                <c:pt idx="5">
                  <c:v>2.02E-4</c:v>
                </c:pt>
                <c:pt idx="6">
                  <c:v>2.1800000000000001E-4</c:v>
                </c:pt>
                <c:pt idx="7">
                  <c:v>2.8499999999999999E-4</c:v>
                </c:pt>
                <c:pt idx="8">
                  <c:v>3.3300000000000002E-4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9E1-0C43-96AD-8AA68007CA3A}"/>
            </c:ext>
          </c:extLst>
        </c:ser>
        <c:ser>
          <c:idx val="0"/>
          <c:order val="2"/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Figure_3!$Y$12:$Y$13</c:f>
              <c:numCache>
                <c:formatCode>0.00</c:formatCode>
                <c:ptCount val="2"/>
                <c:pt idx="0">
                  <c:v>0.67</c:v>
                </c:pt>
                <c:pt idx="1">
                  <c:v>0.67</c:v>
                </c:pt>
              </c:numCache>
            </c:numRef>
          </c:xVal>
          <c:yVal>
            <c:numRef>
              <c:f>Figure_3!$AF$12:$AF$13</c:f>
              <c:numCache>
                <c:formatCode>0.00</c:formatCode>
                <c:ptCount val="2"/>
                <c:pt idx="0">
                  <c:v>1E-8</c:v>
                </c:pt>
                <c:pt idx="1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463-1848-8CEB-D7C55A436F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366111"/>
        <c:axId val="1271496111"/>
      </c:scatterChart>
      <c:valAx>
        <c:axId val="2077274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>
                    <a:solidFill>
                      <a:schemeClr val="tx1">
                        <a:lumMod val="65000"/>
                        <a:lumOff val="35000"/>
                      </a:schemeClr>
                    </a:solidFill>
                  </a:defRPr>
                </a:pPr>
                <a:r>
                  <a:rPr lang="en-US">
                    <a:solidFill>
                      <a:schemeClr val="tx1">
                        <a:lumMod val="65000"/>
                        <a:lumOff val="35000"/>
                      </a:schemeClr>
                    </a:solidFill>
                  </a:rPr>
                  <a:t>ds (mm)</a:t>
                </a:r>
              </a:p>
            </c:rich>
          </c:tx>
          <c:layout>
            <c:manualLayout>
              <c:xMode val="edge"/>
              <c:yMode val="edge"/>
              <c:x val="0.38706255468066492"/>
              <c:y val="0.9064581510644502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en-US"/>
          </a:p>
        </c:txPr>
        <c:crossAx val="2077275824"/>
        <c:crosses val="autoZero"/>
        <c:crossBetween val="midCat"/>
      </c:valAx>
      <c:valAx>
        <c:axId val="2077275824"/>
        <c:scaling>
          <c:orientation val="minMax"/>
          <c:max val="0.70000000000000007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>
                    <a:solidFill>
                      <a:srgbClr val="153ADB"/>
                    </a:solidFill>
                  </a:defRPr>
                </a:pPr>
                <a:r>
                  <a:rPr lang="en-US">
                    <a:solidFill>
                      <a:srgbClr val="153ADB"/>
                    </a:solidFill>
                  </a:rPr>
                  <a:t>Ff,s</a:t>
                </a:r>
              </a:p>
            </c:rich>
          </c:tx>
          <c:layout>
            <c:manualLayout>
              <c:xMode val="edge"/>
              <c:yMode val="edge"/>
              <c:x val="8.7253774946627761E-4"/>
              <c:y val="0.3960108632254301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rgbClr val="153ADB"/>
                </a:solidFill>
              </a:defRPr>
            </a:pPr>
            <a:endParaRPr lang="en-US"/>
          </a:p>
        </c:txPr>
        <c:crossAx val="2077274192"/>
        <c:crosses val="autoZero"/>
        <c:crossBetween val="midCat"/>
      </c:valAx>
      <c:valAx>
        <c:axId val="1271496111"/>
        <c:scaling>
          <c:orientation val="minMax"/>
          <c:max val="4.5000000000000015E-4"/>
          <c:min val="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>
                    <a:solidFill>
                      <a:srgbClr val="FF0000"/>
                    </a:solidFill>
                  </a:defRPr>
                </a:pPr>
                <a:r>
                  <a:rPr lang="en-US">
                    <a:solidFill>
                      <a:srgbClr val="FF0000"/>
                    </a:solidFill>
                  </a:rPr>
                  <a:t>S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rgbClr val="FF0000"/>
                </a:solidFill>
              </a:defRPr>
            </a:pPr>
            <a:endParaRPr lang="en-US"/>
          </a:p>
        </c:txPr>
        <c:crossAx val="198366111"/>
        <c:crosses val="max"/>
        <c:crossBetween val="midCat"/>
        <c:majorUnit val="1.0000000000000003E-4"/>
      </c:valAx>
      <c:valAx>
        <c:axId val="198366111"/>
        <c:scaling>
          <c:orientation val="minMax"/>
        </c:scaling>
        <c:delete val="1"/>
        <c:axPos val="b"/>
        <c:numFmt formatCode="0.000" sourceLinked="1"/>
        <c:majorTickMark val="out"/>
        <c:minorTickMark val="none"/>
        <c:tickLblPos val="nextTo"/>
        <c:crossAx val="1271496111"/>
        <c:crosses val="autoZero"/>
        <c:crossBetween val="midCat"/>
      </c:valAx>
    </c:plotArea>
    <c:plotVisOnly val="1"/>
    <c:dispBlanksAs val="gap"/>
    <c:showDLblsOverMax val="0"/>
    <c:extLst/>
  </c:chart>
  <c:spPr>
    <a:noFill/>
    <a:ln>
      <a:noFill/>
    </a:ln>
  </c:spPr>
  <c:txPr>
    <a:bodyPr/>
    <a:lstStyle/>
    <a:p>
      <a:pPr>
        <a:defRPr sz="1400" b="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312331612521946"/>
          <c:y val="0.12442184310294549"/>
          <c:w val="0.64603844014531286"/>
          <c:h val="0.67000729075532217"/>
        </c:manualLayout>
      </c:layout>
      <c:scatterChart>
        <c:scatterStyle val="lineMarker"/>
        <c:varyColors val="0"/>
        <c:ser>
          <c:idx val="2"/>
          <c:order val="1"/>
          <c:tx>
            <c:strRef>
              <c:f>Results!$R$1</c:f>
              <c:strCache>
                <c:ptCount val="1"/>
                <c:pt idx="0">
                  <c:v>Ff,s</c:v>
                </c:pt>
              </c:strCache>
            </c:strRef>
          </c:tx>
          <c:spPr>
            <a:ln w="19050">
              <a:solidFill>
                <a:srgbClr val="153ADB"/>
              </a:solidFill>
            </a:ln>
          </c:spPr>
          <c:marker>
            <c:symbol val="none"/>
          </c:marker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0-F541-C240-99ED-1DE1F1E1C91F}"/>
              </c:ext>
            </c:extLst>
          </c:dPt>
          <c:xVal>
            <c:numRef>
              <c:f>Results!$J$58:$J$62</c:f>
              <c:numCache>
                <c:formatCode>0.00</c:formatCode>
                <c:ptCount val="5"/>
                <c:pt idx="0">
                  <c:v>0.2</c:v>
                </c:pt>
                <c:pt idx="1">
                  <c:v>0.55000000000000004</c:v>
                </c:pt>
                <c:pt idx="2">
                  <c:v>1</c:v>
                </c:pt>
                <c:pt idx="3">
                  <c:v>1.1000000000000001</c:v>
                </c:pt>
                <c:pt idx="4">
                  <c:v>1.2</c:v>
                </c:pt>
              </c:numCache>
            </c:numRef>
          </c:xVal>
          <c:yVal>
            <c:numRef>
              <c:f>Results!$R$58:$R$62</c:f>
              <c:numCache>
                <c:formatCode>0.00</c:formatCode>
                <c:ptCount val="5"/>
                <c:pt idx="0">
                  <c:v>0.40912576165702147</c:v>
                </c:pt>
                <c:pt idx="1">
                  <c:v>0.41268566382972172</c:v>
                </c:pt>
                <c:pt idx="2">
                  <c:v>0.42630114061147467</c:v>
                </c:pt>
                <c:pt idx="3">
                  <c:v>0.43488001035256363</c:v>
                </c:pt>
                <c:pt idx="4">
                  <c:v>0.45392387044859051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41-C240-99ED-1DE1F1E1C91F}"/>
            </c:ext>
          </c:extLst>
        </c:ser>
        <c:ser>
          <c:idx val="0"/>
          <c:order val="2"/>
          <c:spPr>
            <a:ln w="1905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Supplementary_Figure_01!$AD$10:$AD$11</c:f>
              <c:numCache>
                <c:formatCode>0.00</c:formatCode>
                <c:ptCount val="2"/>
                <c:pt idx="0">
                  <c:v>0.55000000000000004</c:v>
                </c:pt>
                <c:pt idx="1">
                  <c:v>0.55000000000000004</c:v>
                </c:pt>
              </c:numCache>
            </c:numRef>
          </c:xVal>
          <c:yVal>
            <c:numRef>
              <c:f>Supplementary_Figure_01!$AF$10:$AF$11</c:f>
              <c:numCache>
                <c:formatCode>0.00</c:formatCode>
                <c:ptCount val="2"/>
                <c:pt idx="0">
                  <c:v>1E-8</c:v>
                </c:pt>
                <c:pt idx="1">
                  <c:v>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541-C240-99ED-1DE1F1E1C9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7274192"/>
        <c:axId val="2077275824"/>
      </c:scatterChart>
      <c:scatterChart>
        <c:scatterStyle val="lineMarker"/>
        <c:varyColors val="0"/>
        <c:ser>
          <c:idx val="1"/>
          <c:order val="0"/>
          <c:tx>
            <c:strRef>
              <c:f>Results!$L$1</c:f>
              <c:strCache>
                <c:ptCount val="1"/>
                <c:pt idx="0">
                  <c:v>S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2-F541-C240-99ED-1DE1F1E1C91F}"/>
              </c:ext>
            </c:extLst>
          </c:dPt>
          <c:xVal>
            <c:numRef>
              <c:f>Results!$J$58:$J$62</c:f>
              <c:numCache>
                <c:formatCode>0.00</c:formatCode>
                <c:ptCount val="5"/>
                <c:pt idx="0">
                  <c:v>0.2</c:v>
                </c:pt>
                <c:pt idx="1">
                  <c:v>0.55000000000000004</c:v>
                </c:pt>
                <c:pt idx="2">
                  <c:v>1</c:v>
                </c:pt>
                <c:pt idx="3">
                  <c:v>1.1000000000000001</c:v>
                </c:pt>
                <c:pt idx="4">
                  <c:v>1.2</c:v>
                </c:pt>
              </c:numCache>
            </c:numRef>
          </c:xVal>
          <c:yVal>
            <c:numRef>
              <c:f>Results!$L$58:$L$62</c:f>
              <c:numCache>
                <c:formatCode>0.00000</c:formatCode>
                <c:ptCount val="5"/>
                <c:pt idx="0">
                  <c:v>1.6899999999999999E-4</c:v>
                </c:pt>
                <c:pt idx="1">
                  <c:v>1.8349999999999999E-4</c:v>
                </c:pt>
                <c:pt idx="2">
                  <c:v>2.1000000000000001E-4</c:v>
                </c:pt>
                <c:pt idx="3">
                  <c:v>2.2499999999999999E-4</c:v>
                </c:pt>
                <c:pt idx="4">
                  <c:v>2.5500000000000002E-4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541-C240-99ED-1DE1F1E1C9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366111"/>
        <c:axId val="1271496111"/>
      </c:scatterChart>
      <c:valAx>
        <c:axId val="2077274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 algn="ctr" rtl="0">
                  <a:defRPr>
                    <a:solidFill>
                      <a:schemeClr val="tx1">
                        <a:lumMod val="65000"/>
                        <a:lumOff val="35000"/>
                      </a:schemeClr>
                    </a:solidFill>
                  </a:defRPr>
                </a:pPr>
                <a:r>
                  <a:rPr lang="en-US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ymbol" pitchFamily="2" charset="2"/>
                  </a:rPr>
                  <a:t>z</a:t>
                </a:r>
                <a:r>
                  <a:rPr lang="en-US">
                    <a:solidFill>
                      <a:schemeClr val="tx1">
                        <a:lumMod val="65000"/>
                        <a:lumOff val="35000"/>
                      </a:schemeClr>
                    </a:solidFill>
                  </a:rPr>
                  <a:t>E,ref (m/yr)</a:t>
                </a:r>
              </a:p>
            </c:rich>
          </c:tx>
          <c:layout>
            <c:manualLayout>
              <c:xMode val="edge"/>
              <c:yMode val="edge"/>
              <c:x val="0.38706255468066492"/>
              <c:y val="0.9064581510644502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en-US"/>
          </a:p>
        </c:txPr>
        <c:crossAx val="2077275824"/>
        <c:crosses val="autoZero"/>
        <c:crossBetween val="midCat"/>
      </c:valAx>
      <c:valAx>
        <c:axId val="2077275824"/>
        <c:scaling>
          <c:orientation val="minMax"/>
          <c:max val="0.60000000000000009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>
                    <a:solidFill>
                      <a:srgbClr val="153ADB"/>
                    </a:solidFill>
                  </a:defRPr>
                </a:pPr>
                <a:r>
                  <a:rPr lang="en-US">
                    <a:solidFill>
                      <a:srgbClr val="153ADB"/>
                    </a:solidFill>
                  </a:rPr>
                  <a:t>Ff,s</a:t>
                </a:r>
              </a:p>
            </c:rich>
          </c:tx>
          <c:layout>
            <c:manualLayout>
              <c:xMode val="edge"/>
              <c:yMode val="edge"/>
              <c:x val="2.3052788931185016E-4"/>
              <c:y val="0.4006404928550597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rgbClr val="153ADB"/>
                </a:solidFill>
              </a:defRPr>
            </a:pPr>
            <a:endParaRPr lang="en-US"/>
          </a:p>
        </c:txPr>
        <c:crossAx val="2077274192"/>
        <c:crosses val="autoZero"/>
        <c:crossBetween val="midCat"/>
      </c:valAx>
      <c:valAx>
        <c:axId val="1271496111"/>
        <c:scaling>
          <c:orientation val="minMax"/>
          <c:max val="4.0000000000000013E-4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>
                    <a:solidFill>
                      <a:srgbClr val="FF0000"/>
                    </a:solidFill>
                  </a:defRPr>
                </a:pPr>
                <a:r>
                  <a:rPr lang="en-US">
                    <a:solidFill>
                      <a:srgbClr val="FF0000"/>
                    </a:solidFill>
                  </a:rPr>
                  <a:t>S (%)</a:t>
                </a:r>
              </a:p>
            </c:rich>
          </c:tx>
          <c:layout>
            <c:manualLayout>
              <c:xMode val="edge"/>
              <c:yMode val="edge"/>
              <c:x val="0.94742725660948013"/>
              <c:y val="0.3851199329250510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rgbClr val="FF0000"/>
                </a:solidFill>
              </a:defRPr>
            </a:pPr>
            <a:endParaRPr lang="en-US"/>
          </a:p>
        </c:txPr>
        <c:crossAx val="198366111"/>
        <c:crosses val="max"/>
        <c:crossBetween val="midCat"/>
        <c:majorUnit val="1.0000000000000003E-4"/>
      </c:valAx>
      <c:valAx>
        <c:axId val="198366111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1271496111"/>
        <c:crosses val="autoZero"/>
        <c:crossBetween val="midCat"/>
      </c:valAx>
    </c:plotArea>
    <c:plotVisOnly val="1"/>
    <c:dispBlanksAs val="gap"/>
    <c:showDLblsOverMax val="0"/>
    <c:extLst/>
  </c:chart>
  <c:spPr>
    <a:noFill/>
    <a:ln>
      <a:noFill/>
    </a:ln>
  </c:spPr>
  <c:txPr>
    <a:bodyPr/>
    <a:lstStyle/>
    <a:p>
      <a:pPr>
        <a:defRPr sz="1400" b="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758319919954757"/>
          <c:y val="0.12442184310294549"/>
          <c:w val="0.70405272545351716"/>
          <c:h val="0.67000729075532217"/>
        </c:manualLayout>
      </c:layout>
      <c:scatterChart>
        <c:scatterStyle val="lineMarker"/>
        <c:varyColors val="0"/>
        <c:ser>
          <c:idx val="2"/>
          <c:order val="1"/>
          <c:tx>
            <c:strRef>
              <c:f>Results!$N$1</c:f>
              <c:strCache>
                <c:ptCount val="1"/>
                <c:pt idx="0">
                  <c:v>Bc</c:v>
                </c:pt>
              </c:strCache>
            </c:strRef>
          </c:tx>
          <c:spPr>
            <a:ln w="25400" cap="rnd">
              <a:solidFill>
                <a:srgbClr val="153ADB"/>
              </a:solidFill>
              <a:round/>
            </a:ln>
            <a:effectLst/>
          </c:spPr>
          <c:marker>
            <c:symbol val="none"/>
          </c:marker>
          <c:dPt>
            <c:idx val="3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0-AE77-864A-A978-D97CEB5979A6}"/>
              </c:ext>
            </c:extLst>
          </c:dPt>
          <c:xVal>
            <c:numRef>
              <c:f>Results!$I$63:$I$68</c:f>
              <c:numCache>
                <c:formatCode>0.00</c:formatCode>
                <c:ptCount val="6"/>
                <c:pt idx="0">
                  <c:v>0.75</c:v>
                </c:pt>
                <c:pt idx="1">
                  <c:v>1</c:v>
                </c:pt>
                <c:pt idx="2">
                  <c:v>1.5</c:v>
                </c:pt>
                <c:pt idx="3">
                  <c:v>1.8</c:v>
                </c:pt>
                <c:pt idx="4">
                  <c:v>3</c:v>
                </c:pt>
                <c:pt idx="5">
                  <c:v>9</c:v>
                </c:pt>
              </c:numCache>
            </c:numRef>
          </c:xVal>
          <c:yVal>
            <c:numRef>
              <c:f>Results!$N$63:$N$68</c:f>
              <c:numCache>
                <c:formatCode>0</c:formatCode>
                <c:ptCount val="6"/>
                <c:pt idx="0">
                  <c:v>500</c:v>
                </c:pt>
                <c:pt idx="1">
                  <c:v>95</c:v>
                </c:pt>
                <c:pt idx="2">
                  <c:v>63.5</c:v>
                </c:pt>
                <c:pt idx="3">
                  <c:v>57</c:v>
                </c:pt>
                <c:pt idx="4">
                  <c:v>46</c:v>
                </c:pt>
                <c:pt idx="5">
                  <c:v>36.15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E77-864A-A978-D97CEB5979A6}"/>
            </c:ext>
          </c:extLst>
        </c:ser>
        <c:ser>
          <c:idx val="0"/>
          <c:order val="2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Supplementary_Figure_01!$AC$10:$AC$11</c:f>
              <c:numCache>
                <c:formatCode>0.00</c:formatCode>
                <c:ptCount val="2"/>
                <c:pt idx="0">
                  <c:v>1.8</c:v>
                </c:pt>
                <c:pt idx="1">
                  <c:v>1.8</c:v>
                </c:pt>
              </c:numCache>
            </c:numRef>
          </c:xVal>
          <c:yVal>
            <c:numRef>
              <c:f>Supplementary_Figure_01!$AF$10:$AF$11</c:f>
              <c:numCache>
                <c:formatCode>0.00</c:formatCode>
                <c:ptCount val="2"/>
                <c:pt idx="0">
                  <c:v>1E-8</c:v>
                </c:pt>
                <c:pt idx="1">
                  <c:v>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E77-864A-A978-D97CEB5979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7274192"/>
        <c:axId val="2077275824"/>
      </c:scatterChart>
      <c:scatterChart>
        <c:scatterStyle val="lineMarker"/>
        <c:varyColors val="0"/>
        <c:ser>
          <c:idx val="1"/>
          <c:order val="0"/>
          <c:tx>
            <c:strRef>
              <c:f>Results!$M$1</c:f>
              <c:strCache>
                <c:ptCount val="1"/>
                <c:pt idx="0">
                  <c:v>Lf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Pt>
            <c:idx val="3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2-AE77-864A-A978-D97CEB5979A6}"/>
              </c:ext>
            </c:extLst>
          </c:dPt>
          <c:xVal>
            <c:numRef>
              <c:f>Results!$I$63:$I$68</c:f>
              <c:numCache>
                <c:formatCode>0.00</c:formatCode>
                <c:ptCount val="6"/>
                <c:pt idx="0">
                  <c:v>0.75</c:v>
                </c:pt>
                <c:pt idx="1">
                  <c:v>1</c:v>
                </c:pt>
                <c:pt idx="2">
                  <c:v>1.5</c:v>
                </c:pt>
                <c:pt idx="3">
                  <c:v>1.8</c:v>
                </c:pt>
                <c:pt idx="4">
                  <c:v>3</c:v>
                </c:pt>
                <c:pt idx="5">
                  <c:v>9</c:v>
                </c:pt>
              </c:numCache>
            </c:numRef>
          </c:xVal>
          <c:yVal>
            <c:numRef>
              <c:f>Results!$M$63:$M$68</c:f>
              <c:numCache>
                <c:formatCode>0.00</c:formatCode>
                <c:ptCount val="6"/>
                <c:pt idx="0">
                  <c:v>1.2849195830176476</c:v>
                </c:pt>
                <c:pt idx="1">
                  <c:v>3.9372823166500361</c:v>
                </c:pt>
                <c:pt idx="2">
                  <c:v>4.4234165206522507</c:v>
                </c:pt>
                <c:pt idx="3">
                  <c:v>4.4793845553024587</c:v>
                </c:pt>
                <c:pt idx="4">
                  <c:v>4.4950068550107583</c:v>
                </c:pt>
                <c:pt idx="5">
                  <c:v>4.3994621184555749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E77-864A-A978-D97CEB5979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366111"/>
        <c:axId val="1271496111"/>
      </c:scatterChart>
      <c:valAx>
        <c:axId val="2077274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>
                    <a:latin typeface="Symbol" pitchFamily="2" charset="2"/>
                  </a:rPr>
                  <a:t>z</a:t>
                </a:r>
                <a:r>
                  <a:rPr lang="en-US"/>
                  <a:t>veg(m/yr)</a:t>
                </a:r>
              </a:p>
            </c:rich>
          </c:tx>
          <c:layout>
            <c:manualLayout>
              <c:xMode val="edge"/>
              <c:yMode val="edge"/>
              <c:x val="0.38706255468066492"/>
              <c:y val="0.906458151064450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77275824"/>
        <c:crosses val="autoZero"/>
        <c:crossBetween val="midCat"/>
      </c:valAx>
      <c:valAx>
        <c:axId val="2077275824"/>
        <c:scaling>
          <c:logBase val="10"/>
          <c:orientation val="minMax"/>
          <c:max val="600"/>
          <c:min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rgbClr val="153ADB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>
                    <a:solidFill>
                      <a:srgbClr val="153ADB"/>
                    </a:solidFill>
                  </a:rPr>
                  <a:t>Bc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rgbClr val="153ADB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rgbClr val="153ADB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77274192"/>
        <c:crosses val="autoZero"/>
        <c:crossBetween val="midCat"/>
      </c:valAx>
      <c:valAx>
        <c:axId val="1271496111"/>
        <c:scaling>
          <c:orientation val="minMax"/>
          <c:max val="8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rgbClr val="FF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>
                    <a:solidFill>
                      <a:srgbClr val="FF0000"/>
                    </a:solidFill>
                  </a:rPr>
                  <a:t>Lf (m)</a:t>
                </a:r>
              </a:p>
            </c:rich>
          </c:tx>
          <c:layout>
            <c:manualLayout>
              <c:xMode val="edge"/>
              <c:yMode val="edge"/>
              <c:x val="0.94220908674504333"/>
              <c:y val="0.353013269174686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rgbClr val="FF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rgbClr val="FF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8366111"/>
        <c:crosses val="max"/>
        <c:crossBetween val="midCat"/>
      </c:valAx>
      <c:valAx>
        <c:axId val="198366111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12714961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4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591029184265875"/>
          <c:y val="0.12442184310294549"/>
          <c:w val="0.64051055083346364"/>
          <c:h val="0.67000729075532217"/>
        </c:manualLayout>
      </c:layout>
      <c:scatterChart>
        <c:scatterStyle val="lineMarker"/>
        <c:varyColors val="0"/>
        <c:ser>
          <c:idx val="2"/>
          <c:order val="1"/>
          <c:tx>
            <c:strRef>
              <c:f>Results!$R$1</c:f>
              <c:strCache>
                <c:ptCount val="1"/>
                <c:pt idx="0">
                  <c:v>Ff,s</c:v>
                </c:pt>
              </c:strCache>
            </c:strRef>
          </c:tx>
          <c:spPr>
            <a:ln w="19050">
              <a:solidFill>
                <a:srgbClr val="153ADB"/>
              </a:solidFill>
            </a:ln>
          </c:spPr>
          <c:marker>
            <c:symbol val="none"/>
          </c:marker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0-1D48-F847-9E0D-5A3D844201D1}"/>
              </c:ext>
            </c:extLst>
          </c:dPt>
          <c:xVal>
            <c:numRef>
              <c:f>Results!$I$63:$I$68</c:f>
              <c:numCache>
                <c:formatCode>0.00</c:formatCode>
                <c:ptCount val="6"/>
                <c:pt idx="0">
                  <c:v>0.75</c:v>
                </c:pt>
                <c:pt idx="1">
                  <c:v>1</c:v>
                </c:pt>
                <c:pt idx="2">
                  <c:v>1.5</c:v>
                </c:pt>
                <c:pt idx="3">
                  <c:v>1.8</c:v>
                </c:pt>
                <c:pt idx="4">
                  <c:v>3</c:v>
                </c:pt>
                <c:pt idx="5">
                  <c:v>9</c:v>
                </c:pt>
              </c:numCache>
            </c:numRef>
          </c:xVal>
          <c:yVal>
            <c:numRef>
              <c:f>Results!$R$63:$R$68</c:f>
              <c:numCache>
                <c:formatCode>0.00</c:formatCode>
                <c:ptCount val="6"/>
                <c:pt idx="0">
                  <c:v>0.52638265817787389</c:v>
                </c:pt>
                <c:pt idx="1">
                  <c:v>0.42272614859379259</c:v>
                </c:pt>
                <c:pt idx="2">
                  <c:v>0.4130454835273869</c:v>
                </c:pt>
                <c:pt idx="3">
                  <c:v>0.41268566382972172</c:v>
                </c:pt>
                <c:pt idx="4">
                  <c:v>0.41003074695244629</c:v>
                </c:pt>
                <c:pt idx="5">
                  <c:v>0.41060002079323105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48-F847-9E0D-5A3D844201D1}"/>
            </c:ext>
          </c:extLst>
        </c:ser>
        <c:ser>
          <c:idx val="0"/>
          <c:order val="2"/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Supplementary_Figure_01!$AC$10:$AC$11</c:f>
              <c:numCache>
                <c:formatCode>0.00</c:formatCode>
                <c:ptCount val="2"/>
                <c:pt idx="0">
                  <c:v>1.8</c:v>
                </c:pt>
                <c:pt idx="1">
                  <c:v>1.8</c:v>
                </c:pt>
              </c:numCache>
            </c:numRef>
          </c:xVal>
          <c:yVal>
            <c:numRef>
              <c:f>Supplementary_Figure_01!$AF$10:$AF$11</c:f>
              <c:numCache>
                <c:formatCode>0.00</c:formatCode>
                <c:ptCount val="2"/>
                <c:pt idx="0">
                  <c:v>1E-8</c:v>
                </c:pt>
                <c:pt idx="1">
                  <c:v>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D48-F847-9E0D-5A3D844201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7274192"/>
        <c:axId val="2077275824"/>
      </c:scatterChart>
      <c:scatterChart>
        <c:scatterStyle val="lineMarker"/>
        <c:varyColors val="0"/>
        <c:ser>
          <c:idx val="1"/>
          <c:order val="0"/>
          <c:tx>
            <c:strRef>
              <c:f>Results!$L$1</c:f>
              <c:strCache>
                <c:ptCount val="1"/>
                <c:pt idx="0">
                  <c:v>S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2-1D48-F847-9E0D-5A3D844201D1}"/>
              </c:ext>
            </c:extLst>
          </c:dPt>
          <c:xVal>
            <c:numRef>
              <c:f>Results!$I$63:$I$68</c:f>
              <c:numCache>
                <c:formatCode>0.00</c:formatCode>
                <c:ptCount val="6"/>
                <c:pt idx="0">
                  <c:v>0.75</c:v>
                </c:pt>
                <c:pt idx="1">
                  <c:v>1</c:v>
                </c:pt>
                <c:pt idx="2">
                  <c:v>1.5</c:v>
                </c:pt>
                <c:pt idx="3">
                  <c:v>1.8</c:v>
                </c:pt>
                <c:pt idx="4">
                  <c:v>3</c:v>
                </c:pt>
                <c:pt idx="5">
                  <c:v>9</c:v>
                </c:pt>
              </c:numCache>
            </c:numRef>
          </c:xVal>
          <c:yVal>
            <c:numRef>
              <c:f>Results!$L$63:$L$68</c:f>
              <c:numCache>
                <c:formatCode>0.00000</c:formatCode>
                <c:ptCount val="6"/>
                <c:pt idx="0">
                  <c:v>3.6000000000000002E-4</c:v>
                </c:pt>
                <c:pt idx="1">
                  <c:v>2.02E-4</c:v>
                </c:pt>
                <c:pt idx="2">
                  <c:v>1.85E-4</c:v>
                </c:pt>
                <c:pt idx="3">
                  <c:v>1.8349999999999999E-4</c:v>
                </c:pt>
                <c:pt idx="4">
                  <c:v>1.8000000000000001E-4</c:v>
                </c:pt>
                <c:pt idx="5">
                  <c:v>1.8149999999999999E-4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D48-F847-9E0D-5A3D844201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366111"/>
        <c:axId val="1271496111"/>
      </c:scatterChart>
      <c:valAx>
        <c:axId val="2077274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 algn="ctr" rtl="0">
                  <a:defRPr>
                    <a:solidFill>
                      <a:schemeClr val="tx1">
                        <a:lumMod val="65000"/>
                        <a:lumOff val="35000"/>
                      </a:schemeClr>
                    </a:solidFill>
                  </a:defRPr>
                </a:pPr>
                <a:r>
                  <a:rPr lang="en-US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ymbol" pitchFamily="2" charset="2"/>
                  </a:rPr>
                  <a:t>z</a:t>
                </a:r>
                <a:r>
                  <a:rPr lang="en-US">
                    <a:solidFill>
                      <a:schemeClr val="tx1">
                        <a:lumMod val="65000"/>
                        <a:lumOff val="35000"/>
                      </a:schemeClr>
                    </a:solidFill>
                  </a:rPr>
                  <a:t>veg (m/yr)</a:t>
                </a:r>
              </a:p>
            </c:rich>
          </c:tx>
          <c:layout>
            <c:manualLayout>
              <c:xMode val="edge"/>
              <c:yMode val="edge"/>
              <c:x val="0.38706255468066492"/>
              <c:y val="0.9064581510644502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en-US"/>
          </a:p>
        </c:txPr>
        <c:crossAx val="2077275824"/>
        <c:crosses val="autoZero"/>
        <c:crossBetween val="midCat"/>
      </c:valAx>
      <c:valAx>
        <c:axId val="2077275824"/>
        <c:scaling>
          <c:orientation val="minMax"/>
          <c:max val="0.60000000000000009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>
                    <a:solidFill>
                      <a:srgbClr val="153ADB"/>
                    </a:solidFill>
                  </a:defRPr>
                </a:pPr>
                <a:r>
                  <a:rPr lang="en-US">
                    <a:solidFill>
                      <a:srgbClr val="153ADB"/>
                    </a:solidFill>
                  </a:rPr>
                  <a:t>Ff,s</a:t>
                </a:r>
              </a:p>
            </c:rich>
          </c:tx>
          <c:layout>
            <c:manualLayout>
              <c:xMode val="edge"/>
              <c:yMode val="edge"/>
              <c:x val="2.58121708296397E-4"/>
              <c:y val="0.3960108632254301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rgbClr val="153ADB"/>
                </a:solidFill>
              </a:defRPr>
            </a:pPr>
            <a:endParaRPr lang="en-US"/>
          </a:p>
        </c:txPr>
        <c:crossAx val="2077274192"/>
        <c:crosses val="autoZero"/>
        <c:crossBetween val="midCat"/>
      </c:valAx>
      <c:valAx>
        <c:axId val="1271496111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>
                    <a:solidFill>
                      <a:srgbClr val="FF0000"/>
                    </a:solidFill>
                  </a:defRPr>
                </a:pPr>
                <a:r>
                  <a:rPr lang="en-US">
                    <a:solidFill>
                      <a:srgbClr val="FF0000"/>
                    </a:solidFill>
                  </a:rPr>
                  <a:t>S (%)</a:t>
                </a:r>
              </a:p>
            </c:rich>
          </c:tx>
          <c:layout>
            <c:manualLayout>
              <c:xMode val="edge"/>
              <c:yMode val="edge"/>
              <c:x val="0.94699575011732806"/>
              <c:y val="0.3754786380869057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rgbClr val="FF0000"/>
                </a:solidFill>
              </a:defRPr>
            </a:pPr>
            <a:endParaRPr lang="en-US"/>
          </a:p>
        </c:txPr>
        <c:crossAx val="198366111"/>
        <c:crosses val="max"/>
        <c:crossBetween val="midCat"/>
        <c:majorUnit val="1.0000000000000003E-4"/>
      </c:valAx>
      <c:valAx>
        <c:axId val="198366111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1271496111"/>
        <c:crosses val="autoZero"/>
        <c:crossBetween val="midCat"/>
      </c:valAx>
    </c:plotArea>
    <c:plotVisOnly val="1"/>
    <c:dispBlanksAs val="gap"/>
    <c:showDLblsOverMax val="0"/>
    <c:extLst/>
  </c:chart>
  <c:spPr>
    <a:noFill/>
    <a:ln>
      <a:noFill/>
    </a:ln>
  </c:spPr>
  <c:txPr>
    <a:bodyPr/>
    <a:lstStyle/>
    <a:p>
      <a:pPr>
        <a:defRPr sz="1400" b="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378340145292783"/>
          <c:y val="0.12442184310294549"/>
          <c:w val="0.69567059714550605"/>
          <c:h val="0.67000729075532217"/>
        </c:manualLayout>
      </c:layout>
      <c:scatterChart>
        <c:scatterStyle val="lineMarker"/>
        <c:varyColors val="0"/>
        <c:ser>
          <c:idx val="1"/>
          <c:order val="0"/>
          <c:tx>
            <c:strRef>
              <c:f>Results!$AA$1</c:f>
              <c:strCache>
                <c:ptCount val="1"/>
                <c:pt idx="0">
                  <c:v>c Hpb/Bf</c:v>
                </c:pt>
              </c:strCache>
            </c:strRef>
          </c:tx>
          <c:spPr>
            <a:ln w="19050">
              <a:solidFill>
                <a:srgbClr val="153ADB"/>
              </a:solidFill>
              <a:prstDash val="sysDot"/>
            </a:ln>
          </c:spPr>
          <c:marker>
            <c:symbol val="none"/>
          </c:marker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0-3431-0F4C-868A-D21DF6300979}"/>
              </c:ext>
            </c:extLst>
          </c:dPt>
          <c:xVal>
            <c:numRef>
              <c:f>Results!$J$58:$J$62</c:f>
              <c:numCache>
                <c:formatCode>0.00</c:formatCode>
                <c:ptCount val="5"/>
                <c:pt idx="0">
                  <c:v>0.2</c:v>
                </c:pt>
                <c:pt idx="1">
                  <c:v>0.55000000000000004</c:v>
                </c:pt>
                <c:pt idx="2">
                  <c:v>1</c:v>
                </c:pt>
                <c:pt idx="3">
                  <c:v>1.1000000000000001</c:v>
                </c:pt>
                <c:pt idx="4">
                  <c:v>1.2</c:v>
                </c:pt>
              </c:numCache>
            </c:numRef>
          </c:xVal>
          <c:yVal>
            <c:numRef>
              <c:f>Results!$AA$58:$AA$62</c:f>
              <c:numCache>
                <c:formatCode>0.00</c:formatCode>
                <c:ptCount val="5"/>
                <c:pt idx="0">
                  <c:v>2.3949975791414655</c:v>
                </c:pt>
                <c:pt idx="1">
                  <c:v>2.4083612757354147</c:v>
                </c:pt>
                <c:pt idx="2">
                  <c:v>1.2858636565273027</c:v>
                </c:pt>
                <c:pt idx="3">
                  <c:v>0.97741197710551353</c:v>
                </c:pt>
                <c:pt idx="4">
                  <c:v>0.64337009513900267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431-0F4C-868A-D21DF6300979}"/>
            </c:ext>
          </c:extLst>
        </c:ser>
        <c:ser>
          <c:idx val="2"/>
          <c:order val="1"/>
          <c:tx>
            <c:strRef>
              <c:f>Results!$X$1</c:f>
              <c:strCache>
                <c:ptCount val="1"/>
                <c:pt idx="0">
                  <c:v>Df</c:v>
                </c:pt>
              </c:strCache>
            </c:strRef>
          </c:tx>
          <c:spPr>
            <a:ln w="19050">
              <a:solidFill>
                <a:srgbClr val="153ADB"/>
              </a:solidFill>
            </a:ln>
          </c:spPr>
          <c:marker>
            <c:symbol val="none"/>
          </c:marker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2-3431-0F4C-868A-D21DF6300979}"/>
              </c:ext>
            </c:extLst>
          </c:dPt>
          <c:xVal>
            <c:numRef>
              <c:f>Results!$J$58:$J$62</c:f>
              <c:numCache>
                <c:formatCode>0.00</c:formatCode>
                <c:ptCount val="5"/>
                <c:pt idx="0">
                  <c:v>0.2</c:v>
                </c:pt>
                <c:pt idx="1">
                  <c:v>0.55000000000000004</c:v>
                </c:pt>
                <c:pt idx="2">
                  <c:v>1</c:v>
                </c:pt>
                <c:pt idx="3">
                  <c:v>1.1000000000000001</c:v>
                </c:pt>
                <c:pt idx="4">
                  <c:v>1.2</c:v>
                </c:pt>
              </c:numCache>
            </c:numRef>
          </c:xVal>
          <c:yVal>
            <c:numRef>
              <c:f>Results!$X$58:$X$62</c:f>
              <c:numCache>
                <c:formatCode>0.0</c:formatCode>
                <c:ptCount val="5"/>
                <c:pt idx="0">
                  <c:v>1.9853876100441481</c:v>
                </c:pt>
                <c:pt idx="1">
                  <c:v>2.1078969132727816</c:v>
                </c:pt>
                <c:pt idx="2">
                  <c:v>1.1822239697674541</c:v>
                </c:pt>
                <c:pt idx="3">
                  <c:v>0.92260117914354722</c:v>
                </c:pt>
                <c:pt idx="4">
                  <c:v>0.64298061516086003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431-0F4C-868A-D21DF6300979}"/>
            </c:ext>
          </c:extLst>
        </c:ser>
        <c:ser>
          <c:idx val="3"/>
          <c:order val="3"/>
          <c:spPr>
            <a:ln w="1905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Supplementary_Figure_01!$AD$10:$AD$11</c:f>
              <c:numCache>
                <c:formatCode>0.00</c:formatCode>
                <c:ptCount val="2"/>
                <c:pt idx="0">
                  <c:v>0.55000000000000004</c:v>
                </c:pt>
                <c:pt idx="1">
                  <c:v>0.55000000000000004</c:v>
                </c:pt>
              </c:numCache>
            </c:numRef>
          </c:xVal>
          <c:yVal>
            <c:numRef>
              <c:f>Supplementary_Figure_01!$AF$10:$AF$11</c:f>
              <c:numCache>
                <c:formatCode>0.00</c:formatCode>
                <c:ptCount val="2"/>
                <c:pt idx="0">
                  <c:v>1E-8</c:v>
                </c:pt>
                <c:pt idx="1">
                  <c:v>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431-0F4C-868A-D21DF63009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7274192"/>
        <c:axId val="2077275824"/>
      </c:scatterChart>
      <c:scatterChart>
        <c:scatterStyle val="lineMarker"/>
        <c:varyColors val="0"/>
        <c:ser>
          <c:idx val="0"/>
          <c:order val="2"/>
          <c:tx>
            <c:strRef>
              <c:f>Results!$T$1</c:f>
              <c:strCache>
                <c:ptCount val="1"/>
                <c:pt idx="0">
                  <c:v>Qbf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4-3431-0F4C-868A-D21DF6300979}"/>
              </c:ext>
            </c:extLst>
          </c:dPt>
          <c:xVal>
            <c:numRef>
              <c:f>Results!$J$58:$J$62</c:f>
              <c:numCache>
                <c:formatCode>0.00</c:formatCode>
                <c:ptCount val="5"/>
                <c:pt idx="0">
                  <c:v>0.2</c:v>
                </c:pt>
                <c:pt idx="1">
                  <c:v>0.55000000000000004</c:v>
                </c:pt>
                <c:pt idx="2">
                  <c:v>1</c:v>
                </c:pt>
                <c:pt idx="3">
                  <c:v>1.1000000000000001</c:v>
                </c:pt>
                <c:pt idx="4">
                  <c:v>1.2</c:v>
                </c:pt>
              </c:numCache>
            </c:numRef>
          </c:xVal>
          <c:yVal>
            <c:numRef>
              <c:f>Results!$T$58:$T$62</c:f>
              <c:numCache>
                <c:formatCode>0</c:formatCode>
                <c:ptCount val="5"/>
                <c:pt idx="0">
                  <c:v>270.18820497902334</c:v>
                </c:pt>
                <c:pt idx="1">
                  <c:v>252.20146278138805</c:v>
                </c:pt>
                <c:pt idx="2">
                  <c:v>305.9424712737835</c:v>
                </c:pt>
                <c:pt idx="3">
                  <c:v>326.78843673455179</c:v>
                </c:pt>
                <c:pt idx="4">
                  <c:v>352.90173875536323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431-0F4C-868A-D21DF63009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486448"/>
        <c:axId val="122333167"/>
      </c:scatterChart>
      <c:valAx>
        <c:axId val="2077274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 algn="ctr" rtl="0">
                  <a:defRPr>
                    <a:solidFill>
                      <a:schemeClr val="tx1">
                        <a:lumMod val="65000"/>
                        <a:lumOff val="35000"/>
                      </a:schemeClr>
                    </a:solidFill>
                  </a:defRPr>
                </a:pPr>
                <a:r>
                  <a:rPr lang="en-US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ymbol" pitchFamily="2" charset="2"/>
                  </a:rPr>
                  <a:t>z</a:t>
                </a:r>
                <a:r>
                  <a:rPr lang="en-US">
                    <a:solidFill>
                      <a:schemeClr val="tx1">
                        <a:lumMod val="65000"/>
                        <a:lumOff val="35000"/>
                      </a:schemeClr>
                    </a:solidFill>
                  </a:rPr>
                  <a:t>E,ref (m/yr)</a:t>
                </a:r>
              </a:p>
            </c:rich>
          </c:tx>
          <c:layout>
            <c:manualLayout>
              <c:xMode val="edge"/>
              <c:yMode val="edge"/>
              <c:x val="0.38706255468066492"/>
              <c:y val="0.9064581510644502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077275824"/>
        <c:crosses val="autoZero"/>
        <c:crossBetween val="midCat"/>
      </c:valAx>
      <c:valAx>
        <c:axId val="2077275824"/>
        <c:scaling>
          <c:orientation val="minMax"/>
          <c:max val="7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>
                    <a:solidFill>
                      <a:srgbClr val="153ADB"/>
                    </a:solidFill>
                  </a:defRPr>
                </a:pPr>
                <a:r>
                  <a:rPr lang="en-US">
                    <a:solidFill>
                      <a:srgbClr val="153ADB"/>
                    </a:solidFill>
                  </a:rPr>
                  <a:t>Sediment fluxes (mm/yr)</a:t>
                </a:r>
              </a:p>
            </c:rich>
          </c:tx>
          <c:layout>
            <c:manualLayout>
              <c:xMode val="edge"/>
              <c:yMode val="edge"/>
              <c:x val="4.6135447038078122E-3"/>
              <c:y val="0.154957713619130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rgbClr val="153ADB"/>
                </a:solidFill>
              </a:defRPr>
            </a:pPr>
            <a:endParaRPr lang="en-US"/>
          </a:p>
        </c:txPr>
        <c:crossAx val="2077274192"/>
        <c:crosses val="autoZero"/>
        <c:crossBetween val="midCat"/>
      </c:valAx>
      <c:valAx>
        <c:axId val="122333167"/>
        <c:scaling>
          <c:orientation val="minMax"/>
          <c:max val="800"/>
        </c:scaling>
        <c:delete val="0"/>
        <c:axPos val="r"/>
        <c:title>
          <c:tx>
            <c:rich>
              <a:bodyPr/>
              <a:lstStyle/>
              <a:p>
                <a:pPr>
                  <a:defRPr>
                    <a:solidFill>
                      <a:srgbClr val="FF0000"/>
                    </a:solidFill>
                  </a:defRPr>
                </a:pPr>
                <a:r>
                  <a:rPr lang="en-US">
                    <a:solidFill>
                      <a:srgbClr val="FF0000"/>
                    </a:solidFill>
                  </a:rPr>
                  <a:t>Qbf (m3/s)</a:t>
                </a:r>
              </a:p>
            </c:rich>
          </c:tx>
          <c:layout>
            <c:manualLayout>
              <c:xMode val="edge"/>
              <c:yMode val="edge"/>
              <c:x val="0.94269340223824571"/>
              <c:y val="0.30322178477690287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txPr>
          <a:bodyPr/>
          <a:lstStyle/>
          <a:p>
            <a:pPr>
              <a:defRPr>
                <a:solidFill>
                  <a:srgbClr val="FF0000"/>
                </a:solidFill>
              </a:defRPr>
            </a:pPr>
            <a:endParaRPr lang="en-US"/>
          </a:p>
        </c:txPr>
        <c:crossAx val="392486448"/>
        <c:crosses val="max"/>
        <c:crossBetween val="midCat"/>
      </c:valAx>
      <c:valAx>
        <c:axId val="392486448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122333167"/>
        <c:crosses val="autoZero"/>
        <c:crossBetween val="midCat"/>
      </c:valAx>
    </c:plotArea>
    <c:plotVisOnly val="1"/>
    <c:dispBlanksAs val="gap"/>
    <c:showDLblsOverMax val="0"/>
    <c:extLst/>
  </c:chart>
  <c:spPr>
    <a:noFill/>
    <a:ln>
      <a:noFill/>
    </a:ln>
  </c:spPr>
  <c:txPr>
    <a:bodyPr/>
    <a:lstStyle/>
    <a:p>
      <a:pPr>
        <a:defRPr sz="1400" b="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01182625803615"/>
          <c:y val="0.12442184310294549"/>
          <c:w val="0.70126750325363552"/>
          <c:h val="0.67000729075532217"/>
        </c:manualLayout>
      </c:layout>
      <c:scatterChart>
        <c:scatterStyle val="lineMarker"/>
        <c:varyColors val="0"/>
        <c:ser>
          <c:idx val="1"/>
          <c:order val="0"/>
          <c:tx>
            <c:strRef>
              <c:f>Results!$AA$1</c:f>
              <c:strCache>
                <c:ptCount val="1"/>
                <c:pt idx="0">
                  <c:v>c Hpb/Bf</c:v>
                </c:pt>
              </c:strCache>
            </c:strRef>
          </c:tx>
          <c:spPr>
            <a:ln w="19050">
              <a:solidFill>
                <a:srgbClr val="153ADB"/>
              </a:solidFill>
              <a:prstDash val="sysDot"/>
            </a:ln>
          </c:spPr>
          <c:marker>
            <c:symbol val="none"/>
          </c:marker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0-4A06-AE40-BADA-C08F8D2063AC}"/>
              </c:ext>
            </c:extLst>
          </c:dPt>
          <c:xVal>
            <c:numRef>
              <c:f>Results!$I$63:$I$68</c:f>
              <c:numCache>
                <c:formatCode>0.00</c:formatCode>
                <c:ptCount val="6"/>
                <c:pt idx="0">
                  <c:v>0.75</c:v>
                </c:pt>
                <c:pt idx="1">
                  <c:v>1</c:v>
                </c:pt>
                <c:pt idx="2">
                  <c:v>1.5</c:v>
                </c:pt>
                <c:pt idx="3">
                  <c:v>1.8</c:v>
                </c:pt>
                <c:pt idx="4">
                  <c:v>3</c:v>
                </c:pt>
                <c:pt idx="5">
                  <c:v>9</c:v>
                </c:pt>
              </c:numCache>
            </c:numRef>
          </c:xVal>
          <c:yVal>
            <c:numRef>
              <c:f>Results!$AA$63:$AA$68</c:f>
              <c:numCache>
                <c:formatCode>0.00</c:formatCode>
                <c:ptCount val="6"/>
                <c:pt idx="0">
                  <c:v>0.13769390285819333</c:v>
                </c:pt>
                <c:pt idx="1">
                  <c:v>0.94675962988090434</c:v>
                </c:pt>
                <c:pt idx="2">
                  <c:v>1.9489868074657291</c:v>
                </c:pt>
                <c:pt idx="3">
                  <c:v>2.4083612757354147</c:v>
                </c:pt>
                <c:pt idx="4">
                  <c:v>3.5986675078479484</c:v>
                </c:pt>
                <c:pt idx="5">
                  <c:v>5.6748127392934649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06-AE40-BADA-C08F8D2063AC}"/>
            </c:ext>
          </c:extLst>
        </c:ser>
        <c:ser>
          <c:idx val="2"/>
          <c:order val="1"/>
          <c:tx>
            <c:strRef>
              <c:f>Results!$X$1</c:f>
              <c:strCache>
                <c:ptCount val="1"/>
                <c:pt idx="0">
                  <c:v>Df</c:v>
                </c:pt>
              </c:strCache>
            </c:strRef>
          </c:tx>
          <c:spPr>
            <a:ln w="19050">
              <a:solidFill>
                <a:srgbClr val="153ADB"/>
              </a:solidFill>
            </a:ln>
          </c:spPr>
          <c:marker>
            <c:symbol val="none"/>
          </c:marker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2-4A06-AE40-BADA-C08F8D2063AC}"/>
              </c:ext>
            </c:extLst>
          </c:dPt>
          <c:xVal>
            <c:numRef>
              <c:f>Results!$I$63:$I$68</c:f>
              <c:numCache>
                <c:formatCode>0.00</c:formatCode>
                <c:ptCount val="6"/>
                <c:pt idx="0">
                  <c:v>0.75</c:v>
                </c:pt>
                <c:pt idx="1">
                  <c:v>1</c:v>
                </c:pt>
                <c:pt idx="2">
                  <c:v>1.5</c:v>
                </c:pt>
                <c:pt idx="3">
                  <c:v>1.8</c:v>
                </c:pt>
                <c:pt idx="4">
                  <c:v>3</c:v>
                </c:pt>
                <c:pt idx="5">
                  <c:v>9</c:v>
                </c:pt>
              </c:numCache>
            </c:numRef>
          </c:xVal>
          <c:yVal>
            <c:numRef>
              <c:f>Results!$X$63:$X$68</c:f>
              <c:numCache>
                <c:formatCode>0.0</c:formatCode>
                <c:ptCount val="6"/>
                <c:pt idx="0">
                  <c:v>0.14906704304866938</c:v>
                </c:pt>
                <c:pt idx="1">
                  <c:v>0.83115453352898105</c:v>
                </c:pt>
                <c:pt idx="2">
                  <c:v>1.7094843523280274</c:v>
                </c:pt>
                <c:pt idx="3">
                  <c:v>2.1078969132727816</c:v>
                </c:pt>
                <c:pt idx="4">
                  <c:v>3.191815563570553</c:v>
                </c:pt>
                <c:pt idx="5">
                  <c:v>5.0751774486100993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A06-AE40-BADA-C08F8D2063AC}"/>
            </c:ext>
          </c:extLst>
        </c:ser>
        <c:ser>
          <c:idx val="3"/>
          <c:order val="3"/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Supplementary_Figure_01!$AC$10:$AC$11</c:f>
              <c:numCache>
                <c:formatCode>0.00</c:formatCode>
                <c:ptCount val="2"/>
                <c:pt idx="0">
                  <c:v>1.8</c:v>
                </c:pt>
                <c:pt idx="1">
                  <c:v>1.8</c:v>
                </c:pt>
              </c:numCache>
            </c:numRef>
          </c:xVal>
          <c:yVal>
            <c:numRef>
              <c:f>Supplementary_Figure_01!$AF$10:$AF$11</c:f>
              <c:numCache>
                <c:formatCode>0.00</c:formatCode>
                <c:ptCount val="2"/>
                <c:pt idx="0">
                  <c:v>1E-8</c:v>
                </c:pt>
                <c:pt idx="1">
                  <c:v>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A06-AE40-BADA-C08F8D2063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7274192"/>
        <c:axId val="2077275824"/>
      </c:scatterChart>
      <c:scatterChart>
        <c:scatterStyle val="lineMarker"/>
        <c:varyColors val="0"/>
        <c:ser>
          <c:idx val="0"/>
          <c:order val="2"/>
          <c:tx>
            <c:strRef>
              <c:f>Results!$T$1</c:f>
              <c:strCache>
                <c:ptCount val="1"/>
                <c:pt idx="0">
                  <c:v>Qbf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4-4A06-AE40-BADA-C08F8D2063AC}"/>
              </c:ext>
            </c:extLst>
          </c:dPt>
          <c:xVal>
            <c:numRef>
              <c:f>Results!$I$63:$I$68</c:f>
              <c:numCache>
                <c:formatCode>0.00</c:formatCode>
                <c:ptCount val="6"/>
                <c:pt idx="0">
                  <c:v>0.75</c:v>
                </c:pt>
                <c:pt idx="1">
                  <c:v>1</c:v>
                </c:pt>
                <c:pt idx="2">
                  <c:v>1.5</c:v>
                </c:pt>
                <c:pt idx="3">
                  <c:v>1.8</c:v>
                </c:pt>
                <c:pt idx="4">
                  <c:v>3</c:v>
                </c:pt>
                <c:pt idx="5">
                  <c:v>9</c:v>
                </c:pt>
              </c:numCache>
            </c:numRef>
          </c:xVal>
          <c:yVal>
            <c:numRef>
              <c:f>Results!$T$63:$T$68</c:f>
              <c:numCache>
                <c:formatCode>0</c:formatCode>
                <c:ptCount val="6"/>
                <c:pt idx="0">
                  <c:v>476.06073820955197</c:v>
                </c:pt>
                <c:pt idx="1">
                  <c:v>363.43045124812943</c:v>
                </c:pt>
                <c:pt idx="2">
                  <c:v>276.83661593795046</c:v>
                </c:pt>
                <c:pt idx="3">
                  <c:v>252.20146278138805</c:v>
                </c:pt>
                <c:pt idx="4">
                  <c:v>202.63609643628035</c:v>
                </c:pt>
                <c:pt idx="5">
                  <c:v>154.83644055138535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A06-AE40-BADA-C08F8D2063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0629808"/>
        <c:axId val="2008775536"/>
      </c:scatterChart>
      <c:valAx>
        <c:axId val="2077274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 algn="ctr" rtl="0">
                  <a:defRPr>
                    <a:solidFill>
                      <a:schemeClr val="tx1">
                        <a:lumMod val="65000"/>
                        <a:lumOff val="35000"/>
                      </a:schemeClr>
                    </a:solidFill>
                  </a:defRPr>
                </a:pPr>
                <a:r>
                  <a:rPr lang="en-US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ymbol" pitchFamily="2" charset="2"/>
                  </a:rPr>
                  <a:t>z</a:t>
                </a:r>
                <a:r>
                  <a:rPr lang="en-US">
                    <a:solidFill>
                      <a:schemeClr val="tx1">
                        <a:lumMod val="65000"/>
                        <a:lumOff val="35000"/>
                      </a:schemeClr>
                    </a:solidFill>
                  </a:rPr>
                  <a:t>veg (m/yr)</a:t>
                </a:r>
              </a:p>
            </c:rich>
          </c:tx>
          <c:layout>
            <c:manualLayout>
              <c:xMode val="edge"/>
              <c:yMode val="edge"/>
              <c:x val="0.38706255468066492"/>
              <c:y val="0.9064581510644502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en-US"/>
          </a:p>
        </c:txPr>
        <c:crossAx val="2077275824"/>
        <c:crosses val="autoZero"/>
        <c:crossBetween val="midCat"/>
      </c:valAx>
      <c:valAx>
        <c:axId val="2077275824"/>
        <c:scaling>
          <c:orientation val="minMax"/>
          <c:max val="7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>
                    <a:solidFill>
                      <a:srgbClr val="153ADB"/>
                    </a:solidFill>
                  </a:defRPr>
                </a:pPr>
                <a:r>
                  <a:rPr lang="en-US">
                    <a:solidFill>
                      <a:srgbClr val="153ADB"/>
                    </a:solidFill>
                  </a:rPr>
                  <a:t>Sediment fluxes (mm/yr)</a:t>
                </a:r>
              </a:p>
            </c:rich>
          </c:tx>
          <c:layout>
            <c:manualLayout>
              <c:xMode val="edge"/>
              <c:yMode val="edge"/>
              <c:x val="7.3851633290849747E-3"/>
              <c:y val="0.1688466025080198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rgbClr val="153ADB"/>
                </a:solidFill>
              </a:defRPr>
            </a:pPr>
            <a:endParaRPr lang="en-US"/>
          </a:p>
        </c:txPr>
        <c:crossAx val="2077274192"/>
        <c:crosses val="autoZero"/>
        <c:crossBetween val="midCat"/>
      </c:valAx>
      <c:valAx>
        <c:axId val="2008775536"/>
        <c:scaling>
          <c:orientation val="minMax"/>
          <c:max val="800"/>
        </c:scaling>
        <c:delete val="0"/>
        <c:axPos val="r"/>
        <c:title>
          <c:tx>
            <c:rich>
              <a:bodyPr/>
              <a:lstStyle/>
              <a:p>
                <a:pPr>
                  <a:defRPr>
                    <a:solidFill>
                      <a:srgbClr val="FF0000"/>
                    </a:solidFill>
                  </a:defRPr>
                </a:pPr>
                <a:r>
                  <a:rPr lang="en-US">
                    <a:solidFill>
                      <a:srgbClr val="FF0000"/>
                    </a:solidFill>
                  </a:rPr>
                  <a:t> Qbf (m3/s)</a:t>
                </a:r>
              </a:p>
            </c:rich>
          </c:tx>
          <c:layout>
            <c:manualLayout>
              <c:xMode val="edge"/>
              <c:yMode val="edge"/>
              <c:x val="0.94673025946383571"/>
              <c:y val="0.29896252551764357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txPr>
          <a:bodyPr/>
          <a:lstStyle/>
          <a:p>
            <a:pPr>
              <a:defRPr>
                <a:solidFill>
                  <a:srgbClr val="FF0000"/>
                </a:solidFill>
              </a:defRPr>
            </a:pPr>
            <a:endParaRPr lang="en-US"/>
          </a:p>
        </c:txPr>
        <c:crossAx val="390629808"/>
        <c:crosses val="max"/>
        <c:crossBetween val="midCat"/>
      </c:valAx>
      <c:valAx>
        <c:axId val="390629808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2008775536"/>
        <c:crosses val="autoZero"/>
        <c:crossBetween val="midCat"/>
      </c:valAx>
    </c:plotArea>
    <c:plotVisOnly val="1"/>
    <c:dispBlanksAs val="gap"/>
    <c:showDLblsOverMax val="0"/>
    <c:extLst/>
  </c:chart>
  <c:spPr>
    <a:noFill/>
    <a:ln>
      <a:noFill/>
    </a:ln>
  </c:spPr>
  <c:txPr>
    <a:bodyPr/>
    <a:lstStyle/>
    <a:p>
      <a:pPr>
        <a:defRPr sz="1400" b="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130674297893696"/>
          <c:y val="0.12442184310294549"/>
          <c:w val="0.68757950247338617"/>
          <c:h val="0.67000729075532217"/>
        </c:manualLayout>
      </c:layout>
      <c:scatterChart>
        <c:scatterStyle val="lineMarker"/>
        <c:varyColors val="0"/>
        <c:ser>
          <c:idx val="1"/>
          <c:order val="0"/>
          <c:tx>
            <c:strRef>
              <c:f>Results!$AA$1</c:f>
              <c:strCache>
                <c:ptCount val="1"/>
                <c:pt idx="0">
                  <c:v>c Hpb/Bf</c:v>
                </c:pt>
              </c:strCache>
            </c:strRef>
          </c:tx>
          <c:spPr>
            <a:ln w="25400" cap="rnd">
              <a:solidFill>
                <a:srgbClr val="153ADB"/>
              </a:solidFill>
              <a:prstDash val="sysDot"/>
              <a:round/>
            </a:ln>
            <a:effectLst/>
          </c:spPr>
          <c:marker>
            <c:symbol val="none"/>
          </c:marker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00-A222-BF4A-AFF5-C1FFCFEE908F}"/>
              </c:ext>
            </c:extLst>
          </c:dPt>
          <c:xVal>
            <c:numRef>
              <c:f>Results!$E$36:$E$44</c:f>
              <c:numCache>
                <c:formatCode>0.00</c:formatCode>
                <c:ptCount val="9"/>
                <c:pt idx="0" formatCode="0.000">
                  <c:v>7.4999999999999997E-2</c:v>
                </c:pt>
                <c:pt idx="1">
                  <c:v>0.1</c:v>
                </c:pt>
                <c:pt idx="2">
                  <c:v>0.25</c:v>
                </c:pt>
                <c:pt idx="3">
                  <c:v>0.5</c:v>
                </c:pt>
                <c:pt idx="4">
                  <c:v>0.67</c:v>
                </c:pt>
                <c:pt idx="5">
                  <c:v>0.8</c:v>
                </c:pt>
                <c:pt idx="6">
                  <c:v>1</c:v>
                </c:pt>
                <c:pt idx="7">
                  <c:v>1.5</c:v>
                </c:pt>
                <c:pt idx="8">
                  <c:v>2</c:v>
                </c:pt>
              </c:numCache>
            </c:numRef>
          </c:xVal>
          <c:yVal>
            <c:numRef>
              <c:f>Results!$AA$36:$AA$44</c:f>
              <c:numCache>
                <c:formatCode>0.00</c:formatCode>
                <c:ptCount val="9"/>
                <c:pt idx="0">
                  <c:v>1.6967337533785414</c:v>
                </c:pt>
                <c:pt idx="1">
                  <c:v>1.8637191450610435</c:v>
                </c:pt>
                <c:pt idx="2">
                  <c:v>2.4568492890526583</c:v>
                </c:pt>
                <c:pt idx="3">
                  <c:v>2.5414123275923157</c:v>
                </c:pt>
                <c:pt idx="4">
                  <c:v>2.4083612757354147</c:v>
                </c:pt>
                <c:pt idx="5">
                  <c:v>2.2841530187842256</c:v>
                </c:pt>
                <c:pt idx="6">
                  <c:v>2.1004647789402555</c:v>
                </c:pt>
                <c:pt idx="7">
                  <c:v>1.8464875035241179</c:v>
                </c:pt>
                <c:pt idx="8">
                  <c:v>1.66955466623698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22-BF4A-AFF5-C1FFCFEE908F}"/>
            </c:ext>
          </c:extLst>
        </c:ser>
        <c:ser>
          <c:idx val="2"/>
          <c:order val="1"/>
          <c:tx>
            <c:strRef>
              <c:f>Results!$X$1</c:f>
              <c:strCache>
                <c:ptCount val="1"/>
                <c:pt idx="0">
                  <c:v>Df</c:v>
                </c:pt>
              </c:strCache>
            </c:strRef>
          </c:tx>
          <c:spPr>
            <a:ln w="25400" cap="rnd">
              <a:solidFill>
                <a:srgbClr val="153ADB"/>
              </a:solidFill>
              <a:round/>
            </a:ln>
            <a:effectLst/>
          </c:spPr>
          <c:marker>
            <c:symbol val="none"/>
          </c:marker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02-A222-BF4A-AFF5-C1FFCFEE908F}"/>
              </c:ext>
            </c:extLst>
          </c:dPt>
          <c:xVal>
            <c:numRef>
              <c:f>Results!$E$36:$E$44</c:f>
              <c:numCache>
                <c:formatCode>0.00</c:formatCode>
                <c:ptCount val="9"/>
                <c:pt idx="0" formatCode="0.000">
                  <c:v>7.4999999999999997E-2</c:v>
                </c:pt>
                <c:pt idx="1">
                  <c:v>0.1</c:v>
                </c:pt>
                <c:pt idx="2">
                  <c:v>0.25</c:v>
                </c:pt>
                <c:pt idx="3">
                  <c:v>0.5</c:v>
                </c:pt>
                <c:pt idx="4">
                  <c:v>0.67</c:v>
                </c:pt>
                <c:pt idx="5">
                  <c:v>0.8</c:v>
                </c:pt>
                <c:pt idx="6">
                  <c:v>1</c:v>
                </c:pt>
                <c:pt idx="7">
                  <c:v>1.5</c:v>
                </c:pt>
                <c:pt idx="8">
                  <c:v>2</c:v>
                </c:pt>
              </c:numCache>
            </c:numRef>
          </c:xVal>
          <c:yVal>
            <c:numRef>
              <c:f>Results!$X$36:$X$44</c:f>
              <c:numCache>
                <c:formatCode>0.0</c:formatCode>
                <c:ptCount val="9"/>
                <c:pt idx="0">
                  <c:v>2.6836352960950522</c:v>
                </c:pt>
                <c:pt idx="1">
                  <c:v>2.5937348380223515</c:v>
                </c:pt>
                <c:pt idx="2">
                  <c:v>2.2472848657032412</c:v>
                </c:pt>
                <c:pt idx="3">
                  <c:v>2.0842465540413273</c:v>
                </c:pt>
                <c:pt idx="4">
                  <c:v>2.1078969132727816</c:v>
                </c:pt>
                <c:pt idx="5">
                  <c:v>2.1297545051029876</c:v>
                </c:pt>
                <c:pt idx="6">
                  <c:v>2.2036405195296744</c:v>
                </c:pt>
                <c:pt idx="7">
                  <c:v>2.2258717675486532</c:v>
                </c:pt>
                <c:pt idx="8">
                  <c:v>2.2562085914247478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222-BF4A-AFF5-C1FFCFEE908F}"/>
            </c:ext>
          </c:extLst>
        </c:ser>
        <c:ser>
          <c:idx val="3"/>
          <c:order val="3"/>
          <c:marker>
            <c:symbol val="none"/>
          </c:marker>
          <c:dPt>
            <c:idx val="1"/>
            <c:bubble3D val="0"/>
            <c:spPr>
              <a:ln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66C0-9F4A-BDF4-3E81C152D495}"/>
              </c:ext>
            </c:extLst>
          </c:dPt>
          <c:xVal>
            <c:numRef>
              <c:f>Figure_3!$Y$12:$Y$13</c:f>
              <c:numCache>
                <c:formatCode>0.00</c:formatCode>
                <c:ptCount val="2"/>
                <c:pt idx="0">
                  <c:v>0.67</c:v>
                </c:pt>
                <c:pt idx="1">
                  <c:v>0.67</c:v>
                </c:pt>
              </c:numCache>
            </c:numRef>
          </c:xVal>
          <c:yVal>
            <c:numRef>
              <c:f>Figure_3!$AF$12:$AF$13</c:f>
              <c:numCache>
                <c:formatCode>0.00</c:formatCode>
                <c:ptCount val="2"/>
                <c:pt idx="0">
                  <c:v>1E-8</c:v>
                </c:pt>
                <c:pt idx="1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6C0-9F4A-BDF4-3E81C152D4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7274192"/>
        <c:axId val="2077275824"/>
      </c:scatterChart>
      <c:scatterChart>
        <c:scatterStyle val="lineMarker"/>
        <c:varyColors val="0"/>
        <c:ser>
          <c:idx val="0"/>
          <c:order val="2"/>
          <c:tx>
            <c:v>Qbf</c:v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04-A222-BF4A-AFF5-C1FFCFEE908F}"/>
              </c:ext>
            </c:extLst>
          </c:dPt>
          <c:xVal>
            <c:numRef>
              <c:f>Results!$E$36:$E$44</c:f>
              <c:numCache>
                <c:formatCode>0.00</c:formatCode>
                <c:ptCount val="9"/>
                <c:pt idx="0" formatCode="0.000">
                  <c:v>7.4999999999999997E-2</c:v>
                </c:pt>
                <c:pt idx="1">
                  <c:v>0.1</c:v>
                </c:pt>
                <c:pt idx="2">
                  <c:v>0.25</c:v>
                </c:pt>
                <c:pt idx="3">
                  <c:v>0.5</c:v>
                </c:pt>
                <c:pt idx="4">
                  <c:v>0.67</c:v>
                </c:pt>
                <c:pt idx="5">
                  <c:v>0.8</c:v>
                </c:pt>
                <c:pt idx="6">
                  <c:v>1</c:v>
                </c:pt>
                <c:pt idx="7">
                  <c:v>1.5</c:v>
                </c:pt>
                <c:pt idx="8">
                  <c:v>2</c:v>
                </c:pt>
              </c:numCache>
            </c:numRef>
          </c:xVal>
          <c:yVal>
            <c:numRef>
              <c:f>Results!$T$36:$T$44</c:f>
              <c:numCache>
                <c:formatCode>0</c:formatCode>
                <c:ptCount val="9"/>
                <c:pt idx="0">
                  <c:v>208.34750525588194</c:v>
                </c:pt>
                <c:pt idx="1">
                  <c:v>214.28213928775679</c:v>
                </c:pt>
                <c:pt idx="2">
                  <c:v>237.73229164360291</c:v>
                </c:pt>
                <c:pt idx="3">
                  <c:v>251.53897190804872</c:v>
                </c:pt>
                <c:pt idx="4">
                  <c:v>252.20146278138805</c:v>
                </c:pt>
                <c:pt idx="5">
                  <c:v>252.10726522723795</c:v>
                </c:pt>
                <c:pt idx="6">
                  <c:v>249.03844249852187</c:v>
                </c:pt>
                <c:pt idx="7">
                  <c:v>250.9308167716016</c:v>
                </c:pt>
                <c:pt idx="8">
                  <c:v>251.09463758160354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222-BF4A-AFF5-C1FFCFEE90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1180255"/>
        <c:axId val="1631217679"/>
      </c:scatterChart>
      <c:valAx>
        <c:axId val="2077274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>
                    <a:solidFill>
                      <a:schemeClr val="tx1">
                        <a:lumMod val="65000"/>
                        <a:lumOff val="35000"/>
                      </a:schemeClr>
                    </a:solidFill>
                  </a:defRPr>
                </a:pPr>
                <a:r>
                  <a:rPr lang="en-US">
                    <a:solidFill>
                      <a:schemeClr val="tx1">
                        <a:lumMod val="65000"/>
                        <a:lumOff val="35000"/>
                      </a:schemeClr>
                    </a:solidFill>
                  </a:rPr>
                  <a:t>ds (mm)</a:t>
                </a:r>
              </a:p>
            </c:rich>
          </c:tx>
          <c:layout>
            <c:manualLayout>
              <c:xMode val="edge"/>
              <c:yMode val="edge"/>
              <c:x val="0.38706255468066492"/>
              <c:y val="0.9064581510644502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en-US"/>
          </a:p>
        </c:txPr>
        <c:crossAx val="2077275824"/>
        <c:crossesAt val="0.1"/>
        <c:crossBetween val="midCat"/>
      </c:valAx>
      <c:valAx>
        <c:axId val="2077275824"/>
        <c:scaling>
          <c:logBase val="10"/>
          <c:orientation val="minMax"/>
          <c:max val="16"/>
          <c:min val="0.1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>
                    <a:solidFill>
                      <a:srgbClr val="153ADB"/>
                    </a:solidFill>
                  </a:defRPr>
                </a:pPr>
                <a:r>
                  <a:rPr lang="en-US">
                    <a:solidFill>
                      <a:srgbClr val="153ADB"/>
                    </a:solidFill>
                  </a:rPr>
                  <a:t>Sediment flux (mm/yr)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rgbClr val="153ADB"/>
                </a:solidFill>
              </a:defRPr>
            </a:pPr>
            <a:endParaRPr lang="en-US"/>
          </a:p>
        </c:txPr>
        <c:crossAx val="2077274192"/>
        <c:crosses val="autoZero"/>
        <c:crossBetween val="midCat"/>
      </c:valAx>
      <c:valAx>
        <c:axId val="1631217679"/>
        <c:scaling>
          <c:orientation val="minMax"/>
          <c:max val="45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>
                    <a:solidFill>
                      <a:srgbClr val="FF0000"/>
                    </a:solidFill>
                  </a:defRPr>
                </a:pPr>
                <a:r>
                  <a:rPr lang="en-US">
                    <a:solidFill>
                      <a:srgbClr val="FF0000"/>
                    </a:solidFill>
                  </a:rPr>
                  <a:t>Qbf (m3/s)</a:t>
                </a:r>
              </a:p>
            </c:rich>
          </c:tx>
          <c:layout>
            <c:manualLayout>
              <c:xMode val="edge"/>
              <c:yMode val="edge"/>
              <c:x val="0.94244638273806935"/>
              <c:y val="0.29859215514727322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txPr>
          <a:bodyPr/>
          <a:lstStyle/>
          <a:p>
            <a:pPr>
              <a:defRPr>
                <a:solidFill>
                  <a:srgbClr val="FF0000"/>
                </a:solidFill>
              </a:defRPr>
            </a:pPr>
            <a:endParaRPr lang="en-US"/>
          </a:p>
        </c:txPr>
        <c:crossAx val="1631180255"/>
        <c:crosses val="max"/>
        <c:crossBetween val="midCat"/>
        <c:majorUnit val="100"/>
      </c:valAx>
      <c:valAx>
        <c:axId val="1631180255"/>
        <c:scaling>
          <c:orientation val="minMax"/>
        </c:scaling>
        <c:delete val="1"/>
        <c:axPos val="b"/>
        <c:numFmt formatCode="0.000" sourceLinked="1"/>
        <c:majorTickMark val="out"/>
        <c:minorTickMark val="none"/>
        <c:tickLblPos val="nextTo"/>
        <c:crossAx val="1631217679"/>
        <c:crosses val="autoZero"/>
        <c:crossBetween val="midCat"/>
      </c:valAx>
    </c:plotArea>
    <c:plotVisOnly val="1"/>
    <c:dispBlanksAs val="gap"/>
    <c:showDLblsOverMax val="0"/>
    <c:extLst/>
  </c:chart>
  <c:spPr>
    <a:noFill/>
    <a:ln>
      <a:noFill/>
    </a:ln>
  </c:spPr>
  <c:txPr>
    <a:bodyPr/>
    <a:lstStyle/>
    <a:p>
      <a:pPr>
        <a:defRPr sz="1400" b="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023166276466271"/>
          <c:y val="0.12442184310294549"/>
          <c:w val="0.71797897486384832"/>
          <c:h val="0.67000729075532217"/>
        </c:manualLayout>
      </c:layout>
      <c:scatterChart>
        <c:scatterStyle val="lineMarker"/>
        <c:varyColors val="0"/>
        <c:ser>
          <c:idx val="2"/>
          <c:order val="1"/>
          <c:tx>
            <c:strRef>
              <c:f>Results!$N$1</c:f>
              <c:strCache>
                <c:ptCount val="1"/>
                <c:pt idx="0">
                  <c:v>Bc</c:v>
                </c:pt>
              </c:strCache>
            </c:strRef>
          </c:tx>
          <c:spPr>
            <a:ln w="25400" cap="rnd">
              <a:solidFill>
                <a:srgbClr val="153ADB"/>
              </a:solidFill>
              <a:round/>
            </a:ln>
            <a:effectLst/>
          </c:spPr>
          <c:marker>
            <c:symbol val="none"/>
          </c:marker>
          <c:dPt>
            <c:idx val="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0-67ED-B54D-9725-7455FC20CC57}"/>
              </c:ext>
            </c:extLst>
          </c:dPt>
          <c:xVal>
            <c:numRef>
              <c:f>Results!$D$24:$D$35</c:f>
              <c:numCache>
                <c:formatCode>0</c:formatCode>
                <c:ptCount val="12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  <c:pt idx="8">
                  <c:v>5000</c:v>
                </c:pt>
                <c:pt idx="9">
                  <c:v>6000</c:v>
                </c:pt>
                <c:pt idx="10">
                  <c:v>8000</c:v>
                </c:pt>
                <c:pt idx="11">
                  <c:v>10000</c:v>
                </c:pt>
              </c:numCache>
            </c:numRef>
          </c:xVal>
          <c:yVal>
            <c:numRef>
              <c:f>Results!$N$24:$N$35</c:f>
              <c:numCache>
                <c:formatCode>0</c:formatCode>
                <c:ptCount val="12"/>
                <c:pt idx="0">
                  <c:v>62.75</c:v>
                </c:pt>
                <c:pt idx="1">
                  <c:v>60.75</c:v>
                </c:pt>
                <c:pt idx="2">
                  <c:v>59.3</c:v>
                </c:pt>
                <c:pt idx="3">
                  <c:v>58</c:v>
                </c:pt>
                <c:pt idx="4">
                  <c:v>57</c:v>
                </c:pt>
                <c:pt idx="5">
                  <c:v>54</c:v>
                </c:pt>
                <c:pt idx="6">
                  <c:v>52.8</c:v>
                </c:pt>
                <c:pt idx="7">
                  <c:v>52.4</c:v>
                </c:pt>
                <c:pt idx="8">
                  <c:v>51.4</c:v>
                </c:pt>
                <c:pt idx="9">
                  <c:v>50.5</c:v>
                </c:pt>
                <c:pt idx="10">
                  <c:v>49.5</c:v>
                </c:pt>
                <c:pt idx="11">
                  <c:v>48.5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ED-B54D-9725-7455FC20CC57}"/>
            </c:ext>
          </c:extLst>
        </c:ser>
        <c:ser>
          <c:idx val="0"/>
          <c:order val="2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Figure_3!$X$12:$X$13</c:f>
              <c:numCache>
                <c:formatCode>0</c:formatCode>
                <c:ptCount val="2"/>
                <c:pt idx="0">
                  <c:v>1000</c:v>
                </c:pt>
                <c:pt idx="1">
                  <c:v>1000</c:v>
                </c:pt>
              </c:numCache>
            </c:numRef>
          </c:xVal>
          <c:yVal>
            <c:numRef>
              <c:f>Figure_3!$AF$12:$AF$13</c:f>
              <c:numCache>
                <c:formatCode>0.00</c:formatCode>
                <c:ptCount val="2"/>
                <c:pt idx="0">
                  <c:v>1E-8</c:v>
                </c:pt>
                <c:pt idx="1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F2F-6E42-AD25-B15C02CAE5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7274192"/>
        <c:axId val="2077275824"/>
      </c:scatterChart>
      <c:scatterChart>
        <c:scatterStyle val="lineMarker"/>
        <c:varyColors val="0"/>
        <c:ser>
          <c:idx val="1"/>
          <c:order val="0"/>
          <c:tx>
            <c:strRef>
              <c:f>Results!$M$1</c:f>
              <c:strCache>
                <c:ptCount val="1"/>
                <c:pt idx="0">
                  <c:v>Lf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Pt>
            <c:idx val="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2-67ED-B54D-9725-7455FC20CC57}"/>
              </c:ext>
            </c:extLst>
          </c:dPt>
          <c:xVal>
            <c:numRef>
              <c:f>Results!$D$24:$D$35</c:f>
              <c:numCache>
                <c:formatCode>0</c:formatCode>
                <c:ptCount val="12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  <c:pt idx="8">
                  <c:v>5000</c:v>
                </c:pt>
                <c:pt idx="9">
                  <c:v>6000</c:v>
                </c:pt>
                <c:pt idx="10">
                  <c:v>8000</c:v>
                </c:pt>
                <c:pt idx="11">
                  <c:v>10000</c:v>
                </c:pt>
              </c:numCache>
            </c:numRef>
          </c:xVal>
          <c:yVal>
            <c:numRef>
              <c:f>Results!$M$24:$M$35</c:f>
              <c:numCache>
                <c:formatCode>0.00</c:formatCode>
                <c:ptCount val="12"/>
                <c:pt idx="0">
                  <c:v>5.1802352495300008</c:v>
                </c:pt>
                <c:pt idx="1">
                  <c:v>4.9302056436882244</c:v>
                </c:pt>
                <c:pt idx="2">
                  <c:v>4.7457055105604473</c:v>
                </c:pt>
                <c:pt idx="3">
                  <c:v>4.604314870625692</c:v>
                </c:pt>
                <c:pt idx="4">
                  <c:v>4.4793845553024587</c:v>
                </c:pt>
                <c:pt idx="5">
                  <c:v>4.0460607337873933</c:v>
                </c:pt>
                <c:pt idx="6">
                  <c:v>3.7716449667520333</c:v>
                </c:pt>
                <c:pt idx="7">
                  <c:v>3.5718677752740473</c:v>
                </c:pt>
                <c:pt idx="8">
                  <c:v>3.4243231442360051</c:v>
                </c:pt>
                <c:pt idx="9">
                  <c:v>3.3030550043002069</c:v>
                </c:pt>
                <c:pt idx="10">
                  <c:v>3.1127769152206319</c:v>
                </c:pt>
                <c:pt idx="11">
                  <c:v>2.9675871147012494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7ED-B54D-9725-7455FC20C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366111"/>
        <c:axId val="1271496111"/>
      </c:scatterChart>
      <c:valAx>
        <c:axId val="2077274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>
                    <a:solidFill>
                      <a:schemeClr val="tx1">
                        <a:lumMod val="65000"/>
                        <a:lumOff val="35000"/>
                      </a:schemeClr>
                    </a:solidFill>
                  </a:rPr>
                  <a:t>Bf (m)</a:t>
                </a:r>
              </a:p>
            </c:rich>
          </c:tx>
          <c:layout>
            <c:manualLayout>
              <c:xMode val="edge"/>
              <c:yMode val="edge"/>
              <c:x val="0.38706255468066492"/>
              <c:y val="0.906458151064450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77275824"/>
        <c:crosses val="autoZero"/>
        <c:crossBetween val="midCat"/>
      </c:valAx>
      <c:valAx>
        <c:axId val="2077275824"/>
        <c:scaling>
          <c:orientation val="minMax"/>
          <c:max val="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rgbClr val="153ADB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>
                    <a:solidFill>
                      <a:srgbClr val="153ADB"/>
                    </a:solidFill>
                  </a:rPr>
                  <a:t>Bc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rgbClr val="153ADB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rgbClr val="153ADB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77274192"/>
        <c:crosses val="autoZero"/>
        <c:crossBetween val="midCat"/>
        <c:majorUnit val="20"/>
      </c:valAx>
      <c:valAx>
        <c:axId val="1271496111"/>
        <c:scaling>
          <c:orientation val="minMax"/>
          <c:max val="7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rgbClr val="FF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>
                    <a:solidFill>
                      <a:srgbClr val="FF0000"/>
                    </a:solidFill>
                  </a:rPr>
                  <a:t>Lf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rgbClr val="FF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rgbClr val="FF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8366111"/>
        <c:crosses val="max"/>
        <c:crossBetween val="midCat"/>
      </c:valAx>
      <c:valAx>
        <c:axId val="198366111"/>
        <c:scaling>
          <c:orientation val="minMax"/>
        </c:scaling>
        <c:delete val="1"/>
        <c:axPos val="b"/>
        <c:numFmt formatCode="0" sourceLinked="1"/>
        <c:majorTickMark val="out"/>
        <c:minorTickMark val="none"/>
        <c:tickLblPos val="nextTo"/>
        <c:crossAx val="12714961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4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469346655488041"/>
          <c:y val="0.12442184310294549"/>
          <c:w val="0.67110404764168474"/>
          <c:h val="0.67000729075532217"/>
        </c:manualLayout>
      </c:layout>
      <c:scatterChart>
        <c:scatterStyle val="lineMarker"/>
        <c:varyColors val="0"/>
        <c:ser>
          <c:idx val="2"/>
          <c:order val="1"/>
          <c:tx>
            <c:strRef>
              <c:f>Results!$R$1</c:f>
              <c:strCache>
                <c:ptCount val="1"/>
                <c:pt idx="0">
                  <c:v>Ff,s</c:v>
                </c:pt>
              </c:strCache>
            </c:strRef>
          </c:tx>
          <c:spPr>
            <a:ln w="19050">
              <a:solidFill>
                <a:srgbClr val="153ADB"/>
              </a:solidFill>
            </a:ln>
          </c:spPr>
          <c:marker>
            <c:symbol val="none"/>
          </c:marker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00-53B0-0743-B414-6E22542C2945}"/>
              </c:ext>
            </c:extLst>
          </c:dPt>
          <c:xVal>
            <c:numRef>
              <c:f>Results!$D$24:$D$35</c:f>
              <c:numCache>
                <c:formatCode>0</c:formatCode>
                <c:ptCount val="12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  <c:pt idx="8">
                  <c:v>5000</c:v>
                </c:pt>
                <c:pt idx="9">
                  <c:v>6000</c:v>
                </c:pt>
                <c:pt idx="10">
                  <c:v>8000</c:v>
                </c:pt>
                <c:pt idx="11">
                  <c:v>10000</c:v>
                </c:pt>
              </c:numCache>
            </c:numRef>
          </c:xVal>
          <c:yVal>
            <c:numRef>
              <c:f>Results!$R$24:$R$35</c:f>
              <c:numCache>
                <c:formatCode>0.00</c:formatCode>
                <c:ptCount val="12"/>
                <c:pt idx="0">
                  <c:v>0.40368205474330598</c:v>
                </c:pt>
                <c:pt idx="1">
                  <c:v>0.40687598249665158</c:v>
                </c:pt>
                <c:pt idx="2">
                  <c:v>0.40974989336538409</c:v>
                </c:pt>
                <c:pt idx="3">
                  <c:v>0.41067282914162606</c:v>
                </c:pt>
                <c:pt idx="4">
                  <c:v>0.41268566382972172</c:v>
                </c:pt>
                <c:pt idx="5">
                  <c:v>0.41757035849785412</c:v>
                </c:pt>
                <c:pt idx="6">
                  <c:v>0.42014459562699058</c:v>
                </c:pt>
                <c:pt idx="7">
                  <c:v>0.42286238185220715</c:v>
                </c:pt>
                <c:pt idx="8">
                  <c:v>0.42783483626687646</c:v>
                </c:pt>
                <c:pt idx="9">
                  <c:v>0.43192122210227429</c:v>
                </c:pt>
                <c:pt idx="10">
                  <c:v>0.4379625542365338</c:v>
                </c:pt>
                <c:pt idx="11">
                  <c:v>0.44276306541883953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B0-0743-B414-6E22542C2945}"/>
            </c:ext>
          </c:extLst>
        </c:ser>
        <c:ser>
          <c:idx val="0"/>
          <c:order val="2"/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Figure_3!$X$12:$X$13</c:f>
              <c:numCache>
                <c:formatCode>0</c:formatCode>
                <c:ptCount val="2"/>
                <c:pt idx="0">
                  <c:v>1000</c:v>
                </c:pt>
                <c:pt idx="1">
                  <c:v>1000</c:v>
                </c:pt>
              </c:numCache>
            </c:numRef>
          </c:xVal>
          <c:yVal>
            <c:numRef>
              <c:f>Figure_3!$AF$12:$AF$13</c:f>
              <c:numCache>
                <c:formatCode>0.00</c:formatCode>
                <c:ptCount val="2"/>
                <c:pt idx="0">
                  <c:v>1E-8</c:v>
                </c:pt>
                <c:pt idx="1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F15-FF4A-85F4-6048C678BF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7274192"/>
        <c:axId val="2077275824"/>
      </c:scatterChart>
      <c:scatterChart>
        <c:scatterStyle val="lineMarker"/>
        <c:varyColors val="0"/>
        <c:ser>
          <c:idx val="1"/>
          <c:order val="0"/>
          <c:tx>
            <c:strRef>
              <c:f>Results!$L$1</c:f>
              <c:strCache>
                <c:ptCount val="1"/>
                <c:pt idx="0">
                  <c:v>S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02-53B0-0743-B414-6E22542C2945}"/>
              </c:ext>
            </c:extLst>
          </c:dPt>
          <c:xVal>
            <c:numRef>
              <c:f>Results!$D$24:$D$35</c:f>
              <c:numCache>
                <c:formatCode>0</c:formatCode>
                <c:ptCount val="12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  <c:pt idx="8">
                  <c:v>5000</c:v>
                </c:pt>
                <c:pt idx="9">
                  <c:v>6000</c:v>
                </c:pt>
                <c:pt idx="10">
                  <c:v>8000</c:v>
                </c:pt>
                <c:pt idx="11">
                  <c:v>10000</c:v>
                </c:pt>
              </c:numCache>
            </c:numRef>
          </c:xVal>
          <c:yVal>
            <c:numRef>
              <c:f>Results!$L$24:$L$35</c:f>
              <c:numCache>
                <c:formatCode>0.00000</c:formatCode>
                <c:ptCount val="12"/>
                <c:pt idx="0">
                  <c:v>1.66E-4</c:v>
                </c:pt>
                <c:pt idx="1">
                  <c:v>1.7200000000000001E-4</c:v>
                </c:pt>
                <c:pt idx="2">
                  <c:v>1.7699999999999999E-4</c:v>
                </c:pt>
                <c:pt idx="3">
                  <c:v>1.8000000000000001E-4</c:v>
                </c:pt>
                <c:pt idx="4">
                  <c:v>1.8349999999999999E-4</c:v>
                </c:pt>
                <c:pt idx="5">
                  <c:v>1.94E-4</c:v>
                </c:pt>
                <c:pt idx="6">
                  <c:v>2.0000000000000001E-4</c:v>
                </c:pt>
                <c:pt idx="7">
                  <c:v>2.05E-4</c:v>
                </c:pt>
                <c:pt idx="8">
                  <c:v>2.13E-4</c:v>
                </c:pt>
                <c:pt idx="9">
                  <c:v>2.2000000000000001E-4</c:v>
                </c:pt>
                <c:pt idx="10">
                  <c:v>2.31E-4</c:v>
                </c:pt>
                <c:pt idx="11">
                  <c:v>2.4000000000000001E-4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3B0-0743-B414-6E22542C29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366111"/>
        <c:axId val="1271496111"/>
      </c:scatterChart>
      <c:valAx>
        <c:axId val="2077274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>
                    <a:solidFill>
                      <a:schemeClr val="tx1">
                        <a:lumMod val="65000"/>
                        <a:lumOff val="35000"/>
                      </a:schemeClr>
                    </a:solidFill>
                  </a:defRPr>
                </a:pPr>
                <a:r>
                  <a:rPr lang="en-US">
                    <a:solidFill>
                      <a:schemeClr val="tx1">
                        <a:lumMod val="65000"/>
                        <a:lumOff val="35000"/>
                      </a:schemeClr>
                    </a:solidFill>
                  </a:rPr>
                  <a:t>Bf (m)</a:t>
                </a:r>
              </a:p>
            </c:rich>
          </c:tx>
          <c:layout>
            <c:manualLayout>
              <c:xMode val="edge"/>
              <c:yMode val="edge"/>
              <c:x val="0.38706255468066492"/>
              <c:y val="0.9064581510644502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en-US"/>
          </a:p>
        </c:txPr>
        <c:crossAx val="2077275824"/>
        <c:crosses val="autoZero"/>
        <c:crossBetween val="midCat"/>
      </c:valAx>
      <c:valAx>
        <c:axId val="2077275824"/>
        <c:scaling>
          <c:orientation val="minMax"/>
          <c:max val="0.70000000000000007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>
                    <a:solidFill>
                      <a:srgbClr val="153ADB"/>
                    </a:solidFill>
                  </a:defRPr>
                </a:pPr>
                <a:r>
                  <a:rPr lang="en-US">
                    <a:solidFill>
                      <a:srgbClr val="153ADB"/>
                    </a:solidFill>
                  </a:rPr>
                  <a:t>Ff,s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rgbClr val="153ADB"/>
                </a:solidFill>
              </a:defRPr>
            </a:pPr>
            <a:endParaRPr lang="en-US"/>
          </a:p>
        </c:txPr>
        <c:crossAx val="2077274192"/>
        <c:crosses val="autoZero"/>
        <c:crossBetween val="midCat"/>
      </c:valAx>
      <c:valAx>
        <c:axId val="1271496111"/>
        <c:scaling>
          <c:orientation val="minMax"/>
          <c:max val="4.5000000000000015E-4"/>
          <c:min val="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>
                    <a:solidFill>
                      <a:srgbClr val="FF0000"/>
                    </a:solidFill>
                  </a:defRPr>
                </a:pPr>
                <a:r>
                  <a:rPr lang="en-US">
                    <a:solidFill>
                      <a:srgbClr val="FF0000"/>
                    </a:solidFill>
                  </a:rPr>
                  <a:t>S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rgbClr val="FF0000"/>
                </a:solidFill>
              </a:defRPr>
            </a:pPr>
            <a:endParaRPr lang="en-US"/>
          </a:p>
        </c:txPr>
        <c:crossAx val="198366111"/>
        <c:crosses val="max"/>
        <c:crossBetween val="midCat"/>
        <c:majorUnit val="1.0000000000000003E-4"/>
      </c:valAx>
      <c:valAx>
        <c:axId val="198366111"/>
        <c:scaling>
          <c:orientation val="minMax"/>
        </c:scaling>
        <c:delete val="1"/>
        <c:axPos val="b"/>
        <c:numFmt formatCode="0" sourceLinked="1"/>
        <c:majorTickMark val="out"/>
        <c:minorTickMark val="none"/>
        <c:tickLblPos val="nextTo"/>
        <c:crossAx val="1271496111"/>
        <c:crosses val="autoZero"/>
        <c:crossBetween val="midCat"/>
      </c:valAx>
    </c:plotArea>
    <c:plotVisOnly val="1"/>
    <c:dispBlanksAs val="gap"/>
    <c:showDLblsOverMax val="0"/>
    <c:extLst/>
  </c:chart>
  <c:spPr>
    <a:noFill/>
    <a:ln>
      <a:noFill/>
    </a:ln>
  </c:spPr>
  <c:txPr>
    <a:bodyPr/>
    <a:lstStyle/>
    <a:p>
      <a:pPr>
        <a:defRPr sz="1400" b="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134463351944445"/>
          <c:y val="0.12442184310294549"/>
          <c:w val="0.68477906675382216"/>
          <c:h val="0.67000729075532217"/>
        </c:manualLayout>
      </c:layout>
      <c:scatterChart>
        <c:scatterStyle val="lineMarker"/>
        <c:varyColors val="0"/>
        <c:ser>
          <c:idx val="1"/>
          <c:order val="0"/>
          <c:tx>
            <c:strRef>
              <c:f>Results!$AA$1</c:f>
              <c:strCache>
                <c:ptCount val="1"/>
                <c:pt idx="0">
                  <c:v>c Hpb/Bf</c:v>
                </c:pt>
              </c:strCache>
            </c:strRef>
          </c:tx>
          <c:spPr>
            <a:ln w="25400" cap="rnd">
              <a:solidFill>
                <a:srgbClr val="153ADB"/>
              </a:solidFill>
              <a:prstDash val="sysDot"/>
              <a:round/>
            </a:ln>
            <a:effectLst/>
          </c:spPr>
          <c:marker>
            <c:symbol val="none"/>
          </c:marker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00-3671-5844-9928-6326A62AA7D7}"/>
              </c:ext>
            </c:extLst>
          </c:dPt>
          <c:xVal>
            <c:numRef>
              <c:f>Results!$D$24:$D$35</c:f>
              <c:numCache>
                <c:formatCode>0</c:formatCode>
                <c:ptCount val="12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  <c:pt idx="8">
                  <c:v>5000</c:v>
                </c:pt>
                <c:pt idx="9">
                  <c:v>6000</c:v>
                </c:pt>
                <c:pt idx="10">
                  <c:v>8000</c:v>
                </c:pt>
                <c:pt idx="11">
                  <c:v>10000</c:v>
                </c:pt>
              </c:numCache>
            </c:numRef>
          </c:xVal>
          <c:yVal>
            <c:numRef>
              <c:f>Results!$AA$24:$AA$35</c:f>
              <c:numCache>
                <c:formatCode>0.00</c:formatCode>
                <c:ptCount val="12"/>
                <c:pt idx="0">
                  <c:v>15.101574654245042</c:v>
                </c:pt>
                <c:pt idx="1">
                  <c:v>7.0062685038477186</c:v>
                </c:pt>
                <c:pt idx="2">
                  <c:v>4.4068048917607108</c:v>
                </c:pt>
                <c:pt idx="3">
                  <c:v>3.1474793768030493</c:v>
                </c:pt>
                <c:pt idx="4">
                  <c:v>2.4083612757354147</c:v>
                </c:pt>
                <c:pt idx="5">
                  <c:v>0.99255297838752443</c:v>
                </c:pt>
                <c:pt idx="6">
                  <c:v>0.5636567186880056</c:v>
                </c:pt>
                <c:pt idx="7">
                  <c:v>0.36925662896756173</c:v>
                </c:pt>
                <c:pt idx="8">
                  <c:v>0.27555330076080425</c:v>
                </c:pt>
                <c:pt idx="9">
                  <c:v>0.2166228890895105</c:v>
                </c:pt>
                <c:pt idx="10">
                  <c:v>0.14591689687335016</c:v>
                </c:pt>
                <c:pt idx="11">
                  <c:v>0.1071994281815581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71-5844-9928-6326A62AA7D7}"/>
            </c:ext>
          </c:extLst>
        </c:ser>
        <c:ser>
          <c:idx val="2"/>
          <c:order val="1"/>
          <c:tx>
            <c:strRef>
              <c:f>Results!$X$1</c:f>
              <c:strCache>
                <c:ptCount val="1"/>
                <c:pt idx="0">
                  <c:v>Df</c:v>
                </c:pt>
              </c:strCache>
            </c:strRef>
          </c:tx>
          <c:spPr>
            <a:ln w="25400" cap="rnd">
              <a:solidFill>
                <a:srgbClr val="153ADB"/>
              </a:solidFill>
              <a:round/>
            </a:ln>
            <a:effectLst/>
          </c:spPr>
          <c:marker>
            <c:symbol val="none"/>
          </c:marker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02-3671-5844-9928-6326A62AA7D7}"/>
              </c:ext>
            </c:extLst>
          </c:dPt>
          <c:xVal>
            <c:numRef>
              <c:f>Results!$D$24:$D$35</c:f>
              <c:numCache>
                <c:formatCode>0</c:formatCode>
                <c:ptCount val="12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  <c:pt idx="8">
                  <c:v>5000</c:v>
                </c:pt>
                <c:pt idx="9">
                  <c:v>6000</c:v>
                </c:pt>
                <c:pt idx="10">
                  <c:v>8000</c:v>
                </c:pt>
                <c:pt idx="11">
                  <c:v>10000</c:v>
                </c:pt>
              </c:numCache>
            </c:numRef>
          </c:xVal>
          <c:yVal>
            <c:numRef>
              <c:f>Results!$X$24:$X$35</c:f>
              <c:numCache>
                <c:formatCode>0.0</c:formatCode>
                <c:ptCount val="12"/>
                <c:pt idx="0">
                  <c:v>13.128392485548328</c:v>
                </c:pt>
                <c:pt idx="1">
                  <c:v>6.0975886069805592</c:v>
                </c:pt>
                <c:pt idx="2">
                  <c:v>3.8369021716145397</c:v>
                </c:pt>
                <c:pt idx="3">
                  <c:v>2.7542472561493581</c:v>
                </c:pt>
                <c:pt idx="4">
                  <c:v>2.1078969132727816</c:v>
                </c:pt>
                <c:pt idx="5">
                  <c:v>0.88435732247325449</c:v>
                </c:pt>
                <c:pt idx="6">
                  <c:v>0.51194581751025914</c:v>
                </c:pt>
                <c:pt idx="7">
                  <c:v>0.33989101262569926</c:v>
                </c:pt>
                <c:pt idx="8">
                  <c:v>0.25223593584654624</c:v>
                </c:pt>
                <c:pt idx="9">
                  <c:v>0.19777461411215011</c:v>
                </c:pt>
                <c:pt idx="10">
                  <c:v>0.13237151957172832</c:v>
                </c:pt>
                <c:pt idx="11">
                  <c:v>9.7205868298373563E-2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671-5844-9928-6326A62AA7D7}"/>
            </c:ext>
          </c:extLst>
        </c:ser>
        <c:ser>
          <c:idx val="3"/>
          <c:order val="3"/>
          <c:spPr>
            <a:ln>
              <a:solidFill>
                <a:schemeClr val="tx1"/>
              </a:solidFill>
            </a:ln>
          </c:spPr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6-C7A1-7842-AE11-7BFB17FA6AE3}"/>
              </c:ext>
            </c:extLst>
          </c:dPt>
          <c:xVal>
            <c:numRef>
              <c:f>Figure_3!$X$12:$X$13</c:f>
              <c:numCache>
                <c:formatCode>0</c:formatCode>
                <c:ptCount val="2"/>
                <c:pt idx="0">
                  <c:v>1000</c:v>
                </c:pt>
                <c:pt idx="1">
                  <c:v>1000</c:v>
                </c:pt>
              </c:numCache>
            </c:numRef>
          </c:xVal>
          <c:yVal>
            <c:numRef>
              <c:f>Figure_3!$AF$12:$AF$13</c:f>
              <c:numCache>
                <c:formatCode>0.00</c:formatCode>
                <c:ptCount val="2"/>
                <c:pt idx="0">
                  <c:v>1E-8</c:v>
                </c:pt>
                <c:pt idx="1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7A1-7842-AE11-7BFB17FA6A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7274192"/>
        <c:axId val="2077275824"/>
      </c:scatterChart>
      <c:scatterChart>
        <c:scatterStyle val="lineMarker"/>
        <c:varyColors val="0"/>
        <c:ser>
          <c:idx val="0"/>
          <c:order val="2"/>
          <c:tx>
            <c:v>Qbf</c:v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4-3671-5844-9928-6326A62AA7D7}"/>
              </c:ext>
            </c:extLst>
          </c:dPt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05-3671-5844-9928-6326A62AA7D7}"/>
              </c:ext>
            </c:extLst>
          </c:dPt>
          <c:xVal>
            <c:numRef>
              <c:f>Results!$D$24:$D$35</c:f>
              <c:numCache>
                <c:formatCode>0</c:formatCode>
                <c:ptCount val="12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  <c:pt idx="8">
                  <c:v>5000</c:v>
                </c:pt>
                <c:pt idx="9">
                  <c:v>6000</c:v>
                </c:pt>
                <c:pt idx="10">
                  <c:v>8000</c:v>
                </c:pt>
                <c:pt idx="11">
                  <c:v>10000</c:v>
                </c:pt>
              </c:numCache>
            </c:numRef>
          </c:xVal>
          <c:yVal>
            <c:numRef>
              <c:f>Results!$T$24:$T$35</c:f>
              <c:numCache>
                <c:formatCode>0</c:formatCode>
                <c:ptCount val="12"/>
                <c:pt idx="0">
                  <c:v>328.41212820927166</c:v>
                </c:pt>
                <c:pt idx="1">
                  <c:v>300.49361357365677</c:v>
                </c:pt>
                <c:pt idx="2">
                  <c:v>281.00865286792657</c:v>
                </c:pt>
                <c:pt idx="3">
                  <c:v>264.87377331066705</c:v>
                </c:pt>
                <c:pt idx="4">
                  <c:v>252.20146278138805</c:v>
                </c:pt>
                <c:pt idx="5">
                  <c:v>210.89700384913243</c:v>
                </c:pt>
                <c:pt idx="6">
                  <c:v>188.43966198746406</c:v>
                </c:pt>
                <c:pt idx="7">
                  <c:v>174.49318378820297</c:v>
                </c:pt>
                <c:pt idx="8">
                  <c:v>163.7729686126801</c:v>
                </c:pt>
                <c:pt idx="9">
                  <c:v>154.91861874982348</c:v>
                </c:pt>
                <c:pt idx="10">
                  <c:v>142.3509511267672</c:v>
                </c:pt>
                <c:pt idx="11">
                  <c:v>132.33653626173333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671-5844-9928-6326A62AA7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1180255"/>
        <c:axId val="1631217679"/>
      </c:scatterChart>
      <c:valAx>
        <c:axId val="2077274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>
                    <a:solidFill>
                      <a:schemeClr val="tx1">
                        <a:lumMod val="65000"/>
                        <a:lumOff val="35000"/>
                      </a:schemeClr>
                    </a:solidFill>
                  </a:defRPr>
                </a:pPr>
                <a:r>
                  <a:rPr lang="en-US">
                    <a:solidFill>
                      <a:schemeClr val="tx1">
                        <a:lumMod val="65000"/>
                        <a:lumOff val="35000"/>
                      </a:schemeClr>
                    </a:solidFill>
                  </a:rPr>
                  <a:t>Bf (m)</a:t>
                </a:r>
              </a:p>
            </c:rich>
          </c:tx>
          <c:layout>
            <c:manualLayout>
              <c:xMode val="edge"/>
              <c:yMode val="edge"/>
              <c:x val="0.38706255468066492"/>
              <c:y val="0.9064581510644502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en-US"/>
          </a:p>
        </c:txPr>
        <c:crossAx val="2077275824"/>
        <c:crossesAt val="0.1"/>
        <c:crossBetween val="midCat"/>
      </c:valAx>
      <c:valAx>
        <c:axId val="2077275824"/>
        <c:scaling>
          <c:logBase val="10"/>
          <c:orientation val="minMax"/>
          <c:max val="16"/>
          <c:min val="0.1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>
                    <a:solidFill>
                      <a:srgbClr val="153ADB"/>
                    </a:solidFill>
                  </a:defRPr>
                </a:pPr>
                <a:r>
                  <a:rPr lang="en-US">
                    <a:solidFill>
                      <a:srgbClr val="153ADB"/>
                    </a:solidFill>
                  </a:rPr>
                  <a:t>Sediment flux (mm/yr)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rgbClr val="153ADB"/>
                </a:solidFill>
              </a:defRPr>
            </a:pPr>
            <a:endParaRPr lang="en-US"/>
          </a:p>
        </c:txPr>
        <c:crossAx val="2077274192"/>
        <c:crosses val="autoZero"/>
        <c:crossBetween val="midCat"/>
      </c:valAx>
      <c:valAx>
        <c:axId val="1631217679"/>
        <c:scaling>
          <c:orientation val="minMax"/>
          <c:max val="45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>
                    <a:solidFill>
                      <a:srgbClr val="FF0000"/>
                    </a:solidFill>
                  </a:defRPr>
                </a:pPr>
                <a:r>
                  <a:rPr lang="en-US">
                    <a:solidFill>
                      <a:srgbClr val="FF0000"/>
                    </a:solidFill>
                  </a:rPr>
                  <a:t>Qbf (m3/s)</a:t>
                </a:r>
              </a:p>
            </c:rich>
          </c:tx>
          <c:layout>
            <c:manualLayout>
              <c:xMode val="edge"/>
              <c:yMode val="edge"/>
              <c:x val="0.94244638273806935"/>
              <c:y val="0.30785141440653246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txPr>
          <a:bodyPr/>
          <a:lstStyle/>
          <a:p>
            <a:pPr>
              <a:defRPr>
                <a:solidFill>
                  <a:srgbClr val="FF0000"/>
                </a:solidFill>
              </a:defRPr>
            </a:pPr>
            <a:endParaRPr lang="en-US"/>
          </a:p>
        </c:txPr>
        <c:crossAx val="1631180255"/>
        <c:crosses val="max"/>
        <c:crossBetween val="midCat"/>
        <c:majorUnit val="100"/>
      </c:valAx>
      <c:valAx>
        <c:axId val="1631180255"/>
        <c:scaling>
          <c:orientation val="minMax"/>
        </c:scaling>
        <c:delete val="1"/>
        <c:axPos val="b"/>
        <c:numFmt formatCode="0" sourceLinked="1"/>
        <c:majorTickMark val="out"/>
        <c:minorTickMark val="none"/>
        <c:tickLblPos val="nextTo"/>
        <c:crossAx val="1631217679"/>
        <c:crosses val="autoZero"/>
        <c:crossBetween val="midCat"/>
      </c:valAx>
    </c:plotArea>
    <c:plotVisOnly val="1"/>
    <c:dispBlanksAs val="gap"/>
    <c:showDLblsOverMax val="0"/>
    <c:extLst/>
  </c:chart>
  <c:spPr>
    <a:noFill/>
    <a:ln>
      <a:noFill/>
    </a:ln>
  </c:spPr>
  <c:txPr>
    <a:bodyPr/>
    <a:lstStyle/>
    <a:p>
      <a:pPr>
        <a:defRPr sz="1400" b="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781957634024631"/>
          <c:y val="0.12442184310294549"/>
          <c:w val="0.72039096335926833"/>
          <c:h val="0.67000729075532217"/>
        </c:manualLayout>
      </c:layout>
      <c:scatterChart>
        <c:scatterStyle val="lineMarker"/>
        <c:varyColors val="0"/>
        <c:ser>
          <c:idx val="2"/>
          <c:order val="1"/>
          <c:tx>
            <c:strRef>
              <c:f>Results!$N$1</c:f>
              <c:strCache>
                <c:ptCount val="1"/>
                <c:pt idx="0">
                  <c:v>Bc</c:v>
                </c:pt>
              </c:strCache>
            </c:strRef>
          </c:tx>
          <c:spPr>
            <a:ln w="25400" cap="rnd">
              <a:solidFill>
                <a:srgbClr val="153ADB"/>
              </a:solidFill>
              <a:round/>
            </a:ln>
            <a:effectLst/>
          </c:spPr>
          <c:marker>
            <c:symbol val="none"/>
          </c:marker>
          <c:dPt>
            <c:idx val="7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0-E359-CA40-A334-E817E7C17DCB}"/>
              </c:ext>
            </c:extLst>
          </c:dPt>
          <c:xVal>
            <c:numRef>
              <c:f>Results!$C$12:$C$23</c:f>
              <c:numCache>
                <c:formatCode>0</c:formatCode>
                <c:ptCount val="12"/>
                <c:pt idx="0">
                  <c:v>22220.50280700055</c:v>
                </c:pt>
                <c:pt idx="1">
                  <c:v>33330.754210500818</c:v>
                </c:pt>
                <c:pt idx="2">
                  <c:v>44441.0056140011</c:v>
                </c:pt>
                <c:pt idx="3">
                  <c:v>66661.508421001636</c:v>
                </c:pt>
                <c:pt idx="4">
                  <c:v>111102.51403500271</c:v>
                </c:pt>
                <c:pt idx="5">
                  <c:v>222205.02807000541</c:v>
                </c:pt>
                <c:pt idx="6">
                  <c:v>333307.54210500827</c:v>
                </c:pt>
                <c:pt idx="7">
                  <c:v>444410.05614001083</c:v>
                </c:pt>
                <c:pt idx="8">
                  <c:v>666615.08421001653</c:v>
                </c:pt>
                <c:pt idx="9">
                  <c:v>888820.11228002165</c:v>
                </c:pt>
                <c:pt idx="10">
                  <c:v>1333230.1684200331</c:v>
                </c:pt>
                <c:pt idx="11">
                  <c:v>1777640.2245600433</c:v>
                </c:pt>
              </c:numCache>
            </c:numRef>
          </c:xVal>
          <c:yVal>
            <c:numRef>
              <c:f>Results!$N$12:$N$23</c:f>
              <c:numCache>
                <c:formatCode>0</c:formatCode>
                <c:ptCount val="12"/>
                <c:pt idx="0">
                  <c:v>95</c:v>
                </c:pt>
                <c:pt idx="1">
                  <c:v>67</c:v>
                </c:pt>
                <c:pt idx="2">
                  <c:v>60</c:v>
                </c:pt>
                <c:pt idx="3">
                  <c:v>56</c:v>
                </c:pt>
                <c:pt idx="4">
                  <c:v>54.2</c:v>
                </c:pt>
                <c:pt idx="5">
                  <c:v>54.3</c:v>
                </c:pt>
                <c:pt idx="6">
                  <c:v>55.5</c:v>
                </c:pt>
                <c:pt idx="7">
                  <c:v>57</c:v>
                </c:pt>
                <c:pt idx="8">
                  <c:v>59.5</c:v>
                </c:pt>
                <c:pt idx="9">
                  <c:v>61.2</c:v>
                </c:pt>
                <c:pt idx="10">
                  <c:v>63.8</c:v>
                </c:pt>
                <c:pt idx="11">
                  <c:v>65.7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59-CA40-A334-E817E7C17DCB}"/>
            </c:ext>
          </c:extLst>
        </c:ser>
        <c:ser>
          <c:idx val="0"/>
          <c:order val="2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Figure_3!$W$12:$W$13</c:f>
              <c:numCache>
                <c:formatCode>0</c:formatCode>
                <c:ptCount val="2"/>
                <c:pt idx="0">
                  <c:v>444410.05614001083</c:v>
                </c:pt>
                <c:pt idx="1">
                  <c:v>444410.05614001083</c:v>
                </c:pt>
              </c:numCache>
            </c:numRef>
          </c:xVal>
          <c:yVal>
            <c:numRef>
              <c:f>Figure_3!$AF$12:$AF$13</c:f>
              <c:numCache>
                <c:formatCode>0.00</c:formatCode>
                <c:ptCount val="2"/>
                <c:pt idx="0">
                  <c:v>1E-8</c:v>
                </c:pt>
                <c:pt idx="1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0A6-4041-810A-116AB20A6D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7274192"/>
        <c:axId val="2077275824"/>
      </c:scatterChart>
      <c:scatterChart>
        <c:scatterStyle val="lineMarker"/>
        <c:varyColors val="0"/>
        <c:ser>
          <c:idx val="1"/>
          <c:order val="0"/>
          <c:tx>
            <c:strRef>
              <c:f>Results!$M$1</c:f>
              <c:strCache>
                <c:ptCount val="1"/>
                <c:pt idx="0">
                  <c:v>Lf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Pt>
            <c:idx val="7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2-E359-CA40-A334-E817E7C17DCB}"/>
              </c:ext>
            </c:extLst>
          </c:dPt>
          <c:xVal>
            <c:numRef>
              <c:f>Results!$C$12:$C$23</c:f>
              <c:numCache>
                <c:formatCode>0</c:formatCode>
                <c:ptCount val="12"/>
                <c:pt idx="0">
                  <c:v>22220.50280700055</c:v>
                </c:pt>
                <c:pt idx="1">
                  <c:v>33330.754210500818</c:v>
                </c:pt>
                <c:pt idx="2">
                  <c:v>44441.0056140011</c:v>
                </c:pt>
                <c:pt idx="3">
                  <c:v>66661.508421001636</c:v>
                </c:pt>
                <c:pt idx="4">
                  <c:v>111102.51403500271</c:v>
                </c:pt>
                <c:pt idx="5">
                  <c:v>222205.02807000541</c:v>
                </c:pt>
                <c:pt idx="6">
                  <c:v>333307.54210500827</c:v>
                </c:pt>
                <c:pt idx="7">
                  <c:v>444410.05614001083</c:v>
                </c:pt>
                <c:pt idx="8">
                  <c:v>666615.08421001653</c:v>
                </c:pt>
                <c:pt idx="9">
                  <c:v>888820.11228002165</c:v>
                </c:pt>
                <c:pt idx="10">
                  <c:v>1333230.1684200331</c:v>
                </c:pt>
                <c:pt idx="11">
                  <c:v>1777640.2245600433</c:v>
                </c:pt>
              </c:numCache>
            </c:numRef>
          </c:xVal>
          <c:yVal>
            <c:numRef>
              <c:f>Results!$M$12:$M$23</c:f>
              <c:numCache>
                <c:formatCode>0.00</c:formatCode>
                <c:ptCount val="12"/>
                <c:pt idx="0">
                  <c:v>1.7209093968883682</c:v>
                </c:pt>
                <c:pt idx="1">
                  <c:v>2.2603586623857064</c:v>
                </c:pt>
                <c:pt idx="2">
                  <c:v>2.5351876186505029</c:v>
                </c:pt>
                <c:pt idx="3">
                  <c:v>2.8693196934991985</c:v>
                </c:pt>
                <c:pt idx="4">
                  <c:v>3.2795778846464145</c:v>
                </c:pt>
                <c:pt idx="5">
                  <c:v>3.8646283074077852</c:v>
                </c:pt>
                <c:pt idx="6">
                  <c:v>4.2255249084626971</c:v>
                </c:pt>
                <c:pt idx="7">
                  <c:v>4.4793845553024587</c:v>
                </c:pt>
                <c:pt idx="8">
                  <c:v>4.8259302201234879</c:v>
                </c:pt>
                <c:pt idx="9">
                  <c:v>5.0698149874205223</c:v>
                </c:pt>
                <c:pt idx="10">
                  <c:v>5.4412845064109643</c:v>
                </c:pt>
                <c:pt idx="11">
                  <c:v>5.6948436702703091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359-CA40-A334-E817E7C17D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366111"/>
        <c:axId val="1271496111"/>
      </c:scatterChart>
      <c:valAx>
        <c:axId val="2077274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>
                    <a:solidFill>
                      <a:schemeClr val="tx1">
                        <a:lumMod val="65000"/>
                        <a:lumOff val="35000"/>
                      </a:schemeClr>
                    </a:solidFill>
                  </a:rPr>
                  <a:t>Gm (tons/yr)</a:t>
                </a:r>
              </a:p>
            </c:rich>
          </c:tx>
          <c:layout>
            <c:manualLayout>
              <c:xMode val="edge"/>
              <c:yMode val="edge"/>
              <c:x val="0.38706255468066492"/>
              <c:y val="0.906458151064450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77275824"/>
        <c:crosses val="autoZero"/>
        <c:crossBetween val="midCat"/>
      </c:valAx>
      <c:valAx>
        <c:axId val="2077275824"/>
        <c:scaling>
          <c:orientation val="minMax"/>
          <c:max val="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rgbClr val="153ADB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>
                    <a:solidFill>
                      <a:srgbClr val="153ADB"/>
                    </a:solidFill>
                  </a:rPr>
                  <a:t>Bc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rgbClr val="153ADB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rgbClr val="153ADB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77274192"/>
        <c:crosses val="autoZero"/>
        <c:crossBetween val="midCat"/>
        <c:majorUnit val="20"/>
      </c:valAx>
      <c:valAx>
        <c:axId val="1271496111"/>
        <c:scaling>
          <c:orientation val="minMax"/>
          <c:max val="7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rgbClr val="FF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>
                    <a:solidFill>
                      <a:srgbClr val="FF0000"/>
                    </a:solidFill>
                  </a:rPr>
                  <a:t>Lf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rgbClr val="FF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rgbClr val="FF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8366111"/>
        <c:crosses val="max"/>
        <c:crossBetween val="midCat"/>
      </c:valAx>
      <c:valAx>
        <c:axId val="198366111"/>
        <c:scaling>
          <c:orientation val="minMax"/>
        </c:scaling>
        <c:delete val="1"/>
        <c:axPos val="b"/>
        <c:numFmt formatCode="0" sourceLinked="1"/>
        <c:majorTickMark val="out"/>
        <c:minorTickMark val="none"/>
        <c:tickLblPos val="nextTo"/>
        <c:crossAx val="12714961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4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205833732109452"/>
          <c:y val="0.12442184310294549"/>
          <c:w val="0.67064275460042633"/>
          <c:h val="0.67000729075532217"/>
        </c:manualLayout>
      </c:layout>
      <c:scatterChart>
        <c:scatterStyle val="lineMarker"/>
        <c:varyColors val="0"/>
        <c:ser>
          <c:idx val="2"/>
          <c:order val="1"/>
          <c:tx>
            <c:strRef>
              <c:f>Results!$R$1</c:f>
              <c:strCache>
                <c:ptCount val="1"/>
                <c:pt idx="0">
                  <c:v>Ff,s</c:v>
                </c:pt>
              </c:strCache>
            </c:strRef>
          </c:tx>
          <c:spPr>
            <a:ln w="19050">
              <a:solidFill>
                <a:srgbClr val="153ADB"/>
              </a:solidFill>
            </a:ln>
          </c:spPr>
          <c:marker>
            <c:symbol val="none"/>
          </c:marker>
          <c:dPt>
            <c:idx val="7"/>
            <c:bubble3D val="0"/>
            <c:extLst>
              <c:ext xmlns:c16="http://schemas.microsoft.com/office/drawing/2014/chart" uri="{C3380CC4-5D6E-409C-BE32-E72D297353CC}">
                <c16:uniqueId val="{00000000-6279-8B47-910A-A6D2477644AB}"/>
              </c:ext>
            </c:extLst>
          </c:dPt>
          <c:xVal>
            <c:numRef>
              <c:f>Results!$C$12:$C$23</c:f>
              <c:numCache>
                <c:formatCode>0</c:formatCode>
                <c:ptCount val="12"/>
                <c:pt idx="0">
                  <c:v>22220.50280700055</c:v>
                </c:pt>
                <c:pt idx="1">
                  <c:v>33330.754210500818</c:v>
                </c:pt>
                <c:pt idx="2">
                  <c:v>44441.0056140011</c:v>
                </c:pt>
                <c:pt idx="3">
                  <c:v>66661.508421001636</c:v>
                </c:pt>
                <c:pt idx="4">
                  <c:v>111102.51403500271</c:v>
                </c:pt>
                <c:pt idx="5">
                  <c:v>222205.02807000541</c:v>
                </c:pt>
                <c:pt idx="6">
                  <c:v>333307.54210500827</c:v>
                </c:pt>
                <c:pt idx="7">
                  <c:v>444410.05614001083</c:v>
                </c:pt>
                <c:pt idx="8">
                  <c:v>666615.08421001653</c:v>
                </c:pt>
                <c:pt idx="9">
                  <c:v>888820.11228002165</c:v>
                </c:pt>
                <c:pt idx="10">
                  <c:v>1333230.1684200331</c:v>
                </c:pt>
                <c:pt idx="11">
                  <c:v>1777640.2245600433</c:v>
                </c:pt>
              </c:numCache>
            </c:numRef>
          </c:xVal>
          <c:yVal>
            <c:numRef>
              <c:f>Results!$R$12:$R$23</c:f>
              <c:numCache>
                <c:formatCode>0.00</c:formatCode>
                <c:ptCount val="12"/>
                <c:pt idx="0">
                  <c:v>0.52350654575806965</c:v>
                </c:pt>
                <c:pt idx="1">
                  <c:v>0.50175404185258987</c:v>
                </c:pt>
                <c:pt idx="2">
                  <c:v>0.4929018377304919</c:v>
                </c:pt>
                <c:pt idx="3">
                  <c:v>0.48173847155603655</c:v>
                </c:pt>
                <c:pt idx="4">
                  <c:v>0.4671119316877661</c:v>
                </c:pt>
                <c:pt idx="5">
                  <c:v>0.44445183427205387</c:v>
                </c:pt>
                <c:pt idx="6">
                  <c:v>0.42796342433531753</c:v>
                </c:pt>
                <c:pt idx="7">
                  <c:v>0.41268566382972172</c:v>
                </c:pt>
                <c:pt idx="8">
                  <c:v>0.38587533256316564</c:v>
                </c:pt>
                <c:pt idx="9">
                  <c:v>0.36293766862954102</c:v>
                </c:pt>
                <c:pt idx="10">
                  <c:v>0.32753344788580696</c:v>
                </c:pt>
                <c:pt idx="11">
                  <c:v>0.2987131047087338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79-8B47-910A-A6D2477644AB}"/>
            </c:ext>
          </c:extLst>
        </c:ser>
        <c:ser>
          <c:idx val="0"/>
          <c:order val="2"/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Figure_3!$W$12:$W$13</c:f>
              <c:numCache>
                <c:formatCode>0</c:formatCode>
                <c:ptCount val="2"/>
                <c:pt idx="0">
                  <c:v>444410.05614001083</c:v>
                </c:pt>
                <c:pt idx="1">
                  <c:v>444410.05614001083</c:v>
                </c:pt>
              </c:numCache>
            </c:numRef>
          </c:xVal>
          <c:yVal>
            <c:numRef>
              <c:f>Figure_3!$AF$12:$AF$13</c:f>
              <c:numCache>
                <c:formatCode>0.00</c:formatCode>
                <c:ptCount val="2"/>
                <c:pt idx="0">
                  <c:v>1E-8</c:v>
                </c:pt>
                <c:pt idx="1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2A4-5246-8115-409FCC2A2C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7274192"/>
        <c:axId val="2077275824"/>
      </c:scatterChart>
      <c:scatterChart>
        <c:scatterStyle val="lineMarker"/>
        <c:varyColors val="0"/>
        <c:ser>
          <c:idx val="1"/>
          <c:order val="0"/>
          <c:tx>
            <c:strRef>
              <c:f>Results!$L$1</c:f>
              <c:strCache>
                <c:ptCount val="1"/>
                <c:pt idx="0">
                  <c:v>S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dPt>
            <c:idx val="7"/>
            <c:bubble3D val="0"/>
            <c:extLst>
              <c:ext xmlns:c16="http://schemas.microsoft.com/office/drawing/2014/chart" uri="{C3380CC4-5D6E-409C-BE32-E72D297353CC}">
                <c16:uniqueId val="{00000002-6279-8B47-910A-A6D2477644AB}"/>
              </c:ext>
            </c:extLst>
          </c:dPt>
          <c:xVal>
            <c:numRef>
              <c:f>Results!$C$12:$C$23</c:f>
              <c:numCache>
                <c:formatCode>0</c:formatCode>
                <c:ptCount val="12"/>
                <c:pt idx="0">
                  <c:v>22220.50280700055</c:v>
                </c:pt>
                <c:pt idx="1">
                  <c:v>33330.754210500818</c:v>
                </c:pt>
                <c:pt idx="2">
                  <c:v>44441.0056140011</c:v>
                </c:pt>
                <c:pt idx="3">
                  <c:v>66661.508421001636</c:v>
                </c:pt>
                <c:pt idx="4">
                  <c:v>111102.51403500271</c:v>
                </c:pt>
                <c:pt idx="5">
                  <c:v>222205.02807000541</c:v>
                </c:pt>
                <c:pt idx="6">
                  <c:v>333307.54210500827</c:v>
                </c:pt>
                <c:pt idx="7">
                  <c:v>444410.05614001083</c:v>
                </c:pt>
                <c:pt idx="8">
                  <c:v>666615.08421001653</c:v>
                </c:pt>
                <c:pt idx="9">
                  <c:v>888820.11228002165</c:v>
                </c:pt>
                <c:pt idx="10">
                  <c:v>1333230.1684200331</c:v>
                </c:pt>
                <c:pt idx="11">
                  <c:v>1777640.2245600433</c:v>
                </c:pt>
              </c:numCache>
            </c:numRef>
          </c:xVal>
          <c:yVal>
            <c:numRef>
              <c:f>Results!$L$12:$L$23</c:f>
              <c:numCache>
                <c:formatCode>0.00000</c:formatCode>
                <c:ptCount val="12"/>
                <c:pt idx="0">
                  <c:v>2.7500000000000002E-4</c:v>
                </c:pt>
                <c:pt idx="1">
                  <c:v>2.4699999999999999E-4</c:v>
                </c:pt>
                <c:pt idx="2">
                  <c:v>2.3499999999999999E-4</c:v>
                </c:pt>
                <c:pt idx="3">
                  <c:v>2.2100000000000001E-4</c:v>
                </c:pt>
                <c:pt idx="4">
                  <c:v>2.0599999999999999E-4</c:v>
                </c:pt>
                <c:pt idx="5">
                  <c:v>1.92E-4</c:v>
                </c:pt>
                <c:pt idx="6">
                  <c:v>1.8699999999999999E-4</c:v>
                </c:pt>
                <c:pt idx="7">
                  <c:v>1.8349999999999999E-4</c:v>
                </c:pt>
                <c:pt idx="8">
                  <c:v>1.7899999999999999E-4</c:v>
                </c:pt>
                <c:pt idx="9">
                  <c:v>1.76E-4</c:v>
                </c:pt>
                <c:pt idx="10">
                  <c:v>1.74E-4</c:v>
                </c:pt>
                <c:pt idx="11">
                  <c:v>1.7200000000000001E-4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279-8B47-910A-A6D2477644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366111"/>
        <c:axId val="1271496111"/>
      </c:scatterChart>
      <c:valAx>
        <c:axId val="2077274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>
                    <a:solidFill>
                      <a:schemeClr val="tx1">
                        <a:lumMod val="65000"/>
                        <a:lumOff val="35000"/>
                      </a:schemeClr>
                    </a:solidFill>
                  </a:defRPr>
                </a:pPr>
                <a:r>
                  <a:rPr lang="en-US">
                    <a:solidFill>
                      <a:schemeClr val="tx1">
                        <a:lumMod val="65000"/>
                        <a:lumOff val="35000"/>
                      </a:schemeClr>
                    </a:solidFill>
                  </a:rPr>
                  <a:t>Gm (tons/yr)</a:t>
                </a:r>
              </a:p>
            </c:rich>
          </c:tx>
          <c:layout>
            <c:manualLayout>
              <c:xMode val="edge"/>
              <c:yMode val="edge"/>
              <c:x val="0.38706255468066492"/>
              <c:y val="0.9064581510644502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en-US"/>
          </a:p>
        </c:txPr>
        <c:crossAx val="2077275824"/>
        <c:crosses val="autoZero"/>
        <c:crossBetween val="midCat"/>
      </c:valAx>
      <c:valAx>
        <c:axId val="2077275824"/>
        <c:scaling>
          <c:orientation val="minMax"/>
          <c:max val="0.70000000000000007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>
                    <a:solidFill>
                      <a:srgbClr val="153ADB"/>
                    </a:solidFill>
                  </a:defRPr>
                </a:pPr>
                <a:r>
                  <a:rPr lang="en-US">
                    <a:solidFill>
                      <a:srgbClr val="153ADB"/>
                    </a:solidFill>
                  </a:rPr>
                  <a:t>Ff,s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rgbClr val="153ADB"/>
                </a:solidFill>
              </a:defRPr>
            </a:pPr>
            <a:endParaRPr lang="en-US"/>
          </a:p>
        </c:txPr>
        <c:crossAx val="2077274192"/>
        <c:crosses val="autoZero"/>
        <c:crossBetween val="midCat"/>
      </c:valAx>
      <c:valAx>
        <c:axId val="1271496111"/>
        <c:scaling>
          <c:orientation val="minMax"/>
          <c:max val="4.5000000000000015E-4"/>
          <c:min val="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>
                    <a:solidFill>
                      <a:srgbClr val="FF0000"/>
                    </a:solidFill>
                  </a:defRPr>
                </a:pPr>
                <a:r>
                  <a:rPr lang="en-US">
                    <a:solidFill>
                      <a:srgbClr val="FF0000"/>
                    </a:solidFill>
                  </a:rPr>
                  <a:t>S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rgbClr val="FF0000"/>
                </a:solidFill>
              </a:defRPr>
            </a:pPr>
            <a:endParaRPr lang="en-US"/>
          </a:p>
        </c:txPr>
        <c:crossAx val="198366111"/>
        <c:crosses val="max"/>
        <c:crossBetween val="midCat"/>
        <c:majorUnit val="1.0000000000000003E-4"/>
      </c:valAx>
      <c:valAx>
        <c:axId val="198366111"/>
        <c:scaling>
          <c:orientation val="minMax"/>
        </c:scaling>
        <c:delete val="1"/>
        <c:axPos val="b"/>
        <c:numFmt formatCode="0" sourceLinked="1"/>
        <c:majorTickMark val="out"/>
        <c:minorTickMark val="none"/>
        <c:tickLblPos val="nextTo"/>
        <c:crossAx val="1271496111"/>
        <c:crosses val="autoZero"/>
        <c:crossBetween val="midCat"/>
      </c:valAx>
    </c:plotArea>
    <c:plotVisOnly val="1"/>
    <c:dispBlanksAs val="gap"/>
    <c:showDLblsOverMax val="0"/>
    <c:extLst/>
  </c:chart>
  <c:spPr>
    <a:noFill/>
    <a:ln>
      <a:noFill/>
    </a:ln>
  </c:spPr>
  <c:txPr>
    <a:bodyPr/>
    <a:lstStyle/>
    <a:p>
      <a:pPr>
        <a:defRPr sz="1400" b="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875320884261337"/>
          <c:y val="0.12442184310294549"/>
          <c:w val="0.68445758667167989"/>
          <c:h val="0.67000729075532217"/>
        </c:manualLayout>
      </c:layout>
      <c:scatterChart>
        <c:scatterStyle val="lineMarker"/>
        <c:varyColors val="0"/>
        <c:ser>
          <c:idx val="1"/>
          <c:order val="0"/>
          <c:tx>
            <c:strRef>
              <c:f>Results!$AA$1</c:f>
              <c:strCache>
                <c:ptCount val="1"/>
                <c:pt idx="0">
                  <c:v>c Hpb/Bf</c:v>
                </c:pt>
              </c:strCache>
            </c:strRef>
          </c:tx>
          <c:spPr>
            <a:ln w="25400" cap="rnd">
              <a:solidFill>
                <a:srgbClr val="153ADB"/>
              </a:solidFill>
              <a:prstDash val="sysDot"/>
              <a:round/>
            </a:ln>
            <a:effectLst/>
          </c:spPr>
          <c:marker>
            <c:symbol val="none"/>
          </c:marker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00-A25B-B546-9B6D-A679CEFB721A}"/>
              </c:ext>
            </c:extLst>
          </c:dPt>
          <c:xVal>
            <c:numRef>
              <c:f>Results!$C$12:$C$23</c:f>
              <c:numCache>
                <c:formatCode>0</c:formatCode>
                <c:ptCount val="12"/>
                <c:pt idx="0">
                  <c:v>22220.50280700055</c:v>
                </c:pt>
                <c:pt idx="1">
                  <c:v>33330.754210500818</c:v>
                </c:pt>
                <c:pt idx="2">
                  <c:v>44441.0056140011</c:v>
                </c:pt>
                <c:pt idx="3">
                  <c:v>66661.508421001636</c:v>
                </c:pt>
                <c:pt idx="4">
                  <c:v>111102.51403500271</c:v>
                </c:pt>
                <c:pt idx="5">
                  <c:v>222205.02807000541</c:v>
                </c:pt>
                <c:pt idx="6">
                  <c:v>333307.54210500827</c:v>
                </c:pt>
                <c:pt idx="7">
                  <c:v>444410.05614001083</c:v>
                </c:pt>
                <c:pt idx="8">
                  <c:v>666615.08421001653</c:v>
                </c:pt>
                <c:pt idx="9">
                  <c:v>888820.11228002165</c:v>
                </c:pt>
                <c:pt idx="10">
                  <c:v>1333230.1684200331</c:v>
                </c:pt>
                <c:pt idx="11">
                  <c:v>1777640.2245600433</c:v>
                </c:pt>
              </c:numCache>
            </c:numRef>
          </c:xVal>
          <c:yVal>
            <c:numRef>
              <c:f>Results!$AA$12:$AA$23</c:f>
              <c:numCache>
                <c:formatCode>0.00</c:formatCode>
                <c:ptCount val="12"/>
                <c:pt idx="0">
                  <c:v>0.20673731123806879</c:v>
                </c:pt>
                <c:pt idx="1">
                  <c:v>0.39149776402357567</c:v>
                </c:pt>
                <c:pt idx="2">
                  <c:v>0.53834468039685046</c:v>
                </c:pt>
                <c:pt idx="3">
                  <c:v>0.7609901297244781</c:v>
                </c:pt>
                <c:pt idx="4">
                  <c:v>1.0905008871332134</c:v>
                </c:pt>
                <c:pt idx="5">
                  <c:v>1.6917027467266834</c:v>
                </c:pt>
                <c:pt idx="6">
                  <c:v>2.1181261870569958</c:v>
                </c:pt>
                <c:pt idx="7">
                  <c:v>2.4083612757354147</c:v>
                </c:pt>
                <c:pt idx="8">
                  <c:v>2.7930530201995354</c:v>
                </c:pt>
                <c:pt idx="9">
                  <c:v>3.0665781261648122</c:v>
                </c:pt>
                <c:pt idx="10">
                  <c:v>3.5173594889438964</c:v>
                </c:pt>
                <c:pt idx="11">
                  <c:v>3.7992910565086375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5B-B546-9B6D-A679CEFB721A}"/>
            </c:ext>
          </c:extLst>
        </c:ser>
        <c:ser>
          <c:idx val="2"/>
          <c:order val="1"/>
          <c:tx>
            <c:strRef>
              <c:f>Results!$X$1</c:f>
              <c:strCache>
                <c:ptCount val="1"/>
                <c:pt idx="0">
                  <c:v>Df</c:v>
                </c:pt>
              </c:strCache>
            </c:strRef>
          </c:tx>
          <c:spPr>
            <a:ln w="25400" cap="rnd">
              <a:solidFill>
                <a:srgbClr val="153ADB"/>
              </a:solidFill>
              <a:round/>
            </a:ln>
            <a:effectLst/>
          </c:spPr>
          <c:marker>
            <c:symbol val="none"/>
          </c:marker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02-A25B-B546-9B6D-A679CEFB721A}"/>
              </c:ext>
            </c:extLst>
          </c:dPt>
          <c:xVal>
            <c:numRef>
              <c:f>Results!$C$12:$C$23</c:f>
              <c:numCache>
                <c:formatCode>0</c:formatCode>
                <c:ptCount val="12"/>
                <c:pt idx="0">
                  <c:v>22220.50280700055</c:v>
                </c:pt>
                <c:pt idx="1">
                  <c:v>33330.754210500818</c:v>
                </c:pt>
                <c:pt idx="2">
                  <c:v>44441.0056140011</c:v>
                </c:pt>
                <c:pt idx="3">
                  <c:v>66661.508421001636</c:v>
                </c:pt>
                <c:pt idx="4">
                  <c:v>111102.51403500271</c:v>
                </c:pt>
                <c:pt idx="5">
                  <c:v>222205.02807000541</c:v>
                </c:pt>
                <c:pt idx="6">
                  <c:v>333307.54210500827</c:v>
                </c:pt>
                <c:pt idx="7">
                  <c:v>444410.05614001083</c:v>
                </c:pt>
                <c:pt idx="8">
                  <c:v>666615.08421001653</c:v>
                </c:pt>
                <c:pt idx="9">
                  <c:v>888820.11228002165</c:v>
                </c:pt>
                <c:pt idx="10">
                  <c:v>1333230.1684200331</c:v>
                </c:pt>
                <c:pt idx="11">
                  <c:v>1777640.2245600433</c:v>
                </c:pt>
              </c:numCache>
            </c:numRef>
          </c:xVal>
          <c:yVal>
            <c:numRef>
              <c:f>Results!$X$12:$X$23</c:f>
              <c:numCache>
                <c:formatCode>0.0</c:formatCode>
                <c:ptCount val="12"/>
                <c:pt idx="0">
                  <c:v>0.2326075448305957</c:v>
                </c:pt>
                <c:pt idx="1">
                  <c:v>0.40860704899486788</c:v>
                </c:pt>
                <c:pt idx="2">
                  <c:v>0.54591158170141141</c:v>
                </c:pt>
                <c:pt idx="3">
                  <c:v>0.75310701735093177</c:v>
                </c:pt>
                <c:pt idx="4">
                  <c:v>1.0526323527689265</c:v>
                </c:pt>
                <c:pt idx="5">
                  <c:v>1.5643613229176887</c:v>
                </c:pt>
                <c:pt idx="6">
                  <c:v>1.8938165193035663</c:v>
                </c:pt>
                <c:pt idx="7">
                  <c:v>2.1078969132727816</c:v>
                </c:pt>
                <c:pt idx="8">
                  <c:v>2.3836338393008667</c:v>
                </c:pt>
                <c:pt idx="9">
                  <c:v>2.5722667725415373</c:v>
                </c:pt>
                <c:pt idx="10">
                  <c:v>2.8450364439894371</c:v>
                </c:pt>
                <c:pt idx="11">
                  <c:v>3.0141376734272596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25B-B546-9B6D-A679CEFB721A}"/>
            </c:ext>
          </c:extLst>
        </c:ser>
        <c:ser>
          <c:idx val="3"/>
          <c:order val="3"/>
          <c:dPt>
            <c:idx val="1"/>
            <c:bubble3D val="0"/>
            <c:spPr>
              <a:ln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6-EE9A-8D48-B3B7-FBEF85DBBEDF}"/>
              </c:ext>
            </c:extLst>
          </c:dPt>
          <c:xVal>
            <c:numRef>
              <c:f>Figure_3!$W$12:$W$13</c:f>
              <c:numCache>
                <c:formatCode>0</c:formatCode>
                <c:ptCount val="2"/>
                <c:pt idx="0">
                  <c:v>444410.05614001083</c:v>
                </c:pt>
                <c:pt idx="1">
                  <c:v>444410.05614001083</c:v>
                </c:pt>
              </c:numCache>
            </c:numRef>
          </c:xVal>
          <c:yVal>
            <c:numRef>
              <c:f>Figure_3!$AF$12:$AF$13</c:f>
              <c:numCache>
                <c:formatCode>0.00</c:formatCode>
                <c:ptCount val="2"/>
                <c:pt idx="0">
                  <c:v>1E-8</c:v>
                </c:pt>
                <c:pt idx="1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E9A-8D48-B3B7-FBEF85DBBE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7274192"/>
        <c:axId val="2077275824"/>
      </c:scatterChart>
      <c:scatterChart>
        <c:scatterStyle val="lineMarker"/>
        <c:varyColors val="0"/>
        <c:ser>
          <c:idx val="0"/>
          <c:order val="2"/>
          <c:tx>
            <c:v>Qbf</c:v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04-A25B-B546-9B6D-A679CEFB721A}"/>
              </c:ext>
            </c:extLst>
          </c:dPt>
          <c:dPt>
            <c:idx val="7"/>
            <c:bubble3D val="0"/>
            <c:extLst>
              <c:ext xmlns:c16="http://schemas.microsoft.com/office/drawing/2014/chart" uri="{C3380CC4-5D6E-409C-BE32-E72D297353CC}">
                <c16:uniqueId val="{00000005-A25B-B546-9B6D-A679CEFB721A}"/>
              </c:ext>
            </c:extLst>
          </c:dPt>
          <c:xVal>
            <c:numRef>
              <c:f>Results!$C$12:$C$23</c:f>
              <c:numCache>
                <c:formatCode>0</c:formatCode>
                <c:ptCount val="12"/>
                <c:pt idx="0">
                  <c:v>22220.50280700055</c:v>
                </c:pt>
                <c:pt idx="1">
                  <c:v>33330.754210500818</c:v>
                </c:pt>
                <c:pt idx="2">
                  <c:v>44441.0056140011</c:v>
                </c:pt>
                <c:pt idx="3">
                  <c:v>66661.508421001636</c:v>
                </c:pt>
                <c:pt idx="4">
                  <c:v>111102.51403500271</c:v>
                </c:pt>
                <c:pt idx="5">
                  <c:v>222205.02807000541</c:v>
                </c:pt>
                <c:pt idx="6">
                  <c:v>333307.54210500827</c:v>
                </c:pt>
                <c:pt idx="7">
                  <c:v>444410.05614001083</c:v>
                </c:pt>
                <c:pt idx="8">
                  <c:v>666615.08421001653</c:v>
                </c:pt>
                <c:pt idx="9">
                  <c:v>888820.11228002165</c:v>
                </c:pt>
                <c:pt idx="10">
                  <c:v>1333230.1684200331</c:v>
                </c:pt>
                <c:pt idx="11">
                  <c:v>1777640.2245600433</c:v>
                </c:pt>
              </c:numCache>
            </c:numRef>
          </c:xVal>
          <c:yVal>
            <c:numRef>
              <c:f>Results!$T$12:$T$23</c:f>
              <c:numCache>
                <c:formatCode>0</c:formatCode>
                <c:ptCount val="12"/>
                <c:pt idx="0">
                  <c:v>122.53330570954084</c:v>
                </c:pt>
                <c:pt idx="1">
                  <c:v>123.28677794725759</c:v>
                </c:pt>
                <c:pt idx="2">
                  <c:v>127.91678282469516</c:v>
                </c:pt>
                <c:pt idx="3">
                  <c:v>139.40545279242798</c:v>
                </c:pt>
                <c:pt idx="4">
                  <c:v>159.17945348521584</c:v>
                </c:pt>
                <c:pt idx="5">
                  <c:v>196.94240122357908</c:v>
                </c:pt>
                <c:pt idx="6">
                  <c:v>227.12344890974049</c:v>
                </c:pt>
                <c:pt idx="7">
                  <c:v>252.20146278138805</c:v>
                </c:pt>
                <c:pt idx="8">
                  <c:v>290.76506606525061</c:v>
                </c:pt>
                <c:pt idx="9">
                  <c:v>319.31778738221544</c:v>
                </c:pt>
                <c:pt idx="10">
                  <c:v>368.02273045747552</c:v>
                </c:pt>
                <c:pt idx="11">
                  <c:v>403.44049865046543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25B-B546-9B6D-A679CEFB72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1180255"/>
        <c:axId val="1631217679"/>
      </c:scatterChart>
      <c:valAx>
        <c:axId val="2077274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>
                    <a:solidFill>
                      <a:schemeClr val="tx1">
                        <a:lumMod val="65000"/>
                        <a:lumOff val="35000"/>
                      </a:schemeClr>
                    </a:solidFill>
                  </a:defRPr>
                </a:pPr>
                <a:r>
                  <a:rPr lang="en-US">
                    <a:solidFill>
                      <a:schemeClr val="tx1">
                        <a:lumMod val="65000"/>
                        <a:lumOff val="35000"/>
                      </a:schemeClr>
                    </a:solidFill>
                  </a:rPr>
                  <a:t>Gm (tons/yr)</a:t>
                </a:r>
              </a:p>
            </c:rich>
          </c:tx>
          <c:layout>
            <c:manualLayout>
              <c:xMode val="edge"/>
              <c:yMode val="edge"/>
              <c:x val="0.38706255468066492"/>
              <c:y val="0.9064581510644502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en-US"/>
          </a:p>
        </c:txPr>
        <c:crossAx val="2077275824"/>
        <c:crossesAt val="0.1"/>
        <c:crossBetween val="midCat"/>
      </c:valAx>
      <c:valAx>
        <c:axId val="2077275824"/>
        <c:scaling>
          <c:logBase val="10"/>
          <c:orientation val="minMax"/>
          <c:max val="16"/>
          <c:min val="0.1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>
                    <a:solidFill>
                      <a:srgbClr val="153ADB"/>
                    </a:solidFill>
                  </a:defRPr>
                </a:pPr>
                <a:r>
                  <a:rPr lang="en-US">
                    <a:solidFill>
                      <a:srgbClr val="153ADB"/>
                    </a:solidFill>
                  </a:rPr>
                  <a:t>Sediment flux (mm/yr)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rgbClr val="153ADB"/>
                </a:solidFill>
              </a:defRPr>
            </a:pPr>
            <a:endParaRPr lang="en-US"/>
          </a:p>
        </c:txPr>
        <c:crossAx val="2077274192"/>
        <c:crosses val="autoZero"/>
        <c:crossBetween val="midCat"/>
      </c:valAx>
      <c:valAx>
        <c:axId val="1631217679"/>
        <c:scaling>
          <c:orientation val="minMax"/>
          <c:max val="45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>
                    <a:solidFill>
                      <a:srgbClr val="FF0000"/>
                    </a:solidFill>
                  </a:defRPr>
                </a:pPr>
                <a:r>
                  <a:rPr lang="en-US">
                    <a:solidFill>
                      <a:srgbClr val="FF0000"/>
                    </a:solidFill>
                  </a:rPr>
                  <a:t>Qbf (m3/s)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txPr>
          <a:bodyPr/>
          <a:lstStyle/>
          <a:p>
            <a:pPr>
              <a:defRPr>
                <a:solidFill>
                  <a:srgbClr val="FF0000"/>
                </a:solidFill>
              </a:defRPr>
            </a:pPr>
            <a:endParaRPr lang="en-US"/>
          </a:p>
        </c:txPr>
        <c:crossAx val="1631180255"/>
        <c:crosses val="max"/>
        <c:crossBetween val="midCat"/>
        <c:majorUnit val="100"/>
      </c:valAx>
      <c:valAx>
        <c:axId val="1631180255"/>
        <c:scaling>
          <c:orientation val="minMax"/>
        </c:scaling>
        <c:delete val="1"/>
        <c:axPos val="b"/>
        <c:numFmt formatCode="0" sourceLinked="1"/>
        <c:majorTickMark val="out"/>
        <c:minorTickMark val="none"/>
        <c:tickLblPos val="nextTo"/>
        <c:crossAx val="1631217679"/>
        <c:crosses val="autoZero"/>
        <c:crossBetween val="midCat"/>
      </c:valAx>
    </c:plotArea>
    <c:plotVisOnly val="1"/>
    <c:dispBlanksAs val="gap"/>
    <c:showDLblsOverMax val="0"/>
    <c:extLst/>
  </c:chart>
  <c:spPr>
    <a:noFill/>
    <a:ln>
      <a:noFill/>
    </a:ln>
  </c:spPr>
  <c:txPr>
    <a:bodyPr/>
    <a:lstStyle/>
    <a:p>
      <a:pPr>
        <a:defRPr sz="1400" b="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12" Type="http://schemas.openxmlformats.org/officeDocument/2006/relationships/chart" Target="../charts/chart24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11" Type="http://schemas.openxmlformats.org/officeDocument/2006/relationships/chart" Target="../charts/chart23.xml"/><Relationship Id="rId5" Type="http://schemas.openxmlformats.org/officeDocument/2006/relationships/chart" Target="../charts/chart17.xml"/><Relationship Id="rId10" Type="http://schemas.openxmlformats.org/officeDocument/2006/relationships/chart" Target="../charts/chart22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825499</xdr:colOff>
      <xdr:row>8</xdr:row>
      <xdr:rowOff>165100</xdr:rowOff>
    </xdr:from>
    <xdr:to>
      <xdr:col>16</xdr:col>
      <xdr:colOff>284702</xdr:colOff>
      <xdr:row>23</xdr:row>
      <xdr:rowOff>25400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6BA283B-30AA-5049-8ED6-B4FAC7C9F7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86599" y="2120900"/>
          <a:ext cx="7003003" cy="3530600"/>
        </a:xfrm>
        <a:prstGeom prst="rect">
          <a:avLst/>
        </a:prstGeom>
      </xdr:spPr>
    </xdr:pic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0.08611</cdr:x>
      <cdr:y>0.10185</cdr:y>
    </cdr:to>
    <cdr:sp macro="" textlink="">
      <cdr:nvSpPr>
        <cdr:cNvPr id="2" name="TextBox 10">
          <a:extLst xmlns:a="http://schemas.openxmlformats.org/drawingml/2006/main">
            <a:ext uri="{FF2B5EF4-FFF2-40B4-BE49-F238E27FC236}">
              <a16:creationId xmlns:a16="http://schemas.microsoft.com/office/drawing/2014/main" id="{EE2F4406-5B39-124C-ABB2-C134A8A86676}"/>
            </a:ext>
          </a:extLst>
        </cdr:cNvPr>
        <cdr:cNvSpPr txBox="1"/>
      </cdr:nvSpPr>
      <cdr:spPr>
        <a:xfrm xmlns:a="http://schemas.openxmlformats.org/drawingml/2006/main">
          <a:off x="0" y="0"/>
          <a:ext cx="395882" cy="2793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 b="0">
              <a:latin typeface="Times New Roman" panose="02020603050405020304" pitchFamily="18" charset="0"/>
              <a:cs typeface="Times New Roman" panose="02020603050405020304" pitchFamily="18" charset="0"/>
            </a:rPr>
            <a:t>e)</a:t>
          </a:r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0.08611</cdr:x>
      <cdr:y>0.10185</cdr:y>
    </cdr:to>
    <cdr:sp macro="" textlink="">
      <cdr:nvSpPr>
        <cdr:cNvPr id="2" name="TextBox 10">
          <a:extLst xmlns:a="http://schemas.openxmlformats.org/drawingml/2006/main">
            <a:ext uri="{FF2B5EF4-FFF2-40B4-BE49-F238E27FC236}">
              <a16:creationId xmlns:a16="http://schemas.microsoft.com/office/drawing/2014/main" id="{EE2F4406-5B39-124C-ABB2-C134A8A86676}"/>
            </a:ext>
          </a:extLst>
        </cdr:cNvPr>
        <cdr:cNvSpPr txBox="1"/>
      </cdr:nvSpPr>
      <cdr:spPr>
        <a:xfrm xmlns:a="http://schemas.openxmlformats.org/drawingml/2006/main">
          <a:off x="0" y="0"/>
          <a:ext cx="395518" cy="2793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 b="0">
              <a:latin typeface="Times New Roman" panose="02020603050405020304" pitchFamily="18" charset="0"/>
              <a:cs typeface="Times New Roman" panose="02020603050405020304" pitchFamily="18" charset="0"/>
            </a:rPr>
            <a:t>f)</a:t>
          </a:r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0.00161</cdr:x>
      <cdr:y>0.00265</cdr:y>
    </cdr:from>
    <cdr:to>
      <cdr:x>0.08772</cdr:x>
      <cdr:y>0.1045</cdr:y>
    </cdr:to>
    <cdr:sp macro="" textlink="">
      <cdr:nvSpPr>
        <cdr:cNvPr id="2" name="TextBox 10">
          <a:extLst xmlns:a="http://schemas.openxmlformats.org/drawingml/2006/main">
            <a:ext uri="{FF2B5EF4-FFF2-40B4-BE49-F238E27FC236}">
              <a16:creationId xmlns:a16="http://schemas.microsoft.com/office/drawing/2014/main" id="{EE2F4406-5B39-124C-ABB2-C134A8A86676}"/>
            </a:ext>
          </a:extLst>
        </cdr:cNvPr>
        <cdr:cNvSpPr txBox="1"/>
      </cdr:nvSpPr>
      <cdr:spPr>
        <a:xfrm xmlns:a="http://schemas.openxmlformats.org/drawingml/2006/main">
          <a:off x="7339" y="7230"/>
          <a:ext cx="392452" cy="27786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 b="0">
              <a:latin typeface="Times New Roman" panose="02020603050405020304" pitchFamily="18" charset="0"/>
              <a:cs typeface="Times New Roman" panose="02020603050405020304" pitchFamily="18" charset="0"/>
            </a:rPr>
            <a:t>a)</a:t>
          </a:r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0.0016</cdr:x>
      <cdr:y>0.00265</cdr:y>
    </cdr:from>
    <cdr:to>
      <cdr:x>0.08771</cdr:x>
      <cdr:y>0.1045</cdr:y>
    </cdr:to>
    <cdr:sp macro="" textlink="">
      <cdr:nvSpPr>
        <cdr:cNvPr id="2" name="TextBox 10">
          <a:extLst xmlns:a="http://schemas.openxmlformats.org/drawingml/2006/main">
            <a:ext uri="{FF2B5EF4-FFF2-40B4-BE49-F238E27FC236}">
              <a16:creationId xmlns:a16="http://schemas.microsoft.com/office/drawing/2014/main" id="{EE2F4406-5B39-124C-ABB2-C134A8A86676}"/>
            </a:ext>
          </a:extLst>
        </cdr:cNvPr>
        <cdr:cNvSpPr txBox="1"/>
      </cdr:nvSpPr>
      <cdr:spPr>
        <a:xfrm xmlns:a="http://schemas.openxmlformats.org/drawingml/2006/main">
          <a:off x="7307" y="7230"/>
          <a:ext cx="392203" cy="27786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 b="0">
              <a:latin typeface="Times New Roman" panose="02020603050405020304" pitchFamily="18" charset="0"/>
              <a:cs typeface="Times New Roman" panose="02020603050405020304" pitchFamily="18" charset="0"/>
            </a:rPr>
            <a:t>b)</a:t>
          </a:r>
        </a:p>
      </cdr:txBody>
    </cdr:sp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0.01111</cdr:x>
      <cdr:y>0.01852</cdr:y>
    </cdr:from>
    <cdr:to>
      <cdr:x>0.09722</cdr:x>
      <cdr:y>0.12037</cdr:y>
    </cdr:to>
    <cdr:sp macro="" textlink="">
      <cdr:nvSpPr>
        <cdr:cNvPr id="2" name="TextBox 10">
          <a:extLst xmlns:a="http://schemas.openxmlformats.org/drawingml/2006/main">
            <a:ext uri="{FF2B5EF4-FFF2-40B4-BE49-F238E27FC236}">
              <a16:creationId xmlns:a16="http://schemas.microsoft.com/office/drawing/2014/main" id="{EE2F4406-5B39-124C-ABB2-C134A8A86676}"/>
            </a:ext>
          </a:extLst>
        </cdr:cNvPr>
        <cdr:cNvSpPr txBox="1"/>
      </cdr:nvSpPr>
      <cdr:spPr>
        <a:xfrm xmlns:a="http://schemas.openxmlformats.org/drawingml/2006/main">
          <a:off x="50800" y="50800"/>
          <a:ext cx="393700" cy="2794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 b="0">
              <a:latin typeface="Times New Roman" panose="02020603050405020304" pitchFamily="18" charset="0"/>
              <a:cs typeface="Times New Roman" panose="02020603050405020304" pitchFamily="18" charset="0"/>
            </a:rPr>
            <a:t>c)</a:t>
          </a:r>
        </a:p>
      </cdr:txBody>
    </cdr:sp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143510</xdr:colOff>
      <xdr:row>17</xdr:row>
      <xdr:rowOff>30480</xdr:rowOff>
    </xdr:from>
    <xdr:to>
      <xdr:col>17</xdr:col>
      <xdr:colOff>610870</xdr:colOff>
      <xdr:row>30</xdr:row>
      <xdr:rowOff>132080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1CF0468-A8D7-7848-A299-ACAEFBEB8D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143510</xdr:colOff>
      <xdr:row>5</xdr:row>
      <xdr:rowOff>0</xdr:rowOff>
    </xdr:from>
    <xdr:to>
      <xdr:col>17</xdr:col>
      <xdr:colOff>610870</xdr:colOff>
      <xdr:row>18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580DA73-AB0D-0B49-A4F5-6FFC52E4CE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477943</xdr:colOff>
      <xdr:row>17</xdr:row>
      <xdr:rowOff>34713</xdr:rowOff>
    </xdr:from>
    <xdr:to>
      <xdr:col>12</xdr:col>
      <xdr:colOff>127423</xdr:colOff>
      <xdr:row>30</xdr:row>
      <xdr:rowOff>136313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F2AD92E-76D4-E94F-B78E-56C7C15B56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477943</xdr:colOff>
      <xdr:row>5</xdr:row>
      <xdr:rowOff>4233</xdr:rowOff>
    </xdr:from>
    <xdr:to>
      <xdr:col>12</xdr:col>
      <xdr:colOff>127423</xdr:colOff>
      <xdr:row>18</xdr:row>
      <xdr:rowOff>105833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FDC2394-CF7B-434A-B067-021A2A6FB1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5</xdr:row>
      <xdr:rowOff>0</xdr:rowOff>
    </xdr:from>
    <xdr:to>
      <xdr:col>6</xdr:col>
      <xdr:colOff>469900</xdr:colOff>
      <xdr:row>18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E36932-353A-3D46-89C3-E92C6F9415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17</xdr:row>
      <xdr:rowOff>30480</xdr:rowOff>
    </xdr:from>
    <xdr:to>
      <xdr:col>6</xdr:col>
      <xdr:colOff>469900</xdr:colOff>
      <xdr:row>30</xdr:row>
      <xdr:rowOff>132080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3852A33-4F85-1F4A-9049-A5EBD39A67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29</xdr:row>
      <xdr:rowOff>81280</xdr:rowOff>
    </xdr:from>
    <xdr:to>
      <xdr:col>6</xdr:col>
      <xdr:colOff>469900</xdr:colOff>
      <xdr:row>42</xdr:row>
      <xdr:rowOff>182880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45637B0-4FA5-5D4A-8929-C8449A1266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477943</xdr:colOff>
      <xdr:row>29</xdr:row>
      <xdr:rowOff>85513</xdr:rowOff>
    </xdr:from>
    <xdr:to>
      <xdr:col>12</xdr:col>
      <xdr:colOff>127423</xdr:colOff>
      <xdr:row>42</xdr:row>
      <xdr:rowOff>187113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5069884-ADDC-2A4A-8919-8F80A6A878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41</xdr:row>
      <xdr:rowOff>142240</xdr:rowOff>
    </xdr:from>
    <xdr:to>
      <xdr:col>6</xdr:col>
      <xdr:colOff>469900</xdr:colOff>
      <xdr:row>55</xdr:row>
      <xdr:rowOff>40640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9B1956C-5114-BD45-B943-14B95D095E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741680</xdr:colOff>
      <xdr:row>42</xdr:row>
      <xdr:rowOff>142240</xdr:rowOff>
    </xdr:from>
    <xdr:to>
      <xdr:col>2</xdr:col>
      <xdr:colOff>368300</xdr:colOff>
      <xdr:row>52</xdr:row>
      <xdr:rowOff>55880</xdr:rowOff>
    </xdr:to>
    <xdr:sp macro="" textlink="">
      <xdr:nvSpPr>
        <xdr:cNvPr id="14" name="Oval 13">
          <a:extLst>
            <a:ext uri="{FF2B5EF4-FFF2-40B4-BE49-F238E27FC236}">
              <a16:creationId xmlns:a16="http://schemas.microsoft.com/office/drawing/2014/main" id="{B17EAF82-485E-4845-BC98-E27CFC321EA6}"/>
            </a:ext>
          </a:extLst>
        </xdr:cNvPr>
        <xdr:cNvSpPr/>
      </xdr:nvSpPr>
      <xdr:spPr>
        <a:xfrm>
          <a:off x="1567180" y="8778240"/>
          <a:ext cx="452120" cy="1945640"/>
        </a:xfrm>
        <a:prstGeom prst="ellipse">
          <a:avLst/>
        </a:prstGeom>
        <a:solidFill>
          <a:srgbClr val="FFFF00">
            <a:alpha val="40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6</xdr:col>
      <xdr:colOff>477943</xdr:colOff>
      <xdr:row>41</xdr:row>
      <xdr:rowOff>146473</xdr:rowOff>
    </xdr:from>
    <xdr:to>
      <xdr:col>12</xdr:col>
      <xdr:colOff>127423</xdr:colOff>
      <xdr:row>55</xdr:row>
      <xdr:rowOff>44873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175140E1-6E93-9742-88AE-183DC2E562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143510</xdr:colOff>
      <xdr:row>29</xdr:row>
      <xdr:rowOff>81280</xdr:rowOff>
    </xdr:from>
    <xdr:to>
      <xdr:col>17</xdr:col>
      <xdr:colOff>610870</xdr:colOff>
      <xdr:row>42</xdr:row>
      <xdr:rowOff>182880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079D245-FC5D-1045-8A2A-3F900E4DA7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143510</xdr:colOff>
      <xdr:row>41</xdr:row>
      <xdr:rowOff>121920</xdr:rowOff>
    </xdr:from>
    <xdr:to>
      <xdr:col>17</xdr:col>
      <xdr:colOff>610870</xdr:colOff>
      <xdr:row>55</xdr:row>
      <xdr:rowOff>20320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69F10968-BC0E-8B49-827C-A1311AEA48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0.07317</cdr:x>
      <cdr:y>0.11647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B08137D-C742-5648-8F41-739004B674A2}"/>
            </a:ext>
          </a:extLst>
        </cdr:cNvPr>
        <cdr:cNvSpPr txBox="1"/>
      </cdr:nvSpPr>
      <cdr:spPr>
        <a:xfrm xmlns:a="http://schemas.openxmlformats.org/drawingml/2006/main">
          <a:off x="0" y="0"/>
          <a:ext cx="336206" cy="31951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f)</a:t>
          </a:r>
        </a:p>
      </cdr:txBody>
    </cdr:sp>
  </cdr:relSizeAnchor>
</c:userShapes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0.08485</cdr:x>
      <cdr:y>0.11647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B08137D-C742-5648-8F41-739004B674A2}"/>
            </a:ext>
          </a:extLst>
        </cdr:cNvPr>
        <cdr:cNvSpPr txBox="1"/>
      </cdr:nvSpPr>
      <cdr:spPr>
        <a:xfrm xmlns:a="http://schemas.openxmlformats.org/drawingml/2006/main">
          <a:off x="0" y="0"/>
          <a:ext cx="389890" cy="31951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c)</a:t>
          </a:r>
        </a:p>
      </cdr:txBody>
    </cdr:sp>
  </cdr:relSizeAnchor>
</c:userShapes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0.11411</cdr:x>
      <cdr:y>0.11647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B08137D-C742-5648-8F41-739004B674A2}"/>
            </a:ext>
          </a:extLst>
        </cdr:cNvPr>
        <cdr:cNvSpPr txBox="1"/>
      </cdr:nvSpPr>
      <cdr:spPr>
        <a:xfrm xmlns:a="http://schemas.openxmlformats.org/drawingml/2006/main">
          <a:off x="0" y="0"/>
          <a:ext cx="525208" cy="31951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e)</a:t>
          </a:r>
        </a:p>
      </cdr:txBody>
    </cdr:sp>
  </cdr:relSizeAnchor>
</c:userShapes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</cdr:x>
      <cdr:y>0.00463</cdr:y>
    </cdr:from>
    <cdr:to>
      <cdr:x>0.13619</cdr:x>
      <cdr:y>0.1211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B08137D-C742-5648-8F41-739004B674A2}"/>
            </a:ext>
          </a:extLst>
        </cdr:cNvPr>
        <cdr:cNvSpPr txBox="1"/>
      </cdr:nvSpPr>
      <cdr:spPr>
        <a:xfrm xmlns:a="http://schemas.openxmlformats.org/drawingml/2006/main">
          <a:off x="0" y="12704"/>
          <a:ext cx="626808" cy="31951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b)</a:t>
          </a:r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88900</xdr:colOff>
      <xdr:row>41</xdr:row>
      <xdr:rowOff>0</xdr:rowOff>
    </xdr:from>
    <xdr:to>
      <xdr:col>6</xdr:col>
      <xdr:colOff>558800</xdr:colOff>
      <xdr:row>54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6AE706-D161-3946-B5AF-CA7C21D49A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556683</xdr:colOff>
      <xdr:row>41</xdr:row>
      <xdr:rowOff>4233</xdr:rowOff>
    </xdr:from>
    <xdr:to>
      <xdr:col>12</xdr:col>
      <xdr:colOff>206163</xdr:colOff>
      <xdr:row>54</xdr:row>
      <xdr:rowOff>4233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4C8FECA-794F-204F-9CD8-BAC7A99BA6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214630</xdr:colOff>
      <xdr:row>41</xdr:row>
      <xdr:rowOff>0</xdr:rowOff>
    </xdr:from>
    <xdr:to>
      <xdr:col>17</xdr:col>
      <xdr:colOff>684530</xdr:colOff>
      <xdr:row>54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7ACF877-70B6-CF40-9C85-D26E244B13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88900</xdr:colOff>
      <xdr:row>29</xdr:row>
      <xdr:rowOff>12700</xdr:rowOff>
    </xdr:from>
    <xdr:to>
      <xdr:col>6</xdr:col>
      <xdr:colOff>558800</xdr:colOff>
      <xdr:row>42</xdr:row>
      <xdr:rowOff>12700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BD76185-793E-074F-8651-D510E5E105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569383</xdr:colOff>
      <xdr:row>29</xdr:row>
      <xdr:rowOff>16933</xdr:rowOff>
    </xdr:from>
    <xdr:to>
      <xdr:col>12</xdr:col>
      <xdr:colOff>218863</xdr:colOff>
      <xdr:row>42</xdr:row>
      <xdr:rowOff>16933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1788562-7177-0C48-BB09-6EF95D911F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214630</xdr:colOff>
      <xdr:row>29</xdr:row>
      <xdr:rowOff>12700</xdr:rowOff>
    </xdr:from>
    <xdr:to>
      <xdr:col>17</xdr:col>
      <xdr:colOff>684530</xdr:colOff>
      <xdr:row>42</xdr:row>
      <xdr:rowOff>12700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2EEFF24-B100-804E-B759-9EB6F2A2B4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88900</xdr:colOff>
      <xdr:row>16</xdr:row>
      <xdr:rowOff>177800</xdr:rowOff>
    </xdr:from>
    <xdr:to>
      <xdr:col>6</xdr:col>
      <xdr:colOff>533400</xdr:colOff>
      <xdr:row>29</xdr:row>
      <xdr:rowOff>177800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19DD5E5-8031-2049-A540-76A55ABD44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582083</xdr:colOff>
      <xdr:row>16</xdr:row>
      <xdr:rowOff>194733</xdr:rowOff>
    </xdr:from>
    <xdr:to>
      <xdr:col>12</xdr:col>
      <xdr:colOff>201083</xdr:colOff>
      <xdr:row>29</xdr:row>
      <xdr:rowOff>194733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BA3F80A-63C2-354A-B71D-C886AF875E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234950</xdr:colOff>
      <xdr:row>17</xdr:row>
      <xdr:rowOff>0</xdr:rowOff>
    </xdr:from>
    <xdr:to>
      <xdr:col>17</xdr:col>
      <xdr:colOff>679450</xdr:colOff>
      <xdr:row>30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ED00C28-78E3-8547-96EB-F2B7050388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88900</xdr:colOff>
      <xdr:row>4</xdr:row>
      <xdr:rowOff>12700</xdr:rowOff>
    </xdr:from>
    <xdr:to>
      <xdr:col>6</xdr:col>
      <xdr:colOff>533400</xdr:colOff>
      <xdr:row>17</xdr:row>
      <xdr:rowOff>114300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F6C7E9A-5E1A-A043-BD2B-16D1A3ABFB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582083</xdr:colOff>
      <xdr:row>4</xdr:row>
      <xdr:rowOff>4233</xdr:rowOff>
    </xdr:from>
    <xdr:to>
      <xdr:col>12</xdr:col>
      <xdr:colOff>201083</xdr:colOff>
      <xdr:row>17</xdr:row>
      <xdr:rowOff>105833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5595424-C6CE-1043-AFF3-A167E988F5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234950</xdr:colOff>
      <xdr:row>4</xdr:row>
      <xdr:rowOff>12700</xdr:rowOff>
    </xdr:from>
    <xdr:to>
      <xdr:col>17</xdr:col>
      <xdr:colOff>679450</xdr:colOff>
      <xdr:row>17</xdr:row>
      <xdr:rowOff>114300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CA7990CE-D771-9D4C-ACEE-6B780DA800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0.01108</cdr:x>
      <cdr:y>0.01852</cdr:y>
    </cdr:from>
    <cdr:to>
      <cdr:x>0.11326</cdr:x>
      <cdr:y>0.13499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B08137D-C742-5648-8F41-739004B674A2}"/>
            </a:ext>
          </a:extLst>
        </cdr:cNvPr>
        <cdr:cNvSpPr txBox="1"/>
      </cdr:nvSpPr>
      <cdr:spPr>
        <a:xfrm xmlns:a="http://schemas.openxmlformats.org/drawingml/2006/main">
          <a:off x="50938" y="50804"/>
          <a:ext cx="469761" cy="31951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a)</a:t>
          </a:r>
        </a:p>
      </cdr:txBody>
    </cdr:sp>
  </cdr:relSizeAnchor>
</c:userShapes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0.01108</cdr:x>
      <cdr:y>0.01852</cdr:y>
    </cdr:from>
    <cdr:to>
      <cdr:x>0.11326</cdr:x>
      <cdr:y>0.13499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B08137D-C742-5648-8F41-739004B674A2}"/>
            </a:ext>
          </a:extLst>
        </cdr:cNvPr>
        <cdr:cNvSpPr txBox="1"/>
      </cdr:nvSpPr>
      <cdr:spPr>
        <a:xfrm xmlns:a="http://schemas.openxmlformats.org/drawingml/2006/main">
          <a:off x="50938" y="50804"/>
          <a:ext cx="469761" cy="31951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d)</a:t>
          </a:r>
        </a:p>
      </cdr:txBody>
    </cdr:sp>
  </cdr:relSizeAnchor>
</c:userShapes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0.59991</cdr:x>
      <cdr:y>0.0787</cdr:y>
    </cdr:from>
    <cdr:to>
      <cdr:x>0.74079</cdr:x>
      <cdr:y>0.78703</cdr:y>
    </cdr:to>
    <cdr:sp macro="" textlink="">
      <cdr:nvSpPr>
        <cdr:cNvPr id="2" name="Oval 1">
          <a:extLst xmlns:a="http://schemas.openxmlformats.org/drawingml/2006/main">
            <a:ext uri="{FF2B5EF4-FFF2-40B4-BE49-F238E27FC236}">
              <a16:creationId xmlns:a16="http://schemas.microsoft.com/office/drawing/2014/main" id="{4B5A3C7C-C007-0041-AFB8-1628FCF64FFA}"/>
            </a:ext>
          </a:extLst>
        </cdr:cNvPr>
        <cdr:cNvSpPr/>
      </cdr:nvSpPr>
      <cdr:spPr>
        <a:xfrm xmlns:a="http://schemas.openxmlformats.org/drawingml/2006/main">
          <a:off x="2758008" y="215891"/>
          <a:ext cx="647681" cy="1943091"/>
        </a:xfrm>
        <a:prstGeom xmlns:a="http://schemas.openxmlformats.org/drawingml/2006/main" prst="ellipse">
          <a:avLst/>
        </a:prstGeom>
        <a:solidFill xmlns:a="http://schemas.openxmlformats.org/drawingml/2006/main">
          <a:srgbClr val="FFFF00">
            <a:alpha val="40000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0.01108</cdr:x>
      <cdr:y>0.01852</cdr:y>
    </cdr:from>
    <cdr:to>
      <cdr:x>0.09116</cdr:x>
      <cdr:y>0.13499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EB08137D-C742-5648-8F41-739004B674A2}"/>
            </a:ext>
          </a:extLst>
        </cdr:cNvPr>
        <cdr:cNvSpPr txBox="1"/>
      </cdr:nvSpPr>
      <cdr:spPr>
        <a:xfrm xmlns:a="http://schemas.openxmlformats.org/drawingml/2006/main">
          <a:off x="50938" y="50804"/>
          <a:ext cx="368161" cy="31951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g)</a:t>
          </a:r>
        </a:p>
      </cdr:txBody>
    </cdr:sp>
  </cdr:relSizeAnchor>
</c:userShapes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0.09759</cdr:x>
      <cdr:y>0.11647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B08137D-C742-5648-8F41-739004B674A2}"/>
            </a:ext>
          </a:extLst>
        </cdr:cNvPr>
        <cdr:cNvSpPr txBox="1"/>
      </cdr:nvSpPr>
      <cdr:spPr>
        <a:xfrm xmlns:a="http://schemas.openxmlformats.org/drawingml/2006/main">
          <a:off x="0" y="0"/>
          <a:ext cx="449156" cy="31951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h)</a:t>
          </a:r>
        </a:p>
      </cdr:txBody>
    </cdr:sp>
  </cdr:relSizeAnchor>
</c:userShapes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0.01108</cdr:x>
      <cdr:y>0.01852</cdr:y>
    </cdr:from>
    <cdr:to>
      <cdr:x>0.08421</cdr:x>
      <cdr:y>0.13499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B08137D-C742-5648-8F41-739004B674A2}"/>
            </a:ext>
          </a:extLst>
        </cdr:cNvPr>
        <cdr:cNvSpPr txBox="1"/>
      </cdr:nvSpPr>
      <cdr:spPr>
        <a:xfrm xmlns:a="http://schemas.openxmlformats.org/drawingml/2006/main">
          <a:off x="50939" y="50804"/>
          <a:ext cx="336208" cy="31951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j)</a:t>
          </a:r>
        </a:p>
      </cdr:txBody>
    </cdr:sp>
  </cdr:relSizeAnchor>
</c:userShapes>
</file>

<file path=xl/drawings/drawing25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0.10311</cdr:x>
      <cdr:y>0.11647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B08137D-C742-5648-8F41-739004B674A2}"/>
            </a:ext>
          </a:extLst>
        </cdr:cNvPr>
        <cdr:cNvSpPr txBox="1"/>
      </cdr:nvSpPr>
      <cdr:spPr>
        <a:xfrm xmlns:a="http://schemas.openxmlformats.org/drawingml/2006/main">
          <a:off x="0" y="0"/>
          <a:ext cx="474556" cy="31951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k)</a:t>
          </a:r>
        </a:p>
      </cdr:txBody>
    </cdr:sp>
  </cdr:relSizeAnchor>
</c:userShapes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0.07317</cdr:x>
      <cdr:y>0.11647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B08137D-C742-5648-8F41-739004B674A2}"/>
            </a:ext>
          </a:extLst>
        </cdr:cNvPr>
        <cdr:cNvSpPr txBox="1"/>
      </cdr:nvSpPr>
      <cdr:spPr>
        <a:xfrm xmlns:a="http://schemas.openxmlformats.org/drawingml/2006/main">
          <a:off x="0" y="0"/>
          <a:ext cx="336206" cy="31951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i)</a:t>
          </a:r>
        </a:p>
      </cdr:txBody>
    </cdr:sp>
  </cdr:relSizeAnchor>
</c:userShapes>
</file>

<file path=xl/drawings/drawing27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0.07317</cdr:x>
      <cdr:y>0.11647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B08137D-C742-5648-8F41-739004B674A2}"/>
            </a:ext>
          </a:extLst>
        </cdr:cNvPr>
        <cdr:cNvSpPr txBox="1"/>
      </cdr:nvSpPr>
      <cdr:spPr>
        <a:xfrm xmlns:a="http://schemas.openxmlformats.org/drawingml/2006/main">
          <a:off x="0" y="0"/>
          <a:ext cx="336206" cy="31951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l)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0.08564</cdr:x>
      <cdr:y>0.10185</cdr:y>
    </cdr:to>
    <cdr:sp macro="" textlink="">
      <cdr:nvSpPr>
        <cdr:cNvPr id="2" name="TextBox 10">
          <a:extLst xmlns:a="http://schemas.openxmlformats.org/drawingml/2006/main">
            <a:ext uri="{FF2B5EF4-FFF2-40B4-BE49-F238E27FC236}">
              <a16:creationId xmlns:a16="http://schemas.microsoft.com/office/drawing/2014/main" id="{EE2F4406-5B39-124C-ABB2-C134A8A86676}"/>
            </a:ext>
          </a:extLst>
        </cdr:cNvPr>
        <cdr:cNvSpPr txBox="1"/>
      </cdr:nvSpPr>
      <cdr:spPr>
        <a:xfrm xmlns:a="http://schemas.openxmlformats.org/drawingml/2006/main">
          <a:off x="0" y="0"/>
          <a:ext cx="395534" cy="2793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 b="0">
              <a:latin typeface="Times New Roman" panose="02020603050405020304" pitchFamily="18" charset="0"/>
              <a:cs typeface="Times New Roman" panose="02020603050405020304" pitchFamily="18" charset="0"/>
            </a:rPr>
            <a:t>j)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0.00309</cdr:y>
    </cdr:from>
    <cdr:to>
      <cdr:x>0.08554</cdr:x>
      <cdr:y>0.10494</cdr:y>
    </cdr:to>
    <cdr:sp macro="" textlink="">
      <cdr:nvSpPr>
        <cdr:cNvPr id="2" name="TextBox 10">
          <a:extLst xmlns:a="http://schemas.openxmlformats.org/drawingml/2006/main">
            <a:ext uri="{FF2B5EF4-FFF2-40B4-BE49-F238E27FC236}">
              <a16:creationId xmlns:a16="http://schemas.microsoft.com/office/drawing/2014/main" id="{EE2F4406-5B39-124C-ABB2-C134A8A86676}"/>
            </a:ext>
          </a:extLst>
        </cdr:cNvPr>
        <cdr:cNvSpPr txBox="1"/>
      </cdr:nvSpPr>
      <cdr:spPr>
        <a:xfrm xmlns:a="http://schemas.openxmlformats.org/drawingml/2006/main">
          <a:off x="0" y="8470"/>
          <a:ext cx="395869" cy="2793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 b="0">
              <a:latin typeface="Times New Roman" panose="02020603050405020304" pitchFamily="18" charset="0"/>
              <a:cs typeface="Times New Roman" panose="02020603050405020304" pitchFamily="18" charset="0"/>
            </a:rPr>
            <a:t>k)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0.08564</cdr:x>
      <cdr:y>0.10185</cdr:y>
    </cdr:to>
    <cdr:sp macro="" textlink="">
      <cdr:nvSpPr>
        <cdr:cNvPr id="2" name="TextBox 10">
          <a:extLst xmlns:a="http://schemas.openxmlformats.org/drawingml/2006/main">
            <a:ext uri="{FF2B5EF4-FFF2-40B4-BE49-F238E27FC236}">
              <a16:creationId xmlns:a16="http://schemas.microsoft.com/office/drawing/2014/main" id="{EE2F4406-5B39-124C-ABB2-C134A8A86676}"/>
            </a:ext>
          </a:extLst>
        </cdr:cNvPr>
        <cdr:cNvSpPr txBox="1"/>
      </cdr:nvSpPr>
      <cdr:spPr>
        <a:xfrm xmlns:a="http://schemas.openxmlformats.org/drawingml/2006/main">
          <a:off x="0" y="0"/>
          <a:ext cx="395534" cy="2793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 b="0">
              <a:latin typeface="Times New Roman" panose="02020603050405020304" pitchFamily="18" charset="0"/>
              <a:cs typeface="Times New Roman" panose="02020603050405020304" pitchFamily="18" charset="0"/>
            </a:rPr>
            <a:t>l)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0.08564</cdr:x>
      <cdr:y>0.10185</cdr:y>
    </cdr:to>
    <cdr:sp macro="" textlink="">
      <cdr:nvSpPr>
        <cdr:cNvPr id="2" name="TextBox 10">
          <a:extLst xmlns:a="http://schemas.openxmlformats.org/drawingml/2006/main">
            <a:ext uri="{FF2B5EF4-FFF2-40B4-BE49-F238E27FC236}">
              <a16:creationId xmlns:a16="http://schemas.microsoft.com/office/drawing/2014/main" id="{EE2F4406-5B39-124C-ABB2-C134A8A86676}"/>
            </a:ext>
          </a:extLst>
        </cdr:cNvPr>
        <cdr:cNvSpPr txBox="1"/>
      </cdr:nvSpPr>
      <cdr:spPr>
        <a:xfrm xmlns:a="http://schemas.openxmlformats.org/drawingml/2006/main">
          <a:off x="0" y="0"/>
          <a:ext cx="395534" cy="2793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 b="0">
              <a:latin typeface="Times New Roman" panose="02020603050405020304" pitchFamily="18" charset="0"/>
              <a:cs typeface="Times New Roman" panose="02020603050405020304" pitchFamily="18" charset="0"/>
            </a:rPr>
            <a:t>g)</a:t>
          </a: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0.08554</cdr:x>
      <cdr:y>0.10185</cdr:y>
    </cdr:to>
    <cdr:sp macro="" textlink="">
      <cdr:nvSpPr>
        <cdr:cNvPr id="2" name="TextBox 10">
          <a:extLst xmlns:a="http://schemas.openxmlformats.org/drawingml/2006/main">
            <a:ext uri="{FF2B5EF4-FFF2-40B4-BE49-F238E27FC236}">
              <a16:creationId xmlns:a16="http://schemas.microsoft.com/office/drawing/2014/main" id="{EE2F4406-5B39-124C-ABB2-C134A8A86676}"/>
            </a:ext>
          </a:extLst>
        </cdr:cNvPr>
        <cdr:cNvSpPr txBox="1"/>
      </cdr:nvSpPr>
      <cdr:spPr>
        <a:xfrm xmlns:a="http://schemas.openxmlformats.org/drawingml/2006/main">
          <a:off x="0" y="0"/>
          <a:ext cx="395869" cy="2793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 b="0">
              <a:latin typeface="Times New Roman" panose="02020603050405020304" pitchFamily="18" charset="0"/>
              <a:cs typeface="Times New Roman" panose="02020603050405020304" pitchFamily="18" charset="0"/>
            </a:rPr>
            <a:t>h)</a:t>
          </a: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0.08564</cdr:x>
      <cdr:y>0.10185</cdr:y>
    </cdr:to>
    <cdr:sp macro="" textlink="">
      <cdr:nvSpPr>
        <cdr:cNvPr id="2" name="TextBox 10">
          <a:extLst xmlns:a="http://schemas.openxmlformats.org/drawingml/2006/main">
            <a:ext uri="{FF2B5EF4-FFF2-40B4-BE49-F238E27FC236}">
              <a16:creationId xmlns:a16="http://schemas.microsoft.com/office/drawing/2014/main" id="{EE2F4406-5B39-124C-ABB2-C134A8A86676}"/>
            </a:ext>
          </a:extLst>
        </cdr:cNvPr>
        <cdr:cNvSpPr txBox="1"/>
      </cdr:nvSpPr>
      <cdr:spPr>
        <a:xfrm xmlns:a="http://schemas.openxmlformats.org/drawingml/2006/main">
          <a:off x="0" y="0"/>
          <a:ext cx="395534" cy="2793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 b="0">
              <a:latin typeface="Times New Roman" panose="02020603050405020304" pitchFamily="18" charset="0"/>
              <a:cs typeface="Times New Roman" panose="02020603050405020304" pitchFamily="18" charset="0"/>
            </a:rPr>
            <a:t>i)</a:t>
          </a: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0.13279</cdr:x>
      <cdr:y>0.04564</cdr:y>
    </cdr:from>
    <cdr:to>
      <cdr:x>0.19945</cdr:x>
      <cdr:y>0.82341</cdr:y>
    </cdr:to>
    <cdr:sp macro="" textlink="">
      <cdr:nvSpPr>
        <cdr:cNvPr id="2" name="Oval 1">
          <a:extLst xmlns:a="http://schemas.openxmlformats.org/drawingml/2006/main">
            <a:ext uri="{FF2B5EF4-FFF2-40B4-BE49-F238E27FC236}">
              <a16:creationId xmlns:a16="http://schemas.microsoft.com/office/drawing/2014/main" id="{7053DF75-2AE0-384A-8195-C12C9AADEC6A}"/>
            </a:ext>
          </a:extLst>
        </cdr:cNvPr>
        <cdr:cNvSpPr/>
      </cdr:nvSpPr>
      <cdr:spPr>
        <a:xfrm xmlns:a="http://schemas.openxmlformats.org/drawingml/2006/main">
          <a:off x="609941" y="125196"/>
          <a:ext cx="306180" cy="2133580"/>
        </a:xfrm>
        <a:prstGeom xmlns:a="http://schemas.openxmlformats.org/drawingml/2006/main" prst="ellipse">
          <a:avLst/>
        </a:prstGeom>
        <a:solidFill xmlns:a="http://schemas.openxmlformats.org/drawingml/2006/main">
          <a:srgbClr val="FFFF00">
            <a:alpha val="40000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 sz="14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</cdr:x>
      <cdr:y>0.01852</cdr:y>
    </cdr:from>
    <cdr:to>
      <cdr:x>0.09722</cdr:x>
      <cdr:y>0.13058</cdr:y>
    </cdr:to>
    <cdr:sp macro="" textlink="">
      <cdr:nvSpPr>
        <cdr:cNvPr id="3" name="TextBox 10">
          <a:extLst xmlns:a="http://schemas.openxmlformats.org/drawingml/2006/main">
            <a:ext uri="{FF2B5EF4-FFF2-40B4-BE49-F238E27FC236}">
              <a16:creationId xmlns:a16="http://schemas.microsoft.com/office/drawing/2014/main" id="{EE2F4406-5B39-124C-ABB2-C134A8A86676}"/>
            </a:ext>
          </a:extLst>
        </cdr:cNvPr>
        <cdr:cNvSpPr txBox="1"/>
      </cdr:nvSpPr>
      <cdr:spPr>
        <a:xfrm xmlns:a="http://schemas.openxmlformats.org/drawingml/2006/main">
          <a:off x="0" y="50515"/>
          <a:ext cx="443087" cy="30566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 b="0">
              <a:latin typeface="Times New Roman" panose="02020603050405020304" pitchFamily="18" charset="0"/>
              <a:cs typeface="Times New Roman" panose="02020603050405020304" pitchFamily="18" charset="0"/>
            </a:rPr>
            <a:t>d)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8F8AC-091D-6B41-A5DB-C98D1703DAE9}">
  <sheetPr codeName="Sheet1"/>
  <dimension ref="B2:Q41"/>
  <sheetViews>
    <sheetView tabSelected="1" topLeftCell="A8" workbookViewId="0">
      <selection activeCell="B12" sqref="B12"/>
    </sheetView>
  </sheetViews>
  <sheetFormatPr baseColWidth="10" defaultColWidth="11" defaultRowHeight="19" x14ac:dyDescent="0.25"/>
  <cols>
    <col min="1" max="1" width="11" style="18"/>
    <col min="2" max="2" width="16.1640625" style="18" customWidth="1"/>
    <col min="3" max="16384" width="11" style="18"/>
  </cols>
  <sheetData>
    <row r="2" spans="2:17" x14ac:dyDescent="0.25">
      <c r="B2" s="18" t="s">
        <v>63</v>
      </c>
    </row>
    <row r="4" spans="2:17" x14ac:dyDescent="0.25">
      <c r="B4" s="18" t="s">
        <v>64</v>
      </c>
    </row>
    <row r="5" spans="2:17" x14ac:dyDescent="0.25">
      <c r="C5" s="18" t="s">
        <v>79</v>
      </c>
    </row>
    <row r="7" spans="2:17" ht="21" x14ac:dyDescent="0.25">
      <c r="B7" s="25" t="s">
        <v>32</v>
      </c>
    </row>
    <row r="9" spans="2:17" ht="21" x14ac:dyDescent="0.25">
      <c r="B9" s="23" t="s">
        <v>58</v>
      </c>
      <c r="J9" s="20"/>
      <c r="K9" s="20"/>
      <c r="L9" s="20"/>
      <c r="M9" s="20"/>
      <c r="N9" s="20"/>
      <c r="O9" s="20"/>
    </row>
    <row r="10" spans="2:17" x14ac:dyDescent="0.25">
      <c r="B10" s="18" t="s">
        <v>172</v>
      </c>
      <c r="C10" s="20" t="s">
        <v>41</v>
      </c>
      <c r="D10" s="20"/>
      <c r="F10" s="20"/>
      <c r="G10" s="20"/>
      <c r="H10" s="20"/>
      <c r="J10" s="20"/>
      <c r="K10" s="20"/>
      <c r="L10" s="20"/>
      <c r="M10" s="20"/>
      <c r="N10" s="20"/>
      <c r="O10" s="20"/>
    </row>
    <row r="11" spans="2:17" x14ac:dyDescent="0.25">
      <c r="B11" s="18" t="s">
        <v>173</v>
      </c>
      <c r="C11" s="20" t="s">
        <v>42</v>
      </c>
      <c r="D11" s="20"/>
      <c r="E11" s="20"/>
      <c r="F11" s="20"/>
      <c r="G11" s="20"/>
      <c r="H11" s="20"/>
      <c r="J11" s="20"/>
      <c r="K11" s="20"/>
      <c r="L11" s="20"/>
      <c r="M11" s="20"/>
      <c r="N11" s="20"/>
      <c r="O11" s="20"/>
    </row>
    <row r="12" spans="2:17" x14ac:dyDescent="0.25">
      <c r="B12" s="20" t="s">
        <v>116</v>
      </c>
      <c r="C12" s="18" t="s">
        <v>43</v>
      </c>
      <c r="G12" s="20"/>
      <c r="H12" s="20"/>
      <c r="J12" s="20"/>
      <c r="K12" s="20"/>
      <c r="L12" s="20"/>
      <c r="M12" s="20"/>
      <c r="N12" s="20"/>
      <c r="O12" s="20"/>
    </row>
    <row r="13" spans="2:17" x14ac:dyDescent="0.25">
      <c r="B13" s="20" t="s">
        <v>112</v>
      </c>
      <c r="C13" s="18" t="s">
        <v>113</v>
      </c>
      <c r="G13" s="20"/>
      <c r="H13" s="20"/>
      <c r="J13" s="20"/>
      <c r="K13" s="20"/>
      <c r="L13" s="20"/>
      <c r="M13" s="20"/>
      <c r="N13" s="20"/>
      <c r="O13" s="20"/>
    </row>
    <row r="14" spans="2:17" x14ac:dyDescent="0.25">
      <c r="B14" s="20" t="s">
        <v>13</v>
      </c>
      <c r="C14" s="20" t="s">
        <v>35</v>
      </c>
      <c r="G14" s="20"/>
      <c r="H14" s="20"/>
      <c r="J14" s="20"/>
      <c r="K14" s="20"/>
      <c r="L14" s="20"/>
      <c r="M14" s="20"/>
      <c r="N14" s="20"/>
      <c r="O14" s="20"/>
    </row>
    <row r="15" spans="2:17" x14ac:dyDescent="0.25">
      <c r="B15" s="22" t="s">
        <v>33</v>
      </c>
      <c r="C15" s="18" t="s">
        <v>34</v>
      </c>
      <c r="G15" s="20"/>
      <c r="H15" s="20"/>
      <c r="J15" s="20"/>
      <c r="K15" s="20"/>
      <c r="L15" s="20"/>
      <c r="M15" s="20"/>
      <c r="O15" s="20"/>
      <c r="P15" s="20"/>
      <c r="Q15" s="20"/>
    </row>
    <row r="16" spans="2:17" x14ac:dyDescent="0.25">
      <c r="B16" s="20" t="s">
        <v>3</v>
      </c>
      <c r="C16" s="20" t="s">
        <v>36</v>
      </c>
      <c r="G16" s="20"/>
      <c r="H16" s="20"/>
      <c r="J16" s="20"/>
      <c r="K16" s="20"/>
      <c r="L16" s="20"/>
      <c r="M16" s="20"/>
      <c r="O16" s="20"/>
      <c r="P16" s="20"/>
      <c r="Q16" s="20"/>
    </row>
    <row r="17" spans="2:17" x14ac:dyDescent="0.25">
      <c r="B17" s="20" t="s">
        <v>4</v>
      </c>
      <c r="C17" s="20" t="s">
        <v>37</v>
      </c>
      <c r="G17" s="20"/>
      <c r="H17" s="20"/>
      <c r="J17" s="20"/>
      <c r="K17" s="20"/>
      <c r="L17" s="20"/>
      <c r="M17" s="20"/>
      <c r="O17" s="20"/>
      <c r="P17" s="20"/>
      <c r="Q17" s="20"/>
    </row>
    <row r="18" spans="2:17" x14ac:dyDescent="0.25">
      <c r="B18" s="22" t="s">
        <v>154</v>
      </c>
      <c r="C18" s="20" t="s">
        <v>38</v>
      </c>
      <c r="G18" s="20"/>
      <c r="H18" s="20"/>
      <c r="I18" s="20"/>
      <c r="J18" s="20"/>
      <c r="K18" s="20"/>
      <c r="L18" s="20"/>
      <c r="M18" s="20"/>
      <c r="O18" s="20"/>
      <c r="P18" s="19"/>
      <c r="Q18" s="20"/>
    </row>
    <row r="19" spans="2:17" x14ac:dyDescent="0.25">
      <c r="B19" s="22" t="s">
        <v>155</v>
      </c>
      <c r="C19" s="20" t="s">
        <v>39</v>
      </c>
      <c r="G19" s="20"/>
      <c r="H19" s="20"/>
      <c r="I19" s="20"/>
      <c r="J19" s="20"/>
      <c r="K19" s="20"/>
      <c r="L19" s="20"/>
      <c r="M19" s="20"/>
      <c r="O19" s="20"/>
      <c r="P19" s="19"/>
      <c r="Q19" s="20"/>
    </row>
    <row r="20" spans="2:17" x14ac:dyDescent="0.25">
      <c r="B20" s="43" t="s">
        <v>156</v>
      </c>
      <c r="C20" s="18" t="s">
        <v>40</v>
      </c>
      <c r="G20" s="20"/>
      <c r="H20" s="20"/>
      <c r="K20" s="20"/>
      <c r="L20" s="20"/>
      <c r="M20" s="20"/>
      <c r="N20" s="20"/>
      <c r="O20" s="20"/>
      <c r="P20" s="20"/>
      <c r="Q20" s="20"/>
    </row>
    <row r="21" spans="2:17" x14ac:dyDescent="0.25">
      <c r="K21" s="20"/>
      <c r="L21" s="20"/>
      <c r="M21" s="20"/>
      <c r="N21" s="20"/>
      <c r="O21" s="20"/>
      <c r="P21" s="20"/>
      <c r="Q21" s="20"/>
    </row>
    <row r="22" spans="2:17" ht="21" x14ac:dyDescent="0.25">
      <c r="B22" s="24" t="s">
        <v>59</v>
      </c>
      <c r="I22" s="20"/>
      <c r="J22" s="20"/>
      <c r="K22" s="20"/>
      <c r="L22" s="20"/>
      <c r="M22" s="21"/>
      <c r="N22" s="20"/>
      <c r="O22" s="20"/>
      <c r="P22" s="20"/>
      <c r="Q22" s="20"/>
    </row>
    <row r="23" spans="2:17" x14ac:dyDescent="0.25">
      <c r="B23" s="18" t="s">
        <v>0</v>
      </c>
      <c r="C23" s="18" t="s">
        <v>44</v>
      </c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</row>
    <row r="24" spans="2:17" x14ac:dyDescent="0.25">
      <c r="B24" s="18" t="s">
        <v>118</v>
      </c>
      <c r="C24" s="18" t="s">
        <v>128</v>
      </c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</row>
    <row r="25" spans="2:17" x14ac:dyDescent="0.25">
      <c r="B25" s="18" t="s">
        <v>119</v>
      </c>
      <c r="C25" s="18" t="s">
        <v>45</v>
      </c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</row>
    <row r="26" spans="2:17" x14ac:dyDescent="0.25">
      <c r="B26" s="18" t="s">
        <v>1</v>
      </c>
      <c r="C26" s="18" t="s">
        <v>46</v>
      </c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</row>
    <row r="27" spans="2:17" ht="21" x14ac:dyDescent="0.25">
      <c r="B27" s="18" t="s">
        <v>120</v>
      </c>
      <c r="C27" s="18" t="s">
        <v>47</v>
      </c>
      <c r="G27" s="20"/>
      <c r="H27" s="20"/>
      <c r="I27" s="20"/>
      <c r="J27" s="20"/>
      <c r="K27" s="20"/>
      <c r="L27" s="25" t="s">
        <v>60</v>
      </c>
      <c r="Q27" s="20"/>
    </row>
    <row r="28" spans="2:17" x14ac:dyDescent="0.25">
      <c r="B28" s="18" t="s">
        <v>2</v>
      </c>
      <c r="C28" s="18" t="s">
        <v>48</v>
      </c>
      <c r="G28" s="20"/>
      <c r="H28" s="20"/>
      <c r="I28" s="20"/>
      <c r="J28" s="20"/>
      <c r="K28" s="20"/>
      <c r="L28" s="18" t="s">
        <v>61</v>
      </c>
      <c r="Q28" s="20"/>
    </row>
    <row r="29" spans="2:17" x14ac:dyDescent="0.25">
      <c r="B29" s="18" t="s">
        <v>121</v>
      </c>
      <c r="C29" s="18" t="s">
        <v>49</v>
      </c>
      <c r="G29" s="20"/>
      <c r="H29" s="20"/>
      <c r="I29" s="20"/>
      <c r="J29" s="20"/>
      <c r="K29" s="20"/>
      <c r="M29" s="18" t="s">
        <v>62</v>
      </c>
      <c r="Q29" s="20"/>
    </row>
    <row r="30" spans="2:17" x14ac:dyDescent="0.25">
      <c r="B30" s="18" t="s">
        <v>122</v>
      </c>
      <c r="C30" s="18" t="s">
        <v>50</v>
      </c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</row>
    <row r="31" spans="2:17" x14ac:dyDescent="0.25">
      <c r="B31" s="18" t="s">
        <v>123</v>
      </c>
      <c r="C31" s="18" t="s">
        <v>51</v>
      </c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</row>
    <row r="32" spans="2:17" x14ac:dyDescent="0.25">
      <c r="B32" s="18" t="s">
        <v>5</v>
      </c>
      <c r="C32" s="18" t="s">
        <v>52</v>
      </c>
      <c r="G32" s="20"/>
      <c r="H32" s="20"/>
      <c r="I32" s="20"/>
      <c r="J32" s="20"/>
      <c r="M32" s="20"/>
      <c r="N32" s="20"/>
      <c r="O32" s="20"/>
      <c r="P32" s="20"/>
      <c r="Q32" s="20"/>
    </row>
    <row r="33" spans="2:17" x14ac:dyDescent="0.25">
      <c r="B33" s="18" t="s">
        <v>124</v>
      </c>
      <c r="C33" s="18" t="s">
        <v>53</v>
      </c>
      <c r="G33" s="20"/>
      <c r="H33" s="20"/>
      <c r="M33" s="20"/>
      <c r="N33" s="20"/>
      <c r="O33" s="20"/>
      <c r="P33" s="20"/>
      <c r="Q33" s="20"/>
    </row>
    <row r="34" spans="2:17" x14ac:dyDescent="0.25">
      <c r="B34" s="18" t="s">
        <v>125</v>
      </c>
      <c r="C34" s="18" t="s">
        <v>54</v>
      </c>
      <c r="M34" s="20"/>
      <c r="N34" s="20"/>
      <c r="O34" s="20"/>
      <c r="P34" s="20"/>
      <c r="Q34" s="20"/>
    </row>
    <row r="35" spans="2:17" x14ac:dyDescent="0.25">
      <c r="B35" s="18" t="s">
        <v>126</v>
      </c>
      <c r="C35" s="18" t="s">
        <v>55</v>
      </c>
    </row>
    <row r="36" spans="2:17" x14ac:dyDescent="0.25">
      <c r="B36" s="18" t="s">
        <v>127</v>
      </c>
      <c r="C36" s="18" t="s">
        <v>56</v>
      </c>
    </row>
    <row r="37" spans="2:17" x14ac:dyDescent="0.25">
      <c r="B37" s="18" t="s">
        <v>114</v>
      </c>
      <c r="C37" s="18" t="s">
        <v>57</v>
      </c>
    </row>
    <row r="39" spans="2:17" ht="21" x14ac:dyDescent="0.25">
      <c r="B39" s="34" t="s">
        <v>137</v>
      </c>
    </row>
    <row r="40" spans="2:17" x14ac:dyDescent="0.25">
      <c r="B40" s="18" t="s">
        <v>139</v>
      </c>
    </row>
    <row r="41" spans="2:17" x14ac:dyDescent="0.25">
      <c r="C41" s="18" t="s">
        <v>138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75F6-65FD-994B-9F2F-2F429C1AF47D}">
  <dimension ref="B3:K25"/>
  <sheetViews>
    <sheetView workbookViewId="0">
      <selection activeCell="D31" sqref="D31"/>
    </sheetView>
  </sheetViews>
  <sheetFormatPr baseColWidth="10" defaultRowHeight="19" x14ac:dyDescent="0.25"/>
  <cols>
    <col min="1" max="16384" width="10.83203125" style="18"/>
  </cols>
  <sheetData>
    <row r="3" spans="2:11" x14ac:dyDescent="0.25">
      <c r="B3" s="26" t="s">
        <v>66</v>
      </c>
      <c r="C3" s="27"/>
      <c r="H3" s="26" t="s">
        <v>115</v>
      </c>
    </row>
    <row r="4" spans="2:11" x14ac:dyDescent="0.25">
      <c r="B4" s="28" t="s">
        <v>67</v>
      </c>
      <c r="C4" s="28" t="s">
        <v>68</v>
      </c>
      <c r="D4" s="18" t="s">
        <v>75</v>
      </c>
      <c r="E4" s="28" t="s">
        <v>69</v>
      </c>
    </row>
    <row r="5" spans="2:11" x14ac:dyDescent="0.25">
      <c r="B5" s="28" t="s">
        <v>65</v>
      </c>
      <c r="C5" s="28" t="s">
        <v>9</v>
      </c>
      <c r="E5" s="28" t="s">
        <v>9</v>
      </c>
      <c r="H5" s="18" t="s">
        <v>80</v>
      </c>
      <c r="I5" s="18">
        <v>1.65</v>
      </c>
      <c r="K5" s="18" t="s">
        <v>85</v>
      </c>
    </row>
    <row r="6" spans="2:11" x14ac:dyDescent="0.25">
      <c r="B6" s="29">
        <v>49.999576272580406</v>
      </c>
      <c r="C6" s="31">
        <v>0.7535374324671984</v>
      </c>
      <c r="D6" s="32">
        <f t="shared" ref="D6:D16" si="0">(B6+B7)/2</f>
        <v>112.49904661330591</v>
      </c>
      <c r="E6" s="30">
        <f>C6</f>
        <v>0.7535374324671984</v>
      </c>
      <c r="H6" s="18" t="s">
        <v>108</v>
      </c>
      <c r="I6" s="18">
        <f>0.03/1000</f>
        <v>2.9999999999999997E-5</v>
      </c>
      <c r="J6" s="18" t="s">
        <v>8</v>
      </c>
      <c r="K6" s="18" t="s">
        <v>86</v>
      </c>
    </row>
    <row r="7" spans="2:11" x14ac:dyDescent="0.25">
      <c r="B7" s="29">
        <v>174.9985169540314</v>
      </c>
      <c r="C7" s="31">
        <v>0.1717262670439928</v>
      </c>
      <c r="D7" s="32">
        <f t="shared" si="0"/>
        <v>249.99788136290201</v>
      </c>
      <c r="E7" s="30">
        <f t="shared" ref="E7:E16" si="1">E6+C7</f>
        <v>0.92526369951119114</v>
      </c>
      <c r="H7" s="18" t="s">
        <v>81</v>
      </c>
      <c r="I7" s="18">
        <v>0.65</v>
      </c>
      <c r="J7" s="18" t="s">
        <v>8</v>
      </c>
      <c r="K7" s="18" t="s">
        <v>87</v>
      </c>
    </row>
    <row r="8" spans="2:11" x14ac:dyDescent="0.25">
      <c r="B8" s="29">
        <v>324.99724577177261</v>
      </c>
      <c r="C8" s="31">
        <v>3.8718806277334705E-2</v>
      </c>
      <c r="D8" s="32">
        <f t="shared" si="0"/>
        <v>399.99661018064319</v>
      </c>
      <c r="E8" s="30">
        <f t="shared" si="1"/>
        <v>0.96398250578852585</v>
      </c>
      <c r="H8" s="18" t="s">
        <v>82</v>
      </c>
      <c r="I8" s="18">
        <v>0.4</v>
      </c>
      <c r="K8" s="18" t="s">
        <v>88</v>
      </c>
    </row>
    <row r="9" spans="2:11" x14ac:dyDescent="0.25">
      <c r="B9" s="29">
        <v>474.99597458951382</v>
      </c>
      <c r="C9" s="31">
        <v>1.8909184461023926E-2</v>
      </c>
      <c r="D9" s="32">
        <f t="shared" si="0"/>
        <v>549.99533899838445</v>
      </c>
      <c r="E9" s="30">
        <f t="shared" si="1"/>
        <v>0.98289169024954981</v>
      </c>
      <c r="H9" s="18" t="s">
        <v>84</v>
      </c>
      <c r="I9" s="18">
        <v>11</v>
      </c>
      <c r="K9" s="18" t="s">
        <v>93</v>
      </c>
    </row>
    <row r="10" spans="2:11" x14ac:dyDescent="0.25">
      <c r="B10" s="29">
        <v>624.99470340725509</v>
      </c>
      <c r="C10" s="31">
        <v>1.0419346539747878E-2</v>
      </c>
      <c r="D10" s="32">
        <f t="shared" si="0"/>
        <v>699.99406781612572</v>
      </c>
      <c r="E10" s="30">
        <f t="shared" si="1"/>
        <v>0.99331103678929766</v>
      </c>
      <c r="H10" s="18" t="s">
        <v>89</v>
      </c>
      <c r="I10" s="18">
        <f>1/(5^2)</f>
        <v>0.04</v>
      </c>
      <c r="K10" s="18" t="s">
        <v>92</v>
      </c>
    </row>
    <row r="11" spans="2:11" x14ac:dyDescent="0.25">
      <c r="B11" s="29">
        <v>774.99343222499635</v>
      </c>
      <c r="C11" s="31">
        <v>3.9876511448417801E-3</v>
      </c>
      <c r="D11" s="32">
        <f t="shared" si="0"/>
        <v>849.99279663386687</v>
      </c>
      <c r="E11" s="30">
        <f t="shared" si="1"/>
        <v>0.99729868793413945</v>
      </c>
      <c r="H11" s="33" t="s">
        <v>94</v>
      </c>
      <c r="I11" s="18">
        <v>0.05</v>
      </c>
      <c r="K11" s="18" t="s">
        <v>95</v>
      </c>
    </row>
    <row r="12" spans="2:11" x14ac:dyDescent="0.25">
      <c r="B12" s="29">
        <v>924.99216104273751</v>
      </c>
      <c r="C12" s="31">
        <v>1.6722408026755853E-3</v>
      </c>
      <c r="D12" s="32">
        <f t="shared" si="0"/>
        <v>999.99152545160814</v>
      </c>
      <c r="E12" s="30">
        <f t="shared" si="1"/>
        <v>0.99897092873681503</v>
      </c>
      <c r="H12" s="33" t="s">
        <v>103</v>
      </c>
      <c r="I12" s="18">
        <v>2.5000000000000001E-2</v>
      </c>
      <c r="K12" s="18" t="s">
        <v>96</v>
      </c>
    </row>
    <row r="13" spans="2:11" x14ac:dyDescent="0.25">
      <c r="B13" s="29">
        <v>1074.9908898604788</v>
      </c>
      <c r="C13" s="31">
        <v>3.8590172369436584E-4</v>
      </c>
      <c r="D13" s="32">
        <f t="shared" si="0"/>
        <v>1149.9902542693494</v>
      </c>
      <c r="E13" s="30">
        <f t="shared" si="1"/>
        <v>0.99935683046050938</v>
      </c>
      <c r="H13" s="18" t="s">
        <v>90</v>
      </c>
      <c r="I13" s="18">
        <v>2.5</v>
      </c>
      <c r="K13" s="18" t="s">
        <v>97</v>
      </c>
    </row>
    <row r="14" spans="2:11" x14ac:dyDescent="0.25">
      <c r="B14" s="29">
        <v>1224.9896186782198</v>
      </c>
      <c r="C14" s="31">
        <v>1.2863390789812196E-4</v>
      </c>
      <c r="D14" s="32">
        <f t="shared" si="0"/>
        <v>1299.9889830870904</v>
      </c>
      <c r="E14" s="30">
        <f t="shared" si="1"/>
        <v>0.99948546436840746</v>
      </c>
      <c r="H14" s="18" t="s">
        <v>91</v>
      </c>
      <c r="I14" s="18">
        <v>1.2193000000000001</v>
      </c>
      <c r="K14" s="18" t="s">
        <v>98</v>
      </c>
    </row>
    <row r="15" spans="2:11" x14ac:dyDescent="0.25">
      <c r="B15" s="29">
        <v>1374.9883474959611</v>
      </c>
      <c r="C15" s="31">
        <v>1.2863390789812196E-4</v>
      </c>
      <c r="D15" s="32">
        <f t="shared" si="0"/>
        <v>1449.9877119048317</v>
      </c>
      <c r="E15" s="30">
        <f t="shared" si="1"/>
        <v>0.99961409827630554</v>
      </c>
      <c r="H15" s="33" t="s">
        <v>101</v>
      </c>
      <c r="I15" s="18">
        <v>1</v>
      </c>
      <c r="K15" s="18" t="s">
        <v>104</v>
      </c>
    </row>
    <row r="16" spans="2:11" x14ac:dyDescent="0.25">
      <c r="B16" s="29">
        <v>1524.9870763137023</v>
      </c>
      <c r="C16" s="31">
        <v>2.5726781579624391E-4</v>
      </c>
      <c r="D16" s="32">
        <f t="shared" si="0"/>
        <v>1599.9864407225728</v>
      </c>
      <c r="E16" s="30">
        <f t="shared" si="1"/>
        <v>0.99987136609210181</v>
      </c>
      <c r="H16" s="33" t="s">
        <v>102</v>
      </c>
      <c r="I16" s="18">
        <v>6.5000000000000002E-2</v>
      </c>
      <c r="K16" s="18" t="s">
        <v>105</v>
      </c>
    </row>
    <row r="17" spans="2:11" x14ac:dyDescent="0.25">
      <c r="B17" s="29">
        <v>1674.9858051314434</v>
      </c>
      <c r="C17" s="31">
        <v>0</v>
      </c>
      <c r="D17" s="32">
        <v>1750</v>
      </c>
      <c r="E17" s="30">
        <f>E16+C17</f>
        <v>0.99987136609210181</v>
      </c>
      <c r="H17" s="18" t="s">
        <v>99</v>
      </c>
      <c r="I17" s="18">
        <v>9.81</v>
      </c>
      <c r="J17" s="18" t="s">
        <v>100</v>
      </c>
      <c r="K17" s="18" t="s">
        <v>106</v>
      </c>
    </row>
    <row r="18" spans="2:11" x14ac:dyDescent="0.25">
      <c r="B18" s="29"/>
      <c r="C18" s="31"/>
      <c r="D18" s="32"/>
      <c r="E18" s="30"/>
    </row>
    <row r="19" spans="2:11" x14ac:dyDescent="0.25">
      <c r="B19" s="18" t="s">
        <v>77</v>
      </c>
      <c r="C19" s="18" t="s">
        <v>76</v>
      </c>
      <c r="H19" s="26" t="s">
        <v>117</v>
      </c>
    </row>
    <row r="20" spans="2:11" x14ac:dyDescent="0.25">
      <c r="B20" s="18" t="s">
        <v>68</v>
      </c>
      <c r="C20" s="18" t="s">
        <v>70</v>
      </c>
    </row>
    <row r="21" spans="2:11" x14ac:dyDescent="0.25">
      <c r="D21" s="18" t="s">
        <v>71</v>
      </c>
      <c r="H21" s="18" t="s">
        <v>83</v>
      </c>
      <c r="K21" s="18" t="s">
        <v>111</v>
      </c>
    </row>
    <row r="22" spans="2:11" x14ac:dyDescent="0.25">
      <c r="B22" s="18" t="s">
        <v>75</v>
      </c>
      <c r="C22" s="18" t="s">
        <v>78</v>
      </c>
      <c r="H22" s="18" t="s">
        <v>109</v>
      </c>
      <c r="J22" s="18" t="s">
        <v>17</v>
      </c>
      <c r="K22" s="18" t="s">
        <v>110</v>
      </c>
    </row>
    <row r="23" spans="2:11" x14ac:dyDescent="0.25">
      <c r="B23" s="18" t="s">
        <v>72</v>
      </c>
      <c r="C23" s="18" t="s">
        <v>73</v>
      </c>
    </row>
    <row r="24" spans="2:11" x14ac:dyDescent="0.25">
      <c r="D24" s="18" t="s">
        <v>74</v>
      </c>
      <c r="H24" s="26" t="s">
        <v>60</v>
      </c>
    </row>
    <row r="25" spans="2:11" x14ac:dyDescent="0.25">
      <c r="B25" s="29"/>
      <c r="C25" s="31"/>
      <c r="D25" s="32"/>
      <c r="E25" s="30"/>
      <c r="H25" s="18" t="s">
        <v>107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1B2D6-1A53-48A0-B7AF-EDC3A563B66B}">
  <sheetPr codeName="Sheet6"/>
  <dimension ref="A1:AK142"/>
  <sheetViews>
    <sheetView zoomScaleNormal="100" workbookViewId="0">
      <pane ySplit="1" topLeftCell="A2" activePane="bottomLeft" state="frozen"/>
      <selection pane="bottomLeft" activeCell="K45" sqref="K45:K49"/>
    </sheetView>
  </sheetViews>
  <sheetFormatPr baseColWidth="10" defaultColWidth="11" defaultRowHeight="16" x14ac:dyDescent="0.2"/>
  <cols>
    <col min="1" max="1" width="21.1640625" style="7" customWidth="1"/>
    <col min="2" max="5" width="11" style="4"/>
    <col min="6" max="27" width="11" style="7"/>
    <col min="28" max="28" width="12.83203125" style="7" bestFit="1" customWidth="1"/>
    <col min="29" max="29" width="12.1640625" style="7" bestFit="1" customWidth="1"/>
    <col min="30" max="16384" width="11" style="7"/>
  </cols>
  <sheetData>
    <row r="1" spans="1:37" x14ac:dyDescent="0.2">
      <c r="A1" s="8" t="s">
        <v>14</v>
      </c>
      <c r="B1" s="8" t="s">
        <v>172</v>
      </c>
      <c r="C1" s="8" t="s">
        <v>173</v>
      </c>
      <c r="D1" s="8" t="s">
        <v>116</v>
      </c>
      <c r="E1" s="8" t="s">
        <v>112</v>
      </c>
      <c r="F1" s="17" t="s">
        <v>19</v>
      </c>
      <c r="G1" s="8" t="s">
        <v>3</v>
      </c>
      <c r="H1" s="8" t="s">
        <v>4</v>
      </c>
      <c r="I1" s="17" t="s">
        <v>152</v>
      </c>
      <c r="J1" s="17" t="s">
        <v>153</v>
      </c>
      <c r="K1" s="8" t="s">
        <v>28</v>
      </c>
      <c r="L1" s="9" t="s">
        <v>0</v>
      </c>
      <c r="M1" s="9" t="s">
        <v>193</v>
      </c>
      <c r="N1" s="9" t="s">
        <v>194</v>
      </c>
      <c r="O1" s="9" t="s">
        <v>1</v>
      </c>
      <c r="P1" s="9" t="s">
        <v>120</v>
      </c>
      <c r="Q1" s="9" t="s">
        <v>2</v>
      </c>
      <c r="R1" s="9" t="s">
        <v>195</v>
      </c>
      <c r="S1" s="9" t="s">
        <v>122</v>
      </c>
      <c r="T1" s="9" t="s">
        <v>198</v>
      </c>
      <c r="U1" s="9" t="s">
        <v>5</v>
      </c>
      <c r="V1" s="9" t="s">
        <v>124</v>
      </c>
      <c r="W1" s="9" t="s">
        <v>125</v>
      </c>
      <c r="X1" s="9" t="s">
        <v>197</v>
      </c>
      <c r="Y1" s="9" t="s">
        <v>127</v>
      </c>
      <c r="Z1" s="9" t="s">
        <v>114</v>
      </c>
      <c r="AA1" s="9" t="s">
        <v>196</v>
      </c>
    </row>
    <row r="2" spans="1:37" x14ac:dyDescent="0.2">
      <c r="B2" s="7" t="s">
        <v>16</v>
      </c>
      <c r="C2" s="7" t="s">
        <v>16</v>
      </c>
      <c r="D2" s="7" t="s">
        <v>8</v>
      </c>
      <c r="E2" s="7" t="s">
        <v>18</v>
      </c>
      <c r="I2" s="7" t="s">
        <v>6</v>
      </c>
      <c r="J2" s="7" t="s">
        <v>6</v>
      </c>
      <c r="L2" s="7" t="s">
        <v>7</v>
      </c>
      <c r="M2" s="7" t="s">
        <v>8</v>
      </c>
      <c r="N2" s="7" t="s">
        <v>8</v>
      </c>
      <c r="O2" s="7" t="s">
        <v>6</v>
      </c>
      <c r="P2" s="7" t="s">
        <v>8</v>
      </c>
      <c r="Q2" s="7" t="s">
        <v>8</v>
      </c>
      <c r="R2" s="7" t="s">
        <v>9</v>
      </c>
      <c r="S2" s="7" t="s">
        <v>9</v>
      </c>
      <c r="T2" s="7" t="s">
        <v>10</v>
      </c>
      <c r="U2" s="7" t="s">
        <v>9</v>
      </c>
      <c r="V2" s="7" t="s">
        <v>11</v>
      </c>
      <c r="W2" s="7" t="s">
        <v>11</v>
      </c>
      <c r="X2" s="7" t="s">
        <v>12</v>
      </c>
      <c r="AA2" s="9"/>
    </row>
    <row r="3" spans="1:37" x14ac:dyDescent="0.2">
      <c r="A3" s="16" t="s">
        <v>181</v>
      </c>
      <c r="B3" s="13">
        <v>5984.8125</v>
      </c>
      <c r="C3" s="13">
        <v>444410.056140011</v>
      </c>
      <c r="D3" s="13">
        <v>1000</v>
      </c>
      <c r="E3" s="11">
        <v>0.67</v>
      </c>
      <c r="F3" s="11">
        <v>0.2</v>
      </c>
      <c r="G3" s="10">
        <v>0.05</v>
      </c>
      <c r="H3" s="10">
        <v>0.05</v>
      </c>
      <c r="I3" s="11">
        <v>1.8</v>
      </c>
      <c r="J3" s="11">
        <v>0.55000000000000004</v>
      </c>
      <c r="K3" s="11">
        <v>1.4</v>
      </c>
      <c r="L3" s="12">
        <v>3.4E-5</v>
      </c>
      <c r="M3" s="11">
        <v>5.9505087302158426</v>
      </c>
      <c r="N3" s="13">
        <v>63.5</v>
      </c>
      <c r="O3" s="11">
        <v>1.110482829800802</v>
      </c>
      <c r="P3" s="11">
        <v>1.1583035626574316</v>
      </c>
      <c r="Q3" s="11">
        <f t="shared" ref="Q3:Q34" si="0">M3-P3</f>
        <v>4.7922051675584107</v>
      </c>
      <c r="R3" s="11">
        <v>0.12847393601996654</v>
      </c>
      <c r="S3" s="11">
        <f t="shared" ref="S3:S34" si="1">1-R3</f>
        <v>0.87152606398003352</v>
      </c>
      <c r="T3" s="13">
        <v>185.17037995638086</v>
      </c>
      <c r="U3" s="10">
        <v>0.18300976646525433</v>
      </c>
      <c r="V3" s="14">
        <v>8.4010291510566592E-9</v>
      </c>
      <c r="W3" s="11">
        <v>3.1925676770428835</v>
      </c>
      <c r="X3" s="15">
        <f t="shared" ref="X3:X34" si="2">W3+V3</f>
        <v>3.1925676854439127</v>
      </c>
      <c r="Y3" s="13">
        <f t="shared" ref="Y3:Y34" si="3">N3/M3</f>
        <v>10.671356497227871</v>
      </c>
      <c r="Z3" s="11">
        <f t="shared" ref="Z3:Z34" si="4">C3/(B3+C3)</f>
        <v>0.98671207663162008</v>
      </c>
      <c r="AA3" s="11">
        <f t="shared" ref="AA3:AA34" si="5">O3*P3*1000/D3</f>
        <v>1.2862762180281753</v>
      </c>
    </row>
    <row r="4" spans="1:37" x14ac:dyDescent="0.2">
      <c r="A4" s="7" t="s">
        <v>176</v>
      </c>
      <c r="B4" s="4">
        <v>29924.0625</v>
      </c>
      <c r="C4" s="4">
        <v>444410.05614001083</v>
      </c>
      <c r="D4" s="4">
        <v>1000</v>
      </c>
      <c r="E4" s="2">
        <v>0.67</v>
      </c>
      <c r="F4" s="2">
        <v>0.2</v>
      </c>
      <c r="G4" s="1">
        <v>0.05</v>
      </c>
      <c r="H4" s="1">
        <v>0.05</v>
      </c>
      <c r="I4" s="2">
        <v>1.8</v>
      </c>
      <c r="J4" s="2">
        <v>0.55000000000000004</v>
      </c>
      <c r="K4" s="2">
        <v>1.4</v>
      </c>
      <c r="L4" s="3">
        <v>8.42E-5</v>
      </c>
      <c r="M4" s="2">
        <v>5.087514184010498</v>
      </c>
      <c r="N4" s="4">
        <v>59.5</v>
      </c>
      <c r="O4" s="2">
        <v>1.2233208254501409</v>
      </c>
      <c r="P4" s="2">
        <v>1.4695093099016932</v>
      </c>
      <c r="Q4" s="2">
        <f t="shared" si="0"/>
        <v>3.6180048741088049</v>
      </c>
      <c r="R4" s="2">
        <v>0.24323334271770763</v>
      </c>
      <c r="S4" s="2">
        <f t="shared" si="1"/>
        <v>0.75676665728229242</v>
      </c>
      <c r="T4" s="4">
        <v>215.85327877435444</v>
      </c>
      <c r="U4" s="1">
        <v>0.38748864250898596</v>
      </c>
      <c r="V4" s="5">
        <v>2.0349831568273207E-6</v>
      </c>
      <c r="W4" s="2">
        <v>2.6559953559733671</v>
      </c>
      <c r="X4" s="6">
        <f t="shared" si="2"/>
        <v>2.6559973909565238</v>
      </c>
      <c r="Y4" s="4">
        <f t="shared" si="3"/>
        <v>11.695299088698761</v>
      </c>
      <c r="Z4" s="2">
        <f t="shared" si="4"/>
        <v>0.93691353557741763</v>
      </c>
      <c r="AA4" s="2">
        <f t="shared" si="5"/>
        <v>1.7976813419956061</v>
      </c>
    </row>
    <row r="5" spans="1:37" x14ac:dyDescent="0.2">
      <c r="A5" s="7" t="s">
        <v>175</v>
      </c>
      <c r="B5" s="4">
        <v>59848.125</v>
      </c>
      <c r="C5" s="4">
        <v>444410.05614001083</v>
      </c>
      <c r="D5" s="4">
        <v>1000</v>
      </c>
      <c r="E5" s="2">
        <v>0.67</v>
      </c>
      <c r="F5" s="2">
        <v>0.2</v>
      </c>
      <c r="G5" s="1">
        <v>0.05</v>
      </c>
      <c r="H5" s="1">
        <v>0.05</v>
      </c>
      <c r="I5" s="2">
        <v>1.8</v>
      </c>
      <c r="J5" s="2">
        <v>0.55000000000000004</v>
      </c>
      <c r="K5" s="2">
        <v>1.4</v>
      </c>
      <c r="L5" s="3">
        <v>1.2400000000000001E-4</v>
      </c>
      <c r="M5" s="2">
        <v>4.7725744410330098</v>
      </c>
      <c r="N5" s="4">
        <v>58.1</v>
      </c>
      <c r="O5" s="2">
        <v>1.2713630925676773</v>
      </c>
      <c r="P5" s="2">
        <v>1.6333034182916564</v>
      </c>
      <c r="Q5" s="2">
        <f t="shared" si="0"/>
        <v>3.1392710227413536</v>
      </c>
      <c r="R5" s="2">
        <v>0.32244952784182196</v>
      </c>
      <c r="S5" s="2">
        <f t="shared" si="1"/>
        <v>0.67755047215817799</v>
      </c>
      <c r="T5" s="4">
        <v>232.40380300125395</v>
      </c>
      <c r="U5" s="1">
        <v>0.53532268718959142</v>
      </c>
      <c r="V5" s="5">
        <v>1.7169101143575714E-5</v>
      </c>
      <c r="W5" s="2">
        <v>2.3950927055116566</v>
      </c>
      <c r="X5" s="6">
        <f t="shared" si="2"/>
        <v>2.3951098746128001</v>
      </c>
      <c r="Y5" s="4">
        <f t="shared" si="3"/>
        <v>12.173723158820845</v>
      </c>
      <c r="Z5" s="2">
        <f t="shared" si="4"/>
        <v>0.88131451855734444</v>
      </c>
      <c r="AA5" s="2">
        <f t="shared" si="5"/>
        <v>2.0765216849806389</v>
      </c>
      <c r="AK5" s="2"/>
    </row>
    <row r="6" spans="1:37" x14ac:dyDescent="0.2">
      <c r="A6" s="7" t="s">
        <v>174</v>
      </c>
      <c r="B6" s="4">
        <v>89772.1875</v>
      </c>
      <c r="C6" s="4">
        <v>444410.05614001083</v>
      </c>
      <c r="D6" s="4">
        <v>1000</v>
      </c>
      <c r="E6" s="2">
        <v>0.67</v>
      </c>
      <c r="F6" s="2">
        <v>0.2</v>
      </c>
      <c r="G6" s="1">
        <v>0.05</v>
      </c>
      <c r="H6" s="1">
        <v>0.05</v>
      </c>
      <c r="I6" s="2">
        <v>1.8</v>
      </c>
      <c r="J6" s="2">
        <v>0.55000000000000004</v>
      </c>
      <c r="K6" s="2">
        <v>1.4</v>
      </c>
      <c r="L6" s="3">
        <v>1.5650000000000001E-4</v>
      </c>
      <c r="M6" s="2">
        <v>4.5932836795586542</v>
      </c>
      <c r="N6" s="4">
        <v>57.5</v>
      </c>
      <c r="O6" s="2">
        <v>1.2982356329686289</v>
      </c>
      <c r="P6" s="2">
        <v>1.7407953392321898</v>
      </c>
      <c r="Q6" s="2">
        <f t="shared" si="0"/>
        <v>2.8524883403264645</v>
      </c>
      <c r="R6" s="2">
        <v>0.37524302795146525</v>
      </c>
      <c r="S6" s="2">
        <f t="shared" si="1"/>
        <v>0.62475697204853475</v>
      </c>
      <c r="T6" s="4">
        <v>243.97038225837335</v>
      </c>
      <c r="U6" s="1">
        <v>0.65024775744091312</v>
      </c>
      <c r="V6" s="5">
        <v>5.3709332188339258E-5</v>
      </c>
      <c r="W6" s="2">
        <v>2.2224362514402718</v>
      </c>
      <c r="X6" s="6">
        <f t="shared" si="2"/>
        <v>2.2224899607724602</v>
      </c>
      <c r="Y6" s="4">
        <f t="shared" si="3"/>
        <v>12.518277557271379</v>
      </c>
      <c r="Z6" s="2">
        <f t="shared" si="4"/>
        <v>0.83194464329574735</v>
      </c>
      <c r="AA6" s="2">
        <f t="shared" si="5"/>
        <v>2.2599625390969411</v>
      </c>
      <c r="AK6" s="2"/>
    </row>
    <row r="7" spans="1:37" x14ac:dyDescent="0.2">
      <c r="A7" s="7" t="s">
        <v>15</v>
      </c>
      <c r="B7" s="4">
        <f>95757/0.8</f>
        <v>119696.25</v>
      </c>
      <c r="C7" s="4">
        <v>444410.05614001083</v>
      </c>
      <c r="D7" s="4">
        <v>1000</v>
      </c>
      <c r="E7" s="2">
        <v>0.67</v>
      </c>
      <c r="F7" s="2">
        <v>0.2</v>
      </c>
      <c r="G7" s="1">
        <v>0.05</v>
      </c>
      <c r="H7" s="1">
        <v>0.05</v>
      </c>
      <c r="I7" s="2">
        <v>1.8</v>
      </c>
      <c r="J7" s="2">
        <v>0.55000000000000004</v>
      </c>
      <c r="K7" s="2">
        <v>1.4</v>
      </c>
      <c r="L7" s="3">
        <v>1.8349999999999999E-4</v>
      </c>
      <c r="M7" s="2">
        <v>4.4793845553024587</v>
      </c>
      <c r="N7" s="4">
        <v>57</v>
      </c>
      <c r="O7" s="2">
        <v>1.3225354494482189</v>
      </c>
      <c r="P7" s="2">
        <v>1.8210183150404158</v>
      </c>
      <c r="Q7" s="2">
        <f t="shared" si="0"/>
        <v>2.6583662402620432</v>
      </c>
      <c r="R7" s="2">
        <v>0.41268566382972172</v>
      </c>
      <c r="S7" s="2">
        <f t="shared" si="1"/>
        <v>0.58731433617027828</v>
      </c>
      <c r="T7" s="4">
        <v>252.20146278138805</v>
      </c>
      <c r="U7" s="1">
        <v>0.7435251613731354</v>
      </c>
      <c r="V7" s="5">
        <v>1.1726285464323965E-4</v>
      </c>
      <c r="W7" s="2">
        <v>2.1077796504181383</v>
      </c>
      <c r="X7" s="6">
        <f t="shared" si="2"/>
        <v>2.1078969132727816</v>
      </c>
      <c r="Y7" s="4">
        <f t="shared" si="3"/>
        <v>12.724962390765583</v>
      </c>
      <c r="Z7" s="2">
        <f t="shared" si="4"/>
        <v>0.78781260075066162</v>
      </c>
      <c r="AA7" s="2">
        <f t="shared" si="5"/>
        <v>2.4083612757354147</v>
      </c>
    </row>
    <row r="8" spans="1:37" s="16" customFormat="1" x14ac:dyDescent="0.2">
      <c r="A8" s="7" t="s">
        <v>177</v>
      </c>
      <c r="B8" s="4">
        <v>179544.375</v>
      </c>
      <c r="C8" s="4">
        <v>444410.05614001083</v>
      </c>
      <c r="D8" s="4">
        <v>1000</v>
      </c>
      <c r="E8" s="2">
        <v>0.67</v>
      </c>
      <c r="F8" s="2">
        <v>0.2</v>
      </c>
      <c r="G8" s="1">
        <v>0.05</v>
      </c>
      <c r="H8" s="1">
        <v>0.05</v>
      </c>
      <c r="I8" s="2">
        <v>1.8</v>
      </c>
      <c r="J8" s="2">
        <v>0.55000000000000004</v>
      </c>
      <c r="K8" s="2">
        <v>1.4</v>
      </c>
      <c r="L8" s="3">
        <v>2.3000000000000001E-4</v>
      </c>
      <c r="M8" s="2">
        <v>4.3203153105419485</v>
      </c>
      <c r="N8" s="4">
        <v>56.5</v>
      </c>
      <c r="O8" s="2">
        <v>1.3556700013300649</v>
      </c>
      <c r="P8" s="2">
        <v>1.9398524800942107</v>
      </c>
      <c r="Q8" s="2">
        <f t="shared" si="0"/>
        <v>2.3804628304477378</v>
      </c>
      <c r="R8" s="2">
        <v>0.46692683704615096</v>
      </c>
      <c r="S8" s="2">
        <f t="shared" si="1"/>
        <v>0.53307316295384899</v>
      </c>
      <c r="T8" s="4">
        <v>265.10182711252406</v>
      </c>
      <c r="U8" s="1">
        <v>0.89884443367222822</v>
      </c>
      <c r="V8" s="5">
        <v>3.1655278798112051E-4</v>
      </c>
      <c r="W8" s="2">
        <v>1.9353946327582012</v>
      </c>
      <c r="X8" s="6">
        <f t="shared" si="2"/>
        <v>1.9357111855461824</v>
      </c>
      <c r="Y8" s="4">
        <f t="shared" si="3"/>
        <v>13.077749177735949</v>
      </c>
      <c r="Z8" s="2">
        <f t="shared" si="4"/>
        <v>0.71224761610882514</v>
      </c>
      <c r="AA8" s="2">
        <f t="shared" si="5"/>
        <v>2.6297998142694485</v>
      </c>
      <c r="AB8" s="7"/>
      <c r="AC8" s="7"/>
      <c r="AD8" s="7"/>
      <c r="AE8" s="7"/>
      <c r="AF8" s="7"/>
      <c r="AG8" s="7"/>
      <c r="AH8" s="7"/>
      <c r="AI8" s="7"/>
      <c r="AJ8" s="7"/>
      <c r="AK8" s="7"/>
    </row>
    <row r="9" spans="1:37" x14ac:dyDescent="0.2">
      <c r="A9" s="7" t="s">
        <v>178</v>
      </c>
      <c r="B9" s="4">
        <v>239392.5</v>
      </c>
      <c r="C9" s="4">
        <v>444410.05614001083</v>
      </c>
      <c r="D9" s="4">
        <v>1000</v>
      </c>
      <c r="E9" s="2">
        <v>0.67</v>
      </c>
      <c r="F9" s="2">
        <v>0.2</v>
      </c>
      <c r="G9" s="1">
        <v>0.05</v>
      </c>
      <c r="H9" s="1">
        <v>0.05</v>
      </c>
      <c r="I9" s="2">
        <v>1.8</v>
      </c>
      <c r="J9" s="2">
        <v>0.55000000000000004</v>
      </c>
      <c r="K9" s="2">
        <v>1.4</v>
      </c>
      <c r="L9" s="12">
        <v>2.7E-4</v>
      </c>
      <c r="M9" s="11">
        <v>4.2058822182917197</v>
      </c>
      <c r="N9" s="13">
        <v>56.5</v>
      </c>
      <c r="O9" s="11">
        <v>1.3741411346654206</v>
      </c>
      <c r="P9" s="11">
        <v>2.0256129002926402</v>
      </c>
      <c r="Q9" s="11">
        <f t="shared" si="0"/>
        <v>2.1802693179990795</v>
      </c>
      <c r="R9" s="11">
        <v>0.50599571852071168</v>
      </c>
      <c r="S9" s="11">
        <f t="shared" si="1"/>
        <v>0.49400428147928832</v>
      </c>
      <c r="T9" s="13">
        <v>275.8945861990195</v>
      </c>
      <c r="U9" s="10">
        <v>1.0272168240061188</v>
      </c>
      <c r="V9" s="14">
        <v>6.4823383038546201E-4</v>
      </c>
      <c r="W9" s="11">
        <v>1.796189004794551</v>
      </c>
      <c r="X9" s="15">
        <f t="shared" si="2"/>
        <v>1.7968372386249365</v>
      </c>
      <c r="Y9" s="4">
        <f t="shared" si="3"/>
        <v>13.433566863636115</v>
      </c>
      <c r="Z9" s="2">
        <f t="shared" si="4"/>
        <v>0.64990990769127277</v>
      </c>
      <c r="AA9" s="2">
        <f t="shared" si="5"/>
        <v>2.7834780092010423</v>
      </c>
      <c r="AD9" s="16"/>
      <c r="AE9" s="16"/>
      <c r="AF9" s="16"/>
      <c r="AG9" s="16"/>
      <c r="AH9" s="16"/>
      <c r="AI9" s="16"/>
      <c r="AJ9" s="16"/>
      <c r="AK9" s="16"/>
    </row>
    <row r="10" spans="1:37" x14ac:dyDescent="0.2">
      <c r="A10" s="7" t="s">
        <v>179</v>
      </c>
      <c r="B10" s="4">
        <v>359088.75</v>
      </c>
      <c r="C10" s="4">
        <v>444410.05614001083</v>
      </c>
      <c r="D10" s="4">
        <v>1000</v>
      </c>
      <c r="E10" s="2">
        <v>0.67</v>
      </c>
      <c r="F10" s="2">
        <v>0.2</v>
      </c>
      <c r="G10" s="1">
        <v>0.05</v>
      </c>
      <c r="H10" s="1">
        <v>0.05</v>
      </c>
      <c r="I10" s="2">
        <v>1.8</v>
      </c>
      <c r="J10" s="2">
        <v>0.55000000000000004</v>
      </c>
      <c r="K10" s="2">
        <v>1.4</v>
      </c>
      <c r="L10" s="3">
        <v>3.4000000000000002E-4</v>
      </c>
      <c r="M10" s="2">
        <v>4.0510066276433889</v>
      </c>
      <c r="N10" s="4">
        <v>56.5</v>
      </c>
      <c r="O10" s="2">
        <v>1.4090899223428912</v>
      </c>
      <c r="P10" s="2">
        <v>2.1587858885114461</v>
      </c>
      <c r="Q10" s="2">
        <f t="shared" si="0"/>
        <v>1.8922207391319428</v>
      </c>
      <c r="R10" s="2">
        <v>0.56346024120528904</v>
      </c>
      <c r="S10" s="2">
        <f t="shared" si="1"/>
        <v>0.43653975879471096</v>
      </c>
      <c r="T10" s="4">
        <v>292.65741064465652</v>
      </c>
      <c r="U10" s="1">
        <v>1.2458998221607891</v>
      </c>
      <c r="V10" s="5">
        <v>1.644088763403811E-3</v>
      </c>
      <c r="W10" s="2">
        <v>1.5975297965356259</v>
      </c>
      <c r="X10" s="6">
        <f t="shared" si="2"/>
        <v>1.5991738852990296</v>
      </c>
      <c r="Y10" s="4">
        <f t="shared" si="3"/>
        <v>13.947150719145579</v>
      </c>
      <c r="Z10" s="2">
        <f t="shared" si="4"/>
        <v>0.553093611022207</v>
      </c>
      <c r="AA10" s="2">
        <f t="shared" si="5"/>
        <v>3.041923439997523</v>
      </c>
    </row>
    <row r="11" spans="1:37" x14ac:dyDescent="0.2">
      <c r="A11" s="35" t="s">
        <v>180</v>
      </c>
      <c r="B11" s="36">
        <v>478785</v>
      </c>
      <c r="C11" s="36">
        <v>444410.05614001083</v>
      </c>
      <c r="D11" s="36">
        <v>1000</v>
      </c>
      <c r="E11" s="37">
        <v>0.67</v>
      </c>
      <c r="F11" s="37">
        <v>0.2</v>
      </c>
      <c r="G11" s="38">
        <v>0.05</v>
      </c>
      <c r="H11" s="38">
        <v>0.05</v>
      </c>
      <c r="I11" s="37">
        <v>1.8</v>
      </c>
      <c r="J11" s="37">
        <v>0.55000000000000004</v>
      </c>
      <c r="K11" s="37">
        <v>1.4</v>
      </c>
      <c r="L11" s="39">
        <v>4.0000000000000002E-4</v>
      </c>
      <c r="M11" s="37">
        <v>3.9375796770505387</v>
      </c>
      <c r="N11" s="36">
        <v>57</v>
      </c>
      <c r="O11" s="37">
        <v>1.4282495501149648</v>
      </c>
      <c r="P11" s="37">
        <v>2.2518601174722814</v>
      </c>
      <c r="Q11" s="37">
        <f t="shared" si="0"/>
        <v>1.6857195595782573</v>
      </c>
      <c r="R11" s="37">
        <v>0.60478466868508141</v>
      </c>
      <c r="S11" s="37">
        <f t="shared" si="1"/>
        <v>0.39521533131491859</v>
      </c>
      <c r="T11" s="36">
        <v>306.88529046683533</v>
      </c>
      <c r="U11" s="38">
        <v>1.4247235376030896</v>
      </c>
      <c r="V11" s="40">
        <v>2.9037137650505551E-3</v>
      </c>
      <c r="W11" s="37">
        <v>1.4401368132745496</v>
      </c>
      <c r="X11" s="41">
        <f t="shared" si="2"/>
        <v>1.4430405270396001</v>
      </c>
      <c r="Y11" s="36">
        <f t="shared" si="3"/>
        <v>14.475897550013794</v>
      </c>
      <c r="Z11" s="37">
        <f t="shared" si="4"/>
        <v>0.4813826213478033</v>
      </c>
      <c r="AA11" s="37">
        <f t="shared" si="5"/>
        <v>3.2162181997016179</v>
      </c>
    </row>
    <row r="12" spans="1:37" x14ac:dyDescent="0.2">
      <c r="A12" s="7" t="s">
        <v>188</v>
      </c>
      <c r="B12" s="4">
        <f t="shared" ref="B12:B43" si="6">95757/0.8</f>
        <v>119696.25</v>
      </c>
      <c r="C12" s="4">
        <v>22220.50280700055</v>
      </c>
      <c r="D12" s="4">
        <v>1000</v>
      </c>
      <c r="E12" s="2">
        <v>0.67</v>
      </c>
      <c r="F12" s="2">
        <v>0.2</v>
      </c>
      <c r="G12" s="1">
        <v>0.05</v>
      </c>
      <c r="H12" s="1">
        <v>0.05</v>
      </c>
      <c r="I12" s="2">
        <v>1.8</v>
      </c>
      <c r="J12" s="2">
        <v>0.55000000000000004</v>
      </c>
      <c r="K12" s="2">
        <v>1.4</v>
      </c>
      <c r="L12" s="3">
        <v>2.7500000000000002E-4</v>
      </c>
      <c r="M12" s="2">
        <v>1.7209093968883682</v>
      </c>
      <c r="N12" s="4">
        <v>95</v>
      </c>
      <c r="O12" s="2">
        <v>0.34555263405746639</v>
      </c>
      <c r="P12" s="2">
        <v>0.59828023537417974</v>
      </c>
      <c r="Q12" s="2">
        <f t="shared" si="0"/>
        <v>1.1226291615141886</v>
      </c>
      <c r="R12" s="2">
        <v>0.52350654575806965</v>
      </c>
      <c r="S12" s="2">
        <f t="shared" si="1"/>
        <v>0.47649345424193035</v>
      </c>
      <c r="T12" s="4">
        <v>122.53330570954084</v>
      </c>
      <c r="U12" s="1">
        <v>0.42808691464884779</v>
      </c>
      <c r="V12" s="5">
        <v>5.6601029074828909E-4</v>
      </c>
      <c r="W12" s="2">
        <v>0.23204153453984741</v>
      </c>
      <c r="X12" s="6">
        <f t="shared" si="2"/>
        <v>0.2326075448305957</v>
      </c>
      <c r="Y12" s="4">
        <f t="shared" si="3"/>
        <v>55.203371061702939</v>
      </c>
      <c r="Z12" s="2">
        <f t="shared" si="4"/>
        <v>0.15657420542322645</v>
      </c>
      <c r="AA12" s="2">
        <f t="shared" si="5"/>
        <v>0.20673731123806879</v>
      </c>
    </row>
    <row r="13" spans="1:37" x14ac:dyDescent="0.2">
      <c r="A13" s="7" t="s">
        <v>187</v>
      </c>
      <c r="B13" s="4">
        <f t="shared" si="6"/>
        <v>119696.25</v>
      </c>
      <c r="C13" s="4">
        <v>33330.754210500818</v>
      </c>
      <c r="D13" s="4">
        <v>1000</v>
      </c>
      <c r="E13" s="2">
        <v>0.67</v>
      </c>
      <c r="F13" s="2">
        <v>0.2</v>
      </c>
      <c r="G13" s="1">
        <v>0.05</v>
      </c>
      <c r="H13" s="1">
        <v>0.05</v>
      </c>
      <c r="I13" s="2">
        <v>1.8</v>
      </c>
      <c r="J13" s="2">
        <v>0.55000000000000004</v>
      </c>
      <c r="K13" s="2">
        <v>1.4</v>
      </c>
      <c r="L13" s="3">
        <v>2.4699999999999999E-4</v>
      </c>
      <c r="M13" s="2">
        <v>2.2603586623857064</v>
      </c>
      <c r="N13" s="4">
        <v>67</v>
      </c>
      <c r="O13" s="2">
        <v>0.47458706128448203</v>
      </c>
      <c r="P13" s="2">
        <v>0.82492296137188603</v>
      </c>
      <c r="Q13" s="2">
        <f t="shared" si="0"/>
        <v>1.4354357010138203</v>
      </c>
      <c r="R13" s="2">
        <v>0.50175404185258987</v>
      </c>
      <c r="S13" s="2">
        <f t="shared" si="1"/>
        <v>0.49824595814741013</v>
      </c>
      <c r="T13" s="4">
        <v>123.28677794725759</v>
      </c>
      <c r="U13" s="1">
        <v>0.50502812266781505</v>
      </c>
      <c r="V13" s="5">
        <v>5.0299544428242639E-4</v>
      </c>
      <c r="W13" s="2">
        <v>0.40810405355058543</v>
      </c>
      <c r="X13" s="6">
        <f t="shared" si="2"/>
        <v>0.40860704899486788</v>
      </c>
      <c r="Y13" s="4">
        <f t="shared" si="3"/>
        <v>29.641313617585155</v>
      </c>
      <c r="Z13" s="2">
        <f t="shared" si="4"/>
        <v>0.21780962374883661</v>
      </c>
      <c r="AA13" s="2">
        <f t="shared" si="5"/>
        <v>0.39149776402357567</v>
      </c>
    </row>
    <row r="14" spans="1:37" x14ac:dyDescent="0.2">
      <c r="A14" s="7" t="s">
        <v>185</v>
      </c>
      <c r="B14" s="4">
        <f t="shared" si="6"/>
        <v>119696.25</v>
      </c>
      <c r="C14" s="4">
        <v>44441.0056140011</v>
      </c>
      <c r="D14" s="4">
        <v>1000</v>
      </c>
      <c r="E14" s="2">
        <v>0.67</v>
      </c>
      <c r="F14" s="2">
        <v>0.2</v>
      </c>
      <c r="G14" s="1">
        <v>0.05</v>
      </c>
      <c r="H14" s="1">
        <v>0.05</v>
      </c>
      <c r="I14" s="2">
        <v>1.8</v>
      </c>
      <c r="J14" s="2">
        <v>0.55000000000000004</v>
      </c>
      <c r="K14" s="2">
        <v>1.4</v>
      </c>
      <c r="L14" s="3">
        <v>2.3499999999999999E-4</v>
      </c>
      <c r="M14" s="2">
        <v>2.5351876186505029</v>
      </c>
      <c r="N14" s="4">
        <v>60</v>
      </c>
      <c r="O14" s="2">
        <v>0.57140172819590895</v>
      </c>
      <c r="P14" s="2">
        <v>0.94214744869003142</v>
      </c>
      <c r="Q14" s="2">
        <f t="shared" si="0"/>
        <v>1.5930401699604715</v>
      </c>
      <c r="R14" s="2">
        <v>0.4929018377304919</v>
      </c>
      <c r="S14" s="2">
        <f t="shared" si="1"/>
        <v>0.5070981622695081</v>
      </c>
      <c r="T14" s="4">
        <v>127.91678282469516</v>
      </c>
      <c r="U14" s="1">
        <v>0.53891369550689117</v>
      </c>
      <c r="V14" s="5">
        <v>4.3925389734455128E-4</v>
      </c>
      <c r="W14" s="2">
        <v>0.54547232780406685</v>
      </c>
      <c r="X14" s="6">
        <f t="shared" si="2"/>
        <v>0.54591158170141141</v>
      </c>
      <c r="Y14" s="4">
        <f t="shared" si="3"/>
        <v>23.666887436101632</v>
      </c>
      <c r="Z14" s="2">
        <f t="shared" si="4"/>
        <v>0.27075513994526806</v>
      </c>
      <c r="AA14" s="2">
        <f t="shared" si="5"/>
        <v>0.53834468039685046</v>
      </c>
    </row>
    <row r="15" spans="1:37" x14ac:dyDescent="0.2">
      <c r="A15" s="7" t="s">
        <v>186</v>
      </c>
      <c r="B15" s="4">
        <f t="shared" si="6"/>
        <v>119696.25</v>
      </c>
      <c r="C15" s="4">
        <v>66661.508421001636</v>
      </c>
      <c r="D15" s="4">
        <v>1000</v>
      </c>
      <c r="E15" s="2">
        <v>0.67</v>
      </c>
      <c r="F15" s="2">
        <v>0.2</v>
      </c>
      <c r="G15" s="1">
        <v>0.05</v>
      </c>
      <c r="H15" s="1">
        <v>0.05</v>
      </c>
      <c r="I15" s="2">
        <v>1.8</v>
      </c>
      <c r="J15" s="2">
        <v>0.55000000000000004</v>
      </c>
      <c r="K15" s="2">
        <v>1.4</v>
      </c>
      <c r="L15" s="3">
        <v>2.2100000000000001E-4</v>
      </c>
      <c r="M15" s="2">
        <v>2.8693196934991985</v>
      </c>
      <c r="N15" s="4">
        <v>56</v>
      </c>
      <c r="O15" s="2">
        <v>0.70253148910954688</v>
      </c>
      <c r="P15" s="2">
        <v>1.0832114168847109</v>
      </c>
      <c r="Q15" s="2">
        <f t="shared" si="0"/>
        <v>1.7861082766144876</v>
      </c>
      <c r="R15" s="2">
        <v>0.48173847155603655</v>
      </c>
      <c r="S15" s="2">
        <f t="shared" si="1"/>
        <v>0.51826152844396345</v>
      </c>
      <c r="T15" s="4">
        <v>139.40545279242798</v>
      </c>
      <c r="U15" s="1">
        <v>0.57360438920246304</v>
      </c>
      <c r="V15" s="5">
        <v>3.4428961594171133E-4</v>
      </c>
      <c r="W15" s="2">
        <v>0.75276272773499009</v>
      </c>
      <c r="X15" s="6">
        <f t="shared" si="2"/>
        <v>0.75310701735093177</v>
      </c>
      <c r="Y15" s="4">
        <f t="shared" si="3"/>
        <v>19.516821400862018</v>
      </c>
      <c r="Z15" s="2">
        <f t="shared" si="4"/>
        <v>0.3577071809932717</v>
      </c>
      <c r="AA15" s="2">
        <f t="shared" si="5"/>
        <v>0.7609901297244781</v>
      </c>
    </row>
    <row r="16" spans="1:37" x14ac:dyDescent="0.2">
      <c r="A16" s="7" t="s">
        <v>184</v>
      </c>
      <c r="B16" s="4">
        <f t="shared" si="6"/>
        <v>119696.25</v>
      </c>
      <c r="C16" s="4">
        <v>111102.51403500271</v>
      </c>
      <c r="D16" s="4">
        <v>1000</v>
      </c>
      <c r="E16" s="2">
        <v>0.67</v>
      </c>
      <c r="F16" s="2">
        <v>0.2</v>
      </c>
      <c r="G16" s="1">
        <v>0.05</v>
      </c>
      <c r="H16" s="1">
        <v>0.05</v>
      </c>
      <c r="I16" s="2">
        <v>1.8</v>
      </c>
      <c r="J16" s="2">
        <v>0.55000000000000004</v>
      </c>
      <c r="K16" s="2">
        <v>1.4</v>
      </c>
      <c r="L16" s="3">
        <v>2.0599999999999999E-4</v>
      </c>
      <c r="M16" s="2">
        <v>3.2795778846464145</v>
      </c>
      <c r="N16" s="4">
        <v>54.2</v>
      </c>
      <c r="O16" s="2">
        <v>0.86770416545532836</v>
      </c>
      <c r="P16" s="2">
        <v>1.2567657625118951</v>
      </c>
      <c r="Q16" s="2">
        <f t="shared" si="0"/>
        <v>2.0228121221345194</v>
      </c>
      <c r="R16" s="2">
        <v>0.4671119316877661</v>
      </c>
      <c r="S16" s="2">
        <f t="shared" si="1"/>
        <v>0.5328880683122339</v>
      </c>
      <c r="T16" s="4">
        <v>159.17945348521584</v>
      </c>
      <c r="U16" s="1">
        <v>0.61111989528463273</v>
      </c>
      <c r="V16" s="5">
        <v>2.4199124353864901E-4</v>
      </c>
      <c r="W16" s="2">
        <v>1.0523903615253878</v>
      </c>
      <c r="X16" s="6">
        <f t="shared" si="2"/>
        <v>1.0526323527689265</v>
      </c>
      <c r="Y16" s="4">
        <f t="shared" si="3"/>
        <v>16.526517102625096</v>
      </c>
      <c r="Z16" s="2">
        <f t="shared" si="4"/>
        <v>0.4813826213478033</v>
      </c>
      <c r="AA16" s="2">
        <f t="shared" si="5"/>
        <v>1.0905008871332134</v>
      </c>
    </row>
    <row r="17" spans="1:27" x14ac:dyDescent="0.2">
      <c r="A17" s="7" t="s">
        <v>183</v>
      </c>
      <c r="B17" s="4">
        <f t="shared" si="6"/>
        <v>119696.25</v>
      </c>
      <c r="C17" s="4">
        <v>222205.02807000541</v>
      </c>
      <c r="D17" s="4">
        <v>1000</v>
      </c>
      <c r="E17" s="2">
        <v>0.67</v>
      </c>
      <c r="F17" s="2">
        <v>0.2</v>
      </c>
      <c r="G17" s="1">
        <v>0.05</v>
      </c>
      <c r="H17" s="1">
        <v>0.05</v>
      </c>
      <c r="I17" s="2">
        <v>1.8</v>
      </c>
      <c r="J17" s="2">
        <v>0.55000000000000004</v>
      </c>
      <c r="K17" s="2">
        <v>1.4</v>
      </c>
      <c r="L17" s="3">
        <v>1.92E-4</v>
      </c>
      <c r="M17" s="2">
        <v>3.8646283074077852</v>
      </c>
      <c r="N17" s="4">
        <v>54.3</v>
      </c>
      <c r="O17" s="2">
        <v>1.1125749048738629</v>
      </c>
      <c r="P17" s="2">
        <v>1.5205293048727164</v>
      </c>
      <c r="Q17" s="2">
        <f t="shared" si="0"/>
        <v>2.344099002535069</v>
      </c>
      <c r="R17" s="2">
        <v>0.44445183427205387</v>
      </c>
      <c r="S17" s="2">
        <f t="shared" si="1"/>
        <v>0.55554816572794619</v>
      </c>
      <c r="T17" s="4">
        <v>196.94240122357908</v>
      </c>
      <c r="U17" s="1">
        <v>0.67119731797584337</v>
      </c>
      <c r="V17" s="5">
        <v>1.7521175960917627E-4</v>
      </c>
      <c r="W17" s="2">
        <v>1.5641861111580795</v>
      </c>
      <c r="X17" s="6">
        <f t="shared" si="2"/>
        <v>1.5643613229176887</v>
      </c>
      <c r="Y17" s="4">
        <f t="shared" si="3"/>
        <v>14.050510341684564</v>
      </c>
      <c r="Z17" s="2">
        <f t="shared" si="4"/>
        <v>0.64990990769127277</v>
      </c>
      <c r="AA17" s="2">
        <f t="shared" si="5"/>
        <v>1.6917027467266834</v>
      </c>
    </row>
    <row r="18" spans="1:27" x14ac:dyDescent="0.2">
      <c r="A18" s="7" t="s">
        <v>182</v>
      </c>
      <c r="B18" s="4">
        <f t="shared" si="6"/>
        <v>119696.25</v>
      </c>
      <c r="C18" s="4">
        <v>333307.54210500827</v>
      </c>
      <c r="D18" s="4">
        <v>1000</v>
      </c>
      <c r="E18" s="2">
        <v>0.67</v>
      </c>
      <c r="F18" s="2">
        <v>0.2</v>
      </c>
      <c r="G18" s="1">
        <v>0.05</v>
      </c>
      <c r="H18" s="1">
        <v>0.05</v>
      </c>
      <c r="I18" s="2">
        <v>1.8</v>
      </c>
      <c r="J18" s="2">
        <v>0.55000000000000004</v>
      </c>
      <c r="K18" s="2">
        <v>1.4</v>
      </c>
      <c r="L18" s="3">
        <v>1.8699999999999999E-4</v>
      </c>
      <c r="M18" s="2">
        <v>4.2255249084626971</v>
      </c>
      <c r="N18" s="4">
        <v>55.5</v>
      </c>
      <c r="O18" s="2">
        <v>1.2484583539889678</v>
      </c>
      <c r="P18" s="2">
        <v>1.6965933867872642</v>
      </c>
      <c r="Q18" s="2">
        <f t="shared" si="0"/>
        <v>2.5289315216754327</v>
      </c>
      <c r="R18" s="2">
        <v>0.42796342433531753</v>
      </c>
      <c r="S18" s="2">
        <f t="shared" si="1"/>
        <v>0.57203657566468247</v>
      </c>
      <c r="T18" s="4">
        <v>227.12344890974049</v>
      </c>
      <c r="U18" s="1">
        <v>0.71476540740165018</v>
      </c>
      <c r="V18" s="5">
        <v>1.3797042100711419E-4</v>
      </c>
      <c r="W18" s="2">
        <v>1.8936785488825592</v>
      </c>
      <c r="X18" s="6">
        <f t="shared" si="2"/>
        <v>1.8938165193035663</v>
      </c>
      <c r="Y18" s="4">
        <f t="shared" si="3"/>
        <v>13.13446286610381</v>
      </c>
      <c r="Z18" s="2">
        <f t="shared" si="4"/>
        <v>0.73577207942609479</v>
      </c>
      <c r="AA18" s="2">
        <f t="shared" si="5"/>
        <v>2.1181261870569958</v>
      </c>
    </row>
    <row r="19" spans="1:27" x14ac:dyDescent="0.2">
      <c r="A19" s="7" t="s">
        <v>15</v>
      </c>
      <c r="B19" s="4">
        <f t="shared" si="6"/>
        <v>119696.25</v>
      </c>
      <c r="C19" s="4">
        <v>444410.05614001083</v>
      </c>
      <c r="D19" s="4">
        <v>1000</v>
      </c>
      <c r="E19" s="2">
        <v>0.67</v>
      </c>
      <c r="F19" s="2">
        <v>0.2</v>
      </c>
      <c r="G19" s="1">
        <v>0.05</v>
      </c>
      <c r="H19" s="1">
        <v>0.05</v>
      </c>
      <c r="I19" s="2">
        <v>1.8</v>
      </c>
      <c r="J19" s="2">
        <v>0.55000000000000004</v>
      </c>
      <c r="K19" s="2">
        <v>1.4</v>
      </c>
      <c r="L19" s="3">
        <v>1.8349999999999999E-4</v>
      </c>
      <c r="M19" s="2">
        <v>4.4793845553024587</v>
      </c>
      <c r="N19" s="4">
        <v>57</v>
      </c>
      <c r="O19" s="2">
        <v>1.3225354494482189</v>
      </c>
      <c r="P19" s="2">
        <v>1.8210183150404158</v>
      </c>
      <c r="Q19" s="2">
        <f t="shared" si="0"/>
        <v>2.6583662402620432</v>
      </c>
      <c r="R19" s="2">
        <v>0.41268566382972172</v>
      </c>
      <c r="S19" s="2">
        <f t="shared" si="1"/>
        <v>0.58731433617027828</v>
      </c>
      <c r="T19" s="4">
        <v>252.20146278138805</v>
      </c>
      <c r="U19" s="1">
        <v>0.7435251613731354</v>
      </c>
      <c r="V19" s="5">
        <v>1.1726285464323965E-4</v>
      </c>
      <c r="W19" s="2">
        <v>2.1077796504181383</v>
      </c>
      <c r="X19" s="6">
        <f t="shared" si="2"/>
        <v>2.1078969132727816</v>
      </c>
      <c r="Y19" s="4">
        <f t="shared" si="3"/>
        <v>12.724962390765583</v>
      </c>
      <c r="Z19" s="2">
        <f t="shared" si="4"/>
        <v>0.78781260075066162</v>
      </c>
      <c r="AA19" s="2">
        <f t="shared" si="5"/>
        <v>2.4083612757354147</v>
      </c>
    </row>
    <row r="20" spans="1:27" x14ac:dyDescent="0.2">
      <c r="A20" s="7" t="s">
        <v>189</v>
      </c>
      <c r="B20" s="4">
        <f t="shared" si="6"/>
        <v>119696.25</v>
      </c>
      <c r="C20" s="4">
        <v>666615.08421001653</v>
      </c>
      <c r="D20" s="4">
        <v>1000</v>
      </c>
      <c r="E20" s="2">
        <v>0.67</v>
      </c>
      <c r="F20" s="2">
        <v>0.2</v>
      </c>
      <c r="G20" s="1">
        <v>0.05</v>
      </c>
      <c r="H20" s="1">
        <v>0.05</v>
      </c>
      <c r="I20" s="2">
        <v>1.8</v>
      </c>
      <c r="J20" s="2">
        <v>0.55000000000000004</v>
      </c>
      <c r="K20" s="2">
        <v>1.4</v>
      </c>
      <c r="L20" s="3">
        <v>1.7899999999999999E-4</v>
      </c>
      <c r="M20" s="2">
        <v>4.8259302201234879</v>
      </c>
      <c r="N20" s="4">
        <v>59.5</v>
      </c>
      <c r="O20" s="2">
        <v>1.4017084342780528</v>
      </c>
      <c r="P20" s="2">
        <v>1.9926062738133496</v>
      </c>
      <c r="Q20" s="2">
        <f t="shared" si="0"/>
        <v>2.8333239463101383</v>
      </c>
      <c r="R20" s="2">
        <v>0.38587533256316564</v>
      </c>
      <c r="S20" s="2">
        <f t="shared" si="1"/>
        <v>0.61412466743683436</v>
      </c>
      <c r="T20" s="4">
        <v>290.76506606525061</v>
      </c>
      <c r="U20" s="1">
        <v>0.78140344586350441</v>
      </c>
      <c r="V20" s="5">
        <v>8.8810476481128301E-5</v>
      </c>
      <c r="W20" s="2">
        <v>2.3835450288243853</v>
      </c>
      <c r="X20" s="6">
        <f t="shared" si="2"/>
        <v>2.3836338393008667</v>
      </c>
      <c r="Y20" s="4">
        <f t="shared" si="3"/>
        <v>12.329229244113996</v>
      </c>
      <c r="Z20" s="2">
        <f t="shared" si="4"/>
        <v>0.84777499090706199</v>
      </c>
      <c r="AA20" s="2">
        <f t="shared" si="5"/>
        <v>2.7930530201995354</v>
      </c>
    </row>
    <row r="21" spans="1:27" x14ac:dyDescent="0.2">
      <c r="A21" s="7" t="s">
        <v>190</v>
      </c>
      <c r="B21" s="4">
        <f t="shared" si="6"/>
        <v>119696.25</v>
      </c>
      <c r="C21" s="4">
        <v>888820.11228002165</v>
      </c>
      <c r="D21" s="4">
        <v>1000</v>
      </c>
      <c r="E21" s="2">
        <v>0.67</v>
      </c>
      <c r="F21" s="2">
        <v>0.2</v>
      </c>
      <c r="G21" s="1">
        <v>0.05</v>
      </c>
      <c r="H21" s="1">
        <v>0.05</v>
      </c>
      <c r="I21" s="2">
        <v>1.8</v>
      </c>
      <c r="J21" s="2">
        <v>0.55000000000000004</v>
      </c>
      <c r="K21" s="2">
        <v>1.4</v>
      </c>
      <c r="L21" s="3">
        <v>1.76E-4</v>
      </c>
      <c r="M21" s="2">
        <v>5.0698149874205223</v>
      </c>
      <c r="N21" s="4">
        <v>61.2</v>
      </c>
      <c r="O21" s="2">
        <v>1.4503155267554027</v>
      </c>
      <c r="P21" s="2">
        <v>2.1144213583821019</v>
      </c>
      <c r="Q21" s="2">
        <f t="shared" si="0"/>
        <v>2.9553936290384204</v>
      </c>
      <c r="R21" s="2">
        <v>0.36293766862954102</v>
      </c>
      <c r="S21" s="2">
        <f t="shared" si="1"/>
        <v>0.63706233137045898</v>
      </c>
      <c r="T21" s="4">
        <v>319.31778738221544</v>
      </c>
      <c r="U21" s="1">
        <v>0.8071347243654563</v>
      </c>
      <c r="V21" s="5">
        <v>7.0216768583610296E-5</v>
      </c>
      <c r="W21" s="2">
        <v>2.5721965557729538</v>
      </c>
      <c r="X21" s="6">
        <f t="shared" si="2"/>
        <v>2.5722667725415373</v>
      </c>
      <c r="Y21" s="4">
        <f t="shared" si="3"/>
        <v>12.071446423952846</v>
      </c>
      <c r="Z21" s="2">
        <f t="shared" si="4"/>
        <v>0.88131451855734444</v>
      </c>
      <c r="AA21" s="2">
        <f t="shared" si="5"/>
        <v>3.0665781261648122</v>
      </c>
    </row>
    <row r="22" spans="1:27" x14ac:dyDescent="0.2">
      <c r="A22" s="7" t="s">
        <v>191</v>
      </c>
      <c r="B22" s="4">
        <f t="shared" si="6"/>
        <v>119696.25</v>
      </c>
      <c r="C22" s="4">
        <v>1333230.1684200331</v>
      </c>
      <c r="D22" s="4">
        <v>1000</v>
      </c>
      <c r="E22" s="2">
        <v>0.67</v>
      </c>
      <c r="F22" s="2">
        <v>0.2</v>
      </c>
      <c r="G22" s="1">
        <v>0.05</v>
      </c>
      <c r="H22" s="1">
        <v>0.05</v>
      </c>
      <c r="I22" s="2">
        <v>1.8</v>
      </c>
      <c r="J22" s="2">
        <v>0.55000000000000004</v>
      </c>
      <c r="K22" s="2">
        <v>1.4</v>
      </c>
      <c r="L22" s="3">
        <v>1.74E-4</v>
      </c>
      <c r="M22" s="2">
        <v>5.4412845064109643</v>
      </c>
      <c r="N22" s="4">
        <v>63.8</v>
      </c>
      <c r="O22" s="2">
        <v>1.5180343902216979</v>
      </c>
      <c r="P22" s="2">
        <v>2.3170486199790319</v>
      </c>
      <c r="Q22" s="2">
        <f t="shared" si="0"/>
        <v>3.1242358864319324</v>
      </c>
      <c r="R22" s="2">
        <v>0.32753344788580696</v>
      </c>
      <c r="S22" s="2">
        <f t="shared" si="1"/>
        <v>0.67246655211419304</v>
      </c>
      <c r="T22" s="4">
        <v>368.02273045747552</v>
      </c>
      <c r="U22" s="1">
        <v>0.85643012583944622</v>
      </c>
      <c r="V22" s="5">
        <v>5.3974942510083273E-5</v>
      </c>
      <c r="W22" s="2">
        <v>2.844982469046927</v>
      </c>
      <c r="X22" s="6">
        <f t="shared" si="2"/>
        <v>2.8450364439894371</v>
      </c>
      <c r="Y22" s="4">
        <f t="shared" si="3"/>
        <v>11.725172599379858</v>
      </c>
      <c r="Z22" s="2">
        <f t="shared" si="4"/>
        <v>0.91761712879433899</v>
      </c>
      <c r="AA22" s="2">
        <f t="shared" si="5"/>
        <v>3.5173594889438964</v>
      </c>
    </row>
    <row r="23" spans="1:27" x14ac:dyDescent="0.2">
      <c r="A23" s="35" t="s">
        <v>192</v>
      </c>
      <c r="B23" s="36">
        <f t="shared" si="6"/>
        <v>119696.25</v>
      </c>
      <c r="C23" s="36">
        <v>1777640.2245600433</v>
      </c>
      <c r="D23" s="36">
        <v>1000</v>
      </c>
      <c r="E23" s="37">
        <v>0.67</v>
      </c>
      <c r="F23" s="37">
        <v>0.2</v>
      </c>
      <c r="G23" s="38">
        <v>0.05</v>
      </c>
      <c r="H23" s="38">
        <v>0.05</v>
      </c>
      <c r="I23" s="37">
        <v>1.8</v>
      </c>
      <c r="J23" s="37">
        <v>0.55000000000000004</v>
      </c>
      <c r="K23" s="37">
        <v>1.4</v>
      </c>
      <c r="L23" s="39">
        <v>1.7200000000000001E-4</v>
      </c>
      <c r="M23" s="37">
        <v>5.6948436702703091</v>
      </c>
      <c r="N23" s="36">
        <v>65.7</v>
      </c>
      <c r="O23" s="37">
        <v>1.5491012592441087</v>
      </c>
      <c r="P23" s="37">
        <v>2.4525776051350703</v>
      </c>
      <c r="Q23" s="37">
        <f t="shared" si="0"/>
        <v>3.2422660651352389</v>
      </c>
      <c r="R23" s="37">
        <v>0.2987131047087338</v>
      </c>
      <c r="S23" s="37">
        <f t="shared" si="1"/>
        <v>0.7012868952912662</v>
      </c>
      <c r="T23" s="36">
        <v>403.44049865046543</v>
      </c>
      <c r="U23" s="38">
        <v>0.88603628338895812</v>
      </c>
      <c r="V23" s="40">
        <v>4.6577384718163039E-5</v>
      </c>
      <c r="W23" s="37">
        <v>3.0140910960425416</v>
      </c>
      <c r="X23" s="41">
        <f t="shared" si="2"/>
        <v>3.0141376734272596</v>
      </c>
      <c r="Y23" s="36">
        <f t="shared" si="3"/>
        <v>11.536752157567394</v>
      </c>
      <c r="Z23" s="37">
        <f t="shared" si="4"/>
        <v>0.93691353557741763</v>
      </c>
      <c r="AA23" s="37">
        <f t="shared" si="5"/>
        <v>3.7992910565086375</v>
      </c>
    </row>
    <row r="24" spans="1:27" x14ac:dyDescent="0.2">
      <c r="A24" s="16" t="s">
        <v>150</v>
      </c>
      <c r="B24" s="13">
        <f t="shared" si="6"/>
        <v>119696.25</v>
      </c>
      <c r="C24" s="13">
        <v>444410.05614001083</v>
      </c>
      <c r="D24" s="13">
        <v>200</v>
      </c>
      <c r="E24" s="11">
        <v>0.67</v>
      </c>
      <c r="F24" s="11">
        <v>0.2</v>
      </c>
      <c r="G24" s="10">
        <v>0.05</v>
      </c>
      <c r="H24" s="10">
        <v>0.05</v>
      </c>
      <c r="I24" s="11">
        <v>1.8</v>
      </c>
      <c r="J24" s="11">
        <v>0.55000000000000004</v>
      </c>
      <c r="K24" s="11">
        <v>1.4</v>
      </c>
      <c r="L24" s="12">
        <v>1.66E-4</v>
      </c>
      <c r="M24" s="11">
        <v>5.1802352495300008</v>
      </c>
      <c r="N24" s="13">
        <v>62.75</v>
      </c>
      <c r="O24" s="11">
        <v>1.4278960628345025</v>
      </c>
      <c r="P24" s="11">
        <v>2.115220434779693</v>
      </c>
      <c r="Q24" s="11">
        <f t="shared" si="0"/>
        <v>3.0650148147503078</v>
      </c>
      <c r="R24" s="11">
        <v>0.40368205474330598</v>
      </c>
      <c r="S24" s="11">
        <f t="shared" si="1"/>
        <v>0.59631794525669402</v>
      </c>
      <c r="T24" s="13">
        <v>328.41212820927166</v>
      </c>
      <c r="U24" s="10">
        <v>0.77785531562368171</v>
      </c>
      <c r="V24" s="14">
        <v>1.1234172970359694E-2</v>
      </c>
      <c r="W24" s="11">
        <v>13.117158312577969</v>
      </c>
      <c r="X24" s="15">
        <f t="shared" si="2"/>
        <v>13.128392485548328</v>
      </c>
      <c r="Y24" s="13">
        <f t="shared" si="3"/>
        <v>12.113349486530224</v>
      </c>
      <c r="Z24" s="11">
        <f t="shared" si="4"/>
        <v>0.78781260075066162</v>
      </c>
      <c r="AA24" s="11">
        <f t="shared" si="5"/>
        <v>15.101574654245042</v>
      </c>
    </row>
    <row r="25" spans="1:27" x14ac:dyDescent="0.2">
      <c r="A25" s="7" t="s">
        <v>149</v>
      </c>
      <c r="B25" s="4">
        <f t="shared" si="6"/>
        <v>119696.25</v>
      </c>
      <c r="C25" s="4">
        <v>444410.05614001083</v>
      </c>
      <c r="D25" s="4">
        <v>400</v>
      </c>
      <c r="E25" s="2">
        <v>0.67</v>
      </c>
      <c r="F25" s="2">
        <v>0.2</v>
      </c>
      <c r="G25" s="1">
        <v>0.05</v>
      </c>
      <c r="H25" s="1">
        <v>0.05</v>
      </c>
      <c r="I25" s="2">
        <v>1.8</v>
      </c>
      <c r="J25" s="2">
        <v>0.55000000000000004</v>
      </c>
      <c r="K25" s="2">
        <v>1.4</v>
      </c>
      <c r="L25" s="3">
        <v>1.7200000000000001E-4</v>
      </c>
      <c r="M25" s="2">
        <v>4.9302056436882244</v>
      </c>
      <c r="N25" s="4">
        <v>60.75</v>
      </c>
      <c r="O25" s="2">
        <v>1.3932276077771435</v>
      </c>
      <c r="P25" s="2">
        <v>2.0115215818974552</v>
      </c>
      <c r="Q25" s="2">
        <f t="shared" si="0"/>
        <v>2.9186840617907692</v>
      </c>
      <c r="R25" s="2">
        <v>0.40687598249665158</v>
      </c>
      <c r="S25" s="2">
        <f t="shared" si="1"/>
        <v>0.59312401750334842</v>
      </c>
      <c r="T25" s="4">
        <v>300.49361357365677</v>
      </c>
      <c r="U25" s="1">
        <v>0.76706953479364504</v>
      </c>
      <c r="V25" s="5">
        <v>1.788680844367776E-3</v>
      </c>
      <c r="W25" s="2">
        <v>6.0957999261361913</v>
      </c>
      <c r="X25" s="6">
        <f t="shared" si="2"/>
        <v>6.0975886069805592</v>
      </c>
      <c r="Y25" s="4">
        <f t="shared" si="3"/>
        <v>12.322001228848071</v>
      </c>
      <c r="Z25" s="2">
        <f t="shared" si="4"/>
        <v>0.78781260075066162</v>
      </c>
      <c r="AA25" s="2">
        <f t="shared" si="5"/>
        <v>7.0062685038477186</v>
      </c>
    </row>
    <row r="26" spans="1:27" x14ac:dyDescent="0.2">
      <c r="A26" s="7" t="s">
        <v>148</v>
      </c>
      <c r="B26" s="4">
        <f t="shared" si="6"/>
        <v>119696.25</v>
      </c>
      <c r="C26" s="4">
        <v>444410.05614001083</v>
      </c>
      <c r="D26" s="4">
        <v>600</v>
      </c>
      <c r="E26" s="2">
        <v>0.67</v>
      </c>
      <c r="F26" s="2">
        <v>0.2</v>
      </c>
      <c r="G26" s="1">
        <v>0.05</v>
      </c>
      <c r="H26" s="1">
        <v>0.05</v>
      </c>
      <c r="I26" s="2">
        <v>1.8</v>
      </c>
      <c r="J26" s="2">
        <v>0.55000000000000004</v>
      </c>
      <c r="K26" s="2">
        <v>1.4</v>
      </c>
      <c r="L26" s="3">
        <v>1.7699999999999999E-4</v>
      </c>
      <c r="M26" s="2">
        <v>4.7457055105604473</v>
      </c>
      <c r="N26" s="4">
        <v>59.3</v>
      </c>
      <c r="O26" s="2">
        <v>1.365538062313326</v>
      </c>
      <c r="P26" s="2">
        <v>1.9362938375933274</v>
      </c>
      <c r="Q26" s="2">
        <f t="shared" si="0"/>
        <v>2.8094116729671201</v>
      </c>
      <c r="R26" s="2">
        <v>0.40974989336538409</v>
      </c>
      <c r="S26" s="2">
        <f t="shared" si="1"/>
        <v>0.59025010663461597</v>
      </c>
      <c r="T26" s="4">
        <v>281.00865286792657</v>
      </c>
      <c r="U26" s="1">
        <v>0.75982801932989519</v>
      </c>
      <c r="V26" s="5">
        <v>6.0242993920795677E-4</v>
      </c>
      <c r="W26" s="2">
        <v>3.8362997416753317</v>
      </c>
      <c r="X26" s="6">
        <f t="shared" si="2"/>
        <v>3.8369021716145397</v>
      </c>
      <c r="Y26" s="4">
        <f t="shared" si="3"/>
        <v>12.495507752860316</v>
      </c>
      <c r="Z26" s="2">
        <f t="shared" si="4"/>
        <v>0.78781260075066162</v>
      </c>
      <c r="AA26" s="2">
        <f t="shared" si="5"/>
        <v>4.4068048917607108</v>
      </c>
    </row>
    <row r="27" spans="1:27" x14ac:dyDescent="0.2">
      <c r="A27" s="7" t="s">
        <v>147</v>
      </c>
      <c r="B27" s="4">
        <f t="shared" si="6"/>
        <v>119696.25</v>
      </c>
      <c r="C27" s="4">
        <v>444410.05614001083</v>
      </c>
      <c r="D27" s="4">
        <v>800</v>
      </c>
      <c r="E27" s="2">
        <v>0.67</v>
      </c>
      <c r="F27" s="2">
        <v>0.2</v>
      </c>
      <c r="G27" s="1">
        <v>0.05</v>
      </c>
      <c r="H27" s="1">
        <v>0.05</v>
      </c>
      <c r="I27" s="2">
        <v>1.8</v>
      </c>
      <c r="J27" s="2">
        <v>0.55000000000000004</v>
      </c>
      <c r="K27" s="2">
        <v>1.4</v>
      </c>
      <c r="L27" s="3">
        <v>1.8000000000000001E-4</v>
      </c>
      <c r="M27" s="2">
        <v>4.604314870625692</v>
      </c>
      <c r="N27" s="4">
        <v>58</v>
      </c>
      <c r="O27" s="2">
        <v>1.3442922053848094</v>
      </c>
      <c r="P27" s="2">
        <v>1.8730923911900952</v>
      </c>
      <c r="Q27" s="2">
        <f t="shared" si="0"/>
        <v>2.7312224794355968</v>
      </c>
      <c r="R27" s="2">
        <v>0.41067282914162606</v>
      </c>
      <c r="S27" s="2">
        <f t="shared" si="1"/>
        <v>0.58932717085837394</v>
      </c>
      <c r="T27" s="4">
        <v>264.87377331066705</v>
      </c>
      <c r="U27" s="1">
        <v>0.74968491787663927</v>
      </c>
      <c r="V27" s="5">
        <v>2.3863750656224233E-4</v>
      </c>
      <c r="W27" s="2">
        <v>2.7540086186427959</v>
      </c>
      <c r="X27" s="6">
        <f t="shared" si="2"/>
        <v>2.7542472561493581</v>
      </c>
      <c r="Y27" s="4">
        <f t="shared" si="3"/>
        <v>12.596879585717437</v>
      </c>
      <c r="Z27" s="2">
        <f t="shared" si="4"/>
        <v>0.78781260075066162</v>
      </c>
      <c r="AA27" s="2">
        <f t="shared" si="5"/>
        <v>3.1474793768030493</v>
      </c>
    </row>
    <row r="28" spans="1:27" x14ac:dyDescent="0.2">
      <c r="A28" s="7" t="s">
        <v>15</v>
      </c>
      <c r="B28" s="4">
        <f t="shared" si="6"/>
        <v>119696.25</v>
      </c>
      <c r="C28" s="4">
        <v>444410.05614001083</v>
      </c>
      <c r="D28" s="4">
        <v>1000</v>
      </c>
      <c r="E28" s="2">
        <v>0.67</v>
      </c>
      <c r="F28" s="2">
        <v>0.2</v>
      </c>
      <c r="G28" s="1">
        <v>0.05</v>
      </c>
      <c r="H28" s="1">
        <v>0.05</v>
      </c>
      <c r="I28" s="2">
        <v>1.8</v>
      </c>
      <c r="J28" s="2">
        <v>0.55000000000000004</v>
      </c>
      <c r="K28" s="2">
        <v>1.4</v>
      </c>
      <c r="L28" s="3">
        <v>1.8349999999999999E-4</v>
      </c>
      <c r="M28" s="2">
        <v>4.4793845553024587</v>
      </c>
      <c r="N28" s="4">
        <v>57</v>
      </c>
      <c r="O28" s="2">
        <v>1.3225354494482189</v>
      </c>
      <c r="P28" s="2">
        <v>1.8210183150404158</v>
      </c>
      <c r="Q28" s="2">
        <f t="shared" si="0"/>
        <v>2.6583662402620432</v>
      </c>
      <c r="R28" s="2">
        <v>0.41268566382972172</v>
      </c>
      <c r="S28" s="2">
        <f t="shared" si="1"/>
        <v>0.58731433617027828</v>
      </c>
      <c r="T28" s="4">
        <v>252.20146278138805</v>
      </c>
      <c r="U28" s="1">
        <v>0.7435251613731354</v>
      </c>
      <c r="V28" s="5">
        <v>1.1726285464323965E-4</v>
      </c>
      <c r="W28" s="2">
        <v>2.1077796504181383</v>
      </c>
      <c r="X28" s="6">
        <f t="shared" si="2"/>
        <v>2.1078969132727816</v>
      </c>
      <c r="Y28" s="4">
        <f t="shared" si="3"/>
        <v>12.724962390765583</v>
      </c>
      <c r="Z28" s="2">
        <f t="shared" si="4"/>
        <v>0.78781260075066162</v>
      </c>
      <c r="AA28" s="2">
        <f t="shared" si="5"/>
        <v>2.4083612757354147</v>
      </c>
    </row>
    <row r="29" spans="1:27" x14ac:dyDescent="0.2">
      <c r="A29" s="7" t="s">
        <v>140</v>
      </c>
      <c r="B29" s="4">
        <f t="shared" si="6"/>
        <v>119696.25</v>
      </c>
      <c r="C29" s="4">
        <v>444410.05614001083</v>
      </c>
      <c r="D29" s="4">
        <v>2000</v>
      </c>
      <c r="E29" s="2">
        <v>0.67</v>
      </c>
      <c r="F29" s="2">
        <v>0.2</v>
      </c>
      <c r="G29" s="1">
        <v>0.05</v>
      </c>
      <c r="H29" s="1">
        <v>0.05</v>
      </c>
      <c r="I29" s="2">
        <v>1.8</v>
      </c>
      <c r="J29" s="2">
        <v>0.55000000000000004</v>
      </c>
      <c r="K29" s="2">
        <v>1.4</v>
      </c>
      <c r="L29" s="3">
        <v>1.94E-4</v>
      </c>
      <c r="M29" s="2">
        <v>4.0460607337873933</v>
      </c>
      <c r="N29" s="4">
        <v>54</v>
      </c>
      <c r="O29" s="2">
        <v>1.2193888804424393</v>
      </c>
      <c r="P29" s="50">
        <v>1.6279514998158577</v>
      </c>
      <c r="Q29" s="2">
        <f t="shared" si="0"/>
        <v>2.4181092339715358</v>
      </c>
      <c r="R29" s="2">
        <v>0.41757035849785412</v>
      </c>
      <c r="S29" s="2">
        <f t="shared" si="1"/>
        <v>0.58242964150214593</v>
      </c>
      <c r="T29" s="4">
        <v>210.89700384913243</v>
      </c>
      <c r="U29" s="1">
        <v>0.71002784473519154</v>
      </c>
      <c r="V29" s="5">
        <v>1.0580408754972526E-5</v>
      </c>
      <c r="W29" s="2">
        <v>0.88434674206449948</v>
      </c>
      <c r="X29" s="6">
        <f t="shared" si="2"/>
        <v>0.88435732247325449</v>
      </c>
      <c r="Y29" s="4">
        <f t="shared" si="3"/>
        <v>13.346314737458787</v>
      </c>
      <c r="Z29" s="2">
        <f t="shared" si="4"/>
        <v>0.78781260075066162</v>
      </c>
      <c r="AA29" s="2">
        <f t="shared" si="5"/>
        <v>0.99255297838752443</v>
      </c>
    </row>
    <row r="30" spans="1:27" x14ac:dyDescent="0.2">
      <c r="A30" s="7" t="s">
        <v>141</v>
      </c>
      <c r="B30" s="4">
        <f t="shared" si="6"/>
        <v>119696.25</v>
      </c>
      <c r="C30" s="4">
        <v>444410.05614001083</v>
      </c>
      <c r="D30" s="4">
        <v>3000</v>
      </c>
      <c r="E30" s="2">
        <v>0.67</v>
      </c>
      <c r="F30" s="2">
        <v>0.2</v>
      </c>
      <c r="G30" s="1">
        <v>0.05</v>
      </c>
      <c r="H30" s="1">
        <v>0.05</v>
      </c>
      <c r="I30" s="2">
        <v>1.8</v>
      </c>
      <c r="J30" s="2">
        <v>0.55000000000000004</v>
      </c>
      <c r="K30" s="2">
        <v>1.4</v>
      </c>
      <c r="L30" s="3">
        <v>2.0000000000000001E-4</v>
      </c>
      <c r="M30" s="2">
        <v>3.7716449667520333</v>
      </c>
      <c r="N30" s="4">
        <v>52.8</v>
      </c>
      <c r="O30" s="2">
        <v>1.1267304662656792</v>
      </c>
      <c r="P30" s="2">
        <v>1.5007761010212108</v>
      </c>
      <c r="Q30" s="2">
        <f t="shared" si="0"/>
        <v>2.2708688657308223</v>
      </c>
      <c r="R30" s="2">
        <v>0.42014459562699058</v>
      </c>
      <c r="S30" s="2">
        <f t="shared" si="1"/>
        <v>0.57985540437300942</v>
      </c>
      <c r="T30" s="4">
        <v>188.43966198746406</v>
      </c>
      <c r="U30" s="1">
        <v>0.68234192071497657</v>
      </c>
      <c r="V30" s="5">
        <v>2.1569765246697301E-6</v>
      </c>
      <c r="W30" s="2">
        <v>0.51194366053373452</v>
      </c>
      <c r="X30" s="6">
        <f t="shared" si="2"/>
        <v>0.51194581751025914</v>
      </c>
      <c r="Y30" s="4">
        <f t="shared" si="3"/>
        <v>13.99919676041749</v>
      </c>
      <c r="Z30" s="2">
        <f t="shared" si="4"/>
        <v>0.78781260075066162</v>
      </c>
      <c r="AA30" s="2">
        <f t="shared" si="5"/>
        <v>0.5636567186880056</v>
      </c>
    </row>
    <row r="31" spans="1:27" x14ac:dyDescent="0.2">
      <c r="A31" s="7" t="s">
        <v>142</v>
      </c>
      <c r="B31" s="4">
        <f t="shared" si="6"/>
        <v>119696.25</v>
      </c>
      <c r="C31" s="4">
        <v>444410.05614001083</v>
      </c>
      <c r="D31" s="4">
        <v>4000</v>
      </c>
      <c r="E31" s="2">
        <v>0.67</v>
      </c>
      <c r="F31" s="2">
        <v>0.2</v>
      </c>
      <c r="G31" s="1">
        <v>0.05</v>
      </c>
      <c r="H31" s="1">
        <v>0.05</v>
      </c>
      <c r="I31" s="2">
        <v>1.8</v>
      </c>
      <c r="J31" s="2">
        <v>0.55000000000000004</v>
      </c>
      <c r="K31" s="2">
        <v>1.4</v>
      </c>
      <c r="L31" s="3">
        <v>2.05E-4</v>
      </c>
      <c r="M31" s="2">
        <v>3.5718677752740473</v>
      </c>
      <c r="N31" s="4">
        <v>52.4</v>
      </c>
      <c r="O31" s="2">
        <v>1.0476330046587028</v>
      </c>
      <c r="P31" s="2">
        <v>1.4098701637902593</v>
      </c>
      <c r="Q31" s="2">
        <f t="shared" si="0"/>
        <v>2.161997611483788</v>
      </c>
      <c r="R31" s="2">
        <v>0.42286238185220715</v>
      </c>
      <c r="S31" s="2">
        <f t="shared" si="1"/>
        <v>0.57713761814779285</v>
      </c>
      <c r="T31" s="4">
        <v>174.49318378820297</v>
      </c>
      <c r="U31" s="1">
        <v>0.662354494736481</v>
      </c>
      <c r="V31" s="5">
        <v>6.9820485330548949E-7</v>
      </c>
      <c r="W31" s="2">
        <v>0.33989031442084594</v>
      </c>
      <c r="X31" s="6">
        <f t="shared" si="2"/>
        <v>0.33989101262569926</v>
      </c>
      <c r="Y31" s="4">
        <f t="shared" si="3"/>
        <v>14.670195902192845</v>
      </c>
      <c r="Z31" s="2">
        <f t="shared" si="4"/>
        <v>0.78781260075066162</v>
      </c>
      <c r="AA31" s="2">
        <f t="shared" si="5"/>
        <v>0.36925662896756173</v>
      </c>
    </row>
    <row r="32" spans="1:27" x14ac:dyDescent="0.2">
      <c r="A32" s="7" t="s">
        <v>143</v>
      </c>
      <c r="B32" s="4">
        <f t="shared" si="6"/>
        <v>119696.25</v>
      </c>
      <c r="C32" s="4">
        <v>444410.05614001083</v>
      </c>
      <c r="D32" s="4">
        <v>5000</v>
      </c>
      <c r="E32" s="2">
        <v>0.67</v>
      </c>
      <c r="F32" s="2">
        <v>0.2</v>
      </c>
      <c r="G32" s="1">
        <v>0.05</v>
      </c>
      <c r="H32" s="1">
        <v>0.05</v>
      </c>
      <c r="I32" s="2">
        <v>1.8</v>
      </c>
      <c r="J32" s="2">
        <v>0.55000000000000004</v>
      </c>
      <c r="K32" s="2">
        <v>1.4</v>
      </c>
      <c r="L32" s="3">
        <v>2.13E-4</v>
      </c>
      <c r="M32" s="2">
        <v>3.4243231442360051</v>
      </c>
      <c r="N32" s="4">
        <v>51.4</v>
      </c>
      <c r="O32" s="2">
        <v>1.015955066701081</v>
      </c>
      <c r="P32" s="2">
        <v>1.3561293692621488</v>
      </c>
      <c r="Q32" s="2">
        <f t="shared" si="0"/>
        <v>2.0681937749738566</v>
      </c>
      <c r="R32" s="2">
        <v>0.42783483626687646</v>
      </c>
      <c r="S32" s="2">
        <f t="shared" si="1"/>
        <v>0.57216516373312354</v>
      </c>
      <c r="T32" s="4">
        <v>163.7729686126801</v>
      </c>
      <c r="U32" s="1">
        <v>0.65977460852308378</v>
      </c>
      <c r="V32" s="5">
        <v>2.9597470207404183E-7</v>
      </c>
      <c r="W32" s="2">
        <v>0.25223563987184416</v>
      </c>
      <c r="X32" s="6">
        <f t="shared" si="2"/>
        <v>0.25223593584654624</v>
      </c>
      <c r="Y32" s="4">
        <f t="shared" si="3"/>
        <v>15.010265630601801</v>
      </c>
      <c r="Z32" s="2">
        <f t="shared" si="4"/>
        <v>0.78781260075066162</v>
      </c>
      <c r="AA32" s="2">
        <f t="shared" si="5"/>
        <v>0.27555330076080425</v>
      </c>
    </row>
    <row r="33" spans="1:27" x14ac:dyDescent="0.2">
      <c r="A33" s="7" t="s">
        <v>144</v>
      </c>
      <c r="B33" s="4">
        <f t="shared" si="6"/>
        <v>119696.25</v>
      </c>
      <c r="C33" s="4">
        <v>444410.05614001083</v>
      </c>
      <c r="D33" s="4">
        <v>6000</v>
      </c>
      <c r="E33" s="2">
        <v>0.67</v>
      </c>
      <c r="F33" s="2">
        <v>0.2</v>
      </c>
      <c r="G33" s="1">
        <v>0.05</v>
      </c>
      <c r="H33" s="1">
        <v>0.05</v>
      </c>
      <c r="I33" s="2">
        <v>1.8</v>
      </c>
      <c r="J33" s="2">
        <v>0.55000000000000004</v>
      </c>
      <c r="K33" s="2">
        <v>1.4</v>
      </c>
      <c r="L33" s="3">
        <v>2.2000000000000001E-4</v>
      </c>
      <c r="M33" s="2">
        <v>3.3030550043002069</v>
      </c>
      <c r="N33" s="4">
        <v>50.5</v>
      </c>
      <c r="O33" s="2">
        <v>0.99097790151404186</v>
      </c>
      <c r="P33" s="2">
        <v>1.31157045232925</v>
      </c>
      <c r="Q33" s="2">
        <f t="shared" si="0"/>
        <v>1.991484551970957</v>
      </c>
      <c r="R33" s="2">
        <v>0.43192122210227429</v>
      </c>
      <c r="S33" s="2">
        <f t="shared" si="1"/>
        <v>0.56807877789772565</v>
      </c>
      <c r="T33" s="4">
        <v>154.91861874982348</v>
      </c>
      <c r="U33" s="1">
        <v>0.65732437896521534</v>
      </c>
      <c r="V33" s="5">
        <v>1.508108184774201E-7</v>
      </c>
      <c r="W33" s="2">
        <v>0.19777446330133164</v>
      </c>
      <c r="X33" s="6">
        <f t="shared" si="2"/>
        <v>0.19777461411215011</v>
      </c>
      <c r="Y33" s="4">
        <f t="shared" si="3"/>
        <v>15.288876489872154</v>
      </c>
      <c r="Z33" s="2">
        <f t="shared" si="4"/>
        <v>0.78781260075066162</v>
      </c>
      <c r="AA33" s="2">
        <f t="shared" si="5"/>
        <v>0.2166228890895105</v>
      </c>
    </row>
    <row r="34" spans="1:27" x14ac:dyDescent="0.2">
      <c r="A34" s="7" t="s">
        <v>145</v>
      </c>
      <c r="B34" s="4">
        <f t="shared" si="6"/>
        <v>119696.25</v>
      </c>
      <c r="C34" s="4">
        <v>444410.05614001083</v>
      </c>
      <c r="D34" s="4">
        <v>8000</v>
      </c>
      <c r="E34" s="2">
        <v>0.67</v>
      </c>
      <c r="F34" s="2">
        <v>0.2</v>
      </c>
      <c r="G34" s="1">
        <v>0.05</v>
      </c>
      <c r="H34" s="1">
        <v>0.05</v>
      </c>
      <c r="I34" s="2">
        <v>1.8</v>
      </c>
      <c r="J34" s="2">
        <v>0.55000000000000004</v>
      </c>
      <c r="K34" s="2">
        <v>1.4</v>
      </c>
      <c r="L34" s="3">
        <v>2.31E-4</v>
      </c>
      <c r="M34" s="2">
        <v>3.1127769152206319</v>
      </c>
      <c r="N34" s="4">
        <v>49.5</v>
      </c>
      <c r="O34" s="2">
        <v>0.94241032526877844</v>
      </c>
      <c r="P34" s="2">
        <v>1.2386697637824304</v>
      </c>
      <c r="Q34" s="2">
        <f t="shared" si="0"/>
        <v>1.8741071514382015</v>
      </c>
      <c r="R34" s="2">
        <v>0.4379625542365338</v>
      </c>
      <c r="S34" s="2">
        <f t="shared" si="1"/>
        <v>0.56203744576346626</v>
      </c>
      <c r="T34" s="4">
        <v>142.3509511267672</v>
      </c>
      <c r="U34" s="1">
        <v>0.65043099721028141</v>
      </c>
      <c r="V34" s="5">
        <v>5.4488029916496244E-8</v>
      </c>
      <c r="W34" s="2">
        <v>0.1323714650836984</v>
      </c>
      <c r="X34" s="6">
        <f t="shared" si="2"/>
        <v>0.13237151957172832</v>
      </c>
      <c r="Y34" s="4">
        <f t="shared" si="3"/>
        <v>15.902199659075622</v>
      </c>
      <c r="Z34" s="2">
        <f t="shared" si="4"/>
        <v>0.78781260075066162</v>
      </c>
      <c r="AA34" s="2">
        <f t="shared" si="5"/>
        <v>0.14591689687335016</v>
      </c>
    </row>
    <row r="35" spans="1:27" x14ac:dyDescent="0.2">
      <c r="A35" s="35" t="s">
        <v>146</v>
      </c>
      <c r="B35" s="36">
        <f t="shared" si="6"/>
        <v>119696.25</v>
      </c>
      <c r="C35" s="36">
        <v>444410.05614001083</v>
      </c>
      <c r="D35" s="36">
        <v>10000</v>
      </c>
      <c r="E35" s="37">
        <v>0.67</v>
      </c>
      <c r="F35" s="37">
        <v>0.2</v>
      </c>
      <c r="G35" s="38">
        <v>0.05</v>
      </c>
      <c r="H35" s="38">
        <v>0.05</v>
      </c>
      <c r="I35" s="37">
        <v>1.8</v>
      </c>
      <c r="J35" s="37">
        <v>0.55000000000000004</v>
      </c>
      <c r="K35" s="37">
        <v>1.4</v>
      </c>
      <c r="L35" s="39">
        <v>2.4000000000000001E-4</v>
      </c>
      <c r="M35" s="37">
        <v>2.9675871147012494</v>
      </c>
      <c r="N35" s="36">
        <v>48.5</v>
      </c>
      <c r="O35" s="37">
        <v>0.90669457409725629</v>
      </c>
      <c r="P35" s="37">
        <v>1.1823102425454615</v>
      </c>
      <c r="Q35" s="37">
        <f t="shared" ref="Q35:Q66" si="7">M35-P35</f>
        <v>1.7852768721557879</v>
      </c>
      <c r="R35" s="37">
        <v>0.44276306541883953</v>
      </c>
      <c r="S35" s="37">
        <f t="shared" ref="S35:S66" si="8">1-R35</f>
        <v>0.55723693458116053</v>
      </c>
      <c r="T35" s="36">
        <v>132.33653626173333</v>
      </c>
      <c r="U35" s="38">
        <v>0.6442522908442333</v>
      </c>
      <c r="V35" s="40">
        <v>2.5645139227609648E-8</v>
      </c>
      <c r="W35" s="37">
        <v>9.7205842653234328E-2</v>
      </c>
      <c r="X35" s="41">
        <f t="shared" ref="X35:X66" si="9">W35+V35</f>
        <v>9.7205868298373563E-2</v>
      </c>
      <c r="Y35" s="36">
        <f t="shared" ref="Y35:Y68" si="10">N35/M35</f>
        <v>16.343243896610112</v>
      </c>
      <c r="Z35" s="37">
        <f t="shared" ref="Z35:Z68" si="11">C35/(B35+C35)</f>
        <v>0.78781260075066162</v>
      </c>
      <c r="AA35" s="37">
        <f t="shared" ref="AA35:AA68" si="12">O35*P35*1000/D35</f>
        <v>0.1071994281815581</v>
      </c>
    </row>
    <row r="36" spans="1:27" x14ac:dyDescent="0.2">
      <c r="A36" s="16" t="s">
        <v>136</v>
      </c>
      <c r="B36" s="13">
        <f t="shared" si="6"/>
        <v>119696.25</v>
      </c>
      <c r="C36" s="13">
        <v>444410.05614001083</v>
      </c>
      <c r="D36" s="13">
        <v>1000</v>
      </c>
      <c r="E36" s="10">
        <v>7.4999999999999997E-2</v>
      </c>
      <c r="F36" s="11">
        <v>0.2</v>
      </c>
      <c r="G36" s="10">
        <v>0.05</v>
      </c>
      <c r="H36" s="10">
        <v>0.05</v>
      </c>
      <c r="I36" s="11">
        <v>1.8</v>
      </c>
      <c r="J36" s="11">
        <v>0.55000000000000004</v>
      </c>
      <c r="K36" s="11">
        <v>1.4</v>
      </c>
      <c r="L36" s="12">
        <v>5.4500000000000003E-5</v>
      </c>
      <c r="M36" s="11">
        <v>5.3605903396445145</v>
      </c>
      <c r="N36" s="13">
        <v>66</v>
      </c>
      <c r="O36" s="11">
        <v>1.1513534379918329</v>
      </c>
      <c r="P36" s="11">
        <v>1.4736862699067887</v>
      </c>
      <c r="Q36" s="11">
        <f t="shared" si="7"/>
        <v>3.8869040697377257</v>
      </c>
      <c r="R36" s="11">
        <v>0.30558945990404712</v>
      </c>
      <c r="S36" s="11">
        <f t="shared" si="8"/>
        <v>0.69441054009595282</v>
      </c>
      <c r="T36" s="13">
        <v>208.34750525588194</v>
      </c>
      <c r="U36" s="10">
        <v>2.360825644530312</v>
      </c>
      <c r="V36" s="14">
        <v>1.2523418213929397E-6</v>
      </c>
      <c r="W36" s="11">
        <v>2.6836340437532309</v>
      </c>
      <c r="X36" s="15">
        <f t="shared" si="9"/>
        <v>2.6836352960950522</v>
      </c>
      <c r="Y36" s="13">
        <f t="shared" si="10"/>
        <v>12.312076808386884</v>
      </c>
      <c r="Z36" s="11">
        <f t="shared" si="11"/>
        <v>0.78781260075066162</v>
      </c>
      <c r="AA36" s="11">
        <f t="shared" si="12"/>
        <v>1.6967337533785414</v>
      </c>
    </row>
    <row r="37" spans="1:27" x14ac:dyDescent="0.2">
      <c r="A37" s="7" t="s">
        <v>135</v>
      </c>
      <c r="B37" s="4">
        <f t="shared" si="6"/>
        <v>119696.25</v>
      </c>
      <c r="C37" s="4">
        <v>444410.05614001083</v>
      </c>
      <c r="D37" s="4">
        <v>1000</v>
      </c>
      <c r="E37" s="2">
        <v>0.1</v>
      </c>
      <c r="F37" s="2">
        <v>0.2</v>
      </c>
      <c r="G37" s="1">
        <v>0.05</v>
      </c>
      <c r="H37" s="1">
        <v>0.05</v>
      </c>
      <c r="I37" s="2">
        <v>1.8</v>
      </c>
      <c r="J37" s="2">
        <v>0.55000000000000004</v>
      </c>
      <c r="K37" s="2">
        <v>1.4</v>
      </c>
      <c r="L37" s="3">
        <v>6.3800000000000006E-5</v>
      </c>
      <c r="M37" s="2">
        <v>5.2354826627684297</v>
      </c>
      <c r="N37" s="4">
        <v>65</v>
      </c>
      <c r="O37" s="2">
        <v>1.1818224227172114</v>
      </c>
      <c r="P37" s="2">
        <v>1.5769874637985251</v>
      </c>
      <c r="Q37" s="2">
        <f t="shared" si="7"/>
        <v>3.6584951989699048</v>
      </c>
      <c r="R37" s="2">
        <v>0.32600890933550597</v>
      </c>
      <c r="S37" s="2">
        <f t="shared" si="8"/>
        <v>0.67399109066449403</v>
      </c>
      <c r="T37" s="4">
        <v>214.28213928775679</v>
      </c>
      <c r="U37" s="1">
        <v>2.0243866296037929</v>
      </c>
      <c r="V37" s="5">
        <v>2.5762877456314318E-6</v>
      </c>
      <c r="W37" s="2">
        <v>2.5937322617346057</v>
      </c>
      <c r="X37" s="6">
        <f t="shared" si="9"/>
        <v>2.5937348380223515</v>
      </c>
      <c r="Y37" s="4">
        <f t="shared" si="10"/>
        <v>12.415283210130843</v>
      </c>
      <c r="Z37" s="2">
        <f t="shared" si="11"/>
        <v>0.78781260075066162</v>
      </c>
      <c r="AA37" s="2">
        <f t="shared" si="12"/>
        <v>1.8637191450610435</v>
      </c>
    </row>
    <row r="38" spans="1:27" x14ac:dyDescent="0.2">
      <c r="A38" s="7" t="s">
        <v>134</v>
      </c>
      <c r="B38" s="4">
        <f t="shared" si="6"/>
        <v>119696.25</v>
      </c>
      <c r="C38" s="4">
        <v>444410.05614001083</v>
      </c>
      <c r="D38" s="4">
        <v>1000</v>
      </c>
      <c r="E38" s="2">
        <v>0.25</v>
      </c>
      <c r="F38" s="2">
        <v>0.2</v>
      </c>
      <c r="G38" s="1">
        <v>0.05</v>
      </c>
      <c r="H38" s="1">
        <v>0.05</v>
      </c>
      <c r="I38" s="2">
        <v>1.8</v>
      </c>
      <c r="J38" s="2">
        <v>0.55000000000000004</v>
      </c>
      <c r="K38" s="2">
        <v>1.4</v>
      </c>
      <c r="L38" s="3">
        <v>1.07E-4</v>
      </c>
      <c r="M38" s="2">
        <v>4.8475919378263326</v>
      </c>
      <c r="N38" s="4">
        <v>62.5</v>
      </c>
      <c r="O38" s="2">
        <v>1.27869788300912</v>
      </c>
      <c r="P38" s="2">
        <v>1.9213680742717985</v>
      </c>
      <c r="Q38" s="2">
        <f t="shared" si="7"/>
        <v>2.9262238635545339</v>
      </c>
      <c r="R38" s="2">
        <v>0.40007305507505975</v>
      </c>
      <c r="S38" s="2">
        <f t="shared" si="8"/>
        <v>0.59992694492494025</v>
      </c>
      <c r="T38" s="4">
        <v>237.73229164360291</v>
      </c>
      <c r="U38" s="1">
        <v>1.2574359693270729</v>
      </c>
      <c r="V38" s="5">
        <v>1.8712927104712675E-5</v>
      </c>
      <c r="W38" s="2">
        <v>2.2472661527761364</v>
      </c>
      <c r="X38" s="6">
        <f t="shared" si="9"/>
        <v>2.2472848657032412</v>
      </c>
      <c r="Y38" s="4">
        <f t="shared" si="10"/>
        <v>12.89299941117261</v>
      </c>
      <c r="Z38" s="2">
        <f t="shared" si="11"/>
        <v>0.78781260075066162</v>
      </c>
      <c r="AA38" s="2">
        <f t="shared" si="12"/>
        <v>2.4568492890526583</v>
      </c>
    </row>
    <row r="39" spans="1:27" x14ac:dyDescent="0.2">
      <c r="A39" s="7" t="s">
        <v>133</v>
      </c>
      <c r="B39" s="4">
        <f t="shared" si="6"/>
        <v>119696.25</v>
      </c>
      <c r="C39" s="4">
        <v>444410.05614001083</v>
      </c>
      <c r="D39" s="4">
        <v>1000</v>
      </c>
      <c r="E39" s="2">
        <v>0.5</v>
      </c>
      <c r="F39" s="2">
        <v>0.2</v>
      </c>
      <c r="G39" s="1">
        <v>0.05</v>
      </c>
      <c r="H39" s="1">
        <v>0.05</v>
      </c>
      <c r="I39" s="2">
        <v>1.8</v>
      </c>
      <c r="J39" s="2">
        <v>0.55000000000000004</v>
      </c>
      <c r="K39" s="2">
        <v>1.4</v>
      </c>
      <c r="L39" s="3">
        <v>1.5699999999999999E-4</v>
      </c>
      <c r="M39" s="2">
        <v>4.5772805697955619</v>
      </c>
      <c r="N39" s="4">
        <v>59.5</v>
      </c>
      <c r="O39" s="2">
        <v>1.313862736022253</v>
      </c>
      <c r="P39" s="2">
        <v>1.9343058128632939</v>
      </c>
      <c r="Q39" s="2">
        <f t="shared" si="7"/>
        <v>2.6429747569322677</v>
      </c>
      <c r="R39" s="2">
        <v>0.42276499818764629</v>
      </c>
      <c r="S39" s="2">
        <f t="shared" si="8"/>
        <v>0.57723500181235377</v>
      </c>
      <c r="T39" s="4">
        <v>251.53897190804872</v>
      </c>
      <c r="U39" s="1">
        <v>0.87107036297927654</v>
      </c>
      <c r="V39" s="5">
        <v>6.9427813664802349E-5</v>
      </c>
      <c r="W39" s="2">
        <v>2.0841771262276625</v>
      </c>
      <c r="X39" s="6">
        <f t="shared" si="9"/>
        <v>2.0842465540413273</v>
      </c>
      <c r="Y39" s="4">
        <f t="shared" si="10"/>
        <v>12.998984679380817</v>
      </c>
      <c r="Z39" s="2">
        <f t="shared" si="11"/>
        <v>0.78781260075066162</v>
      </c>
      <c r="AA39" s="2">
        <f t="shared" si="12"/>
        <v>2.5414123275923157</v>
      </c>
    </row>
    <row r="40" spans="1:27" x14ac:dyDescent="0.2">
      <c r="A40" s="7" t="s">
        <v>15</v>
      </c>
      <c r="B40" s="4">
        <f t="shared" si="6"/>
        <v>119696.25</v>
      </c>
      <c r="C40" s="4">
        <v>444410.05614001083</v>
      </c>
      <c r="D40" s="4">
        <v>1000</v>
      </c>
      <c r="E40" s="2">
        <v>0.67</v>
      </c>
      <c r="F40" s="2">
        <v>0.2</v>
      </c>
      <c r="G40" s="1">
        <v>0.05</v>
      </c>
      <c r="H40" s="1">
        <v>0.05</v>
      </c>
      <c r="I40" s="2">
        <v>1.8</v>
      </c>
      <c r="J40" s="2">
        <v>0.55000000000000004</v>
      </c>
      <c r="K40" s="2">
        <v>1.4</v>
      </c>
      <c r="L40" s="3">
        <v>1.8349999999999999E-4</v>
      </c>
      <c r="M40" s="2">
        <v>4.4793845553024587</v>
      </c>
      <c r="N40" s="4">
        <v>57</v>
      </c>
      <c r="O40" s="2">
        <v>1.3225354494482189</v>
      </c>
      <c r="P40" s="2">
        <v>1.8210183150404158</v>
      </c>
      <c r="Q40" s="2">
        <f t="shared" si="7"/>
        <v>2.6583662402620432</v>
      </c>
      <c r="R40" s="2">
        <v>0.41268566382972172</v>
      </c>
      <c r="S40" s="2">
        <f t="shared" si="8"/>
        <v>0.58731433617027828</v>
      </c>
      <c r="T40" s="4">
        <v>252.20146278138805</v>
      </c>
      <c r="U40" s="1">
        <v>0.7435251613731354</v>
      </c>
      <c r="V40" s="5">
        <v>1.1726285464323965E-4</v>
      </c>
      <c r="W40" s="2">
        <v>2.1077796504181383</v>
      </c>
      <c r="X40" s="6">
        <f t="shared" si="9"/>
        <v>2.1078969132727816</v>
      </c>
      <c r="Y40" s="4">
        <f t="shared" si="10"/>
        <v>12.724962390765583</v>
      </c>
      <c r="Z40" s="2">
        <f t="shared" si="11"/>
        <v>0.78781260075066162</v>
      </c>
      <c r="AA40" s="2">
        <f t="shared" si="12"/>
        <v>2.4083612757354147</v>
      </c>
    </row>
    <row r="41" spans="1:27" x14ac:dyDescent="0.2">
      <c r="A41" s="7" t="s">
        <v>132</v>
      </c>
      <c r="B41" s="4">
        <f t="shared" si="6"/>
        <v>119696.25</v>
      </c>
      <c r="C41" s="4">
        <v>444410.05614001083</v>
      </c>
      <c r="D41" s="4">
        <v>1000</v>
      </c>
      <c r="E41" s="2">
        <v>0.8</v>
      </c>
      <c r="F41" s="2">
        <v>0.2</v>
      </c>
      <c r="G41" s="1">
        <v>0.05</v>
      </c>
      <c r="H41" s="1">
        <v>0.05</v>
      </c>
      <c r="I41" s="2">
        <v>1.8</v>
      </c>
      <c r="J41" s="2">
        <v>0.55000000000000004</v>
      </c>
      <c r="K41" s="2">
        <v>1.4</v>
      </c>
      <c r="L41" s="3">
        <v>2.02E-4</v>
      </c>
      <c r="M41" s="2">
        <v>4.4149555602101005</v>
      </c>
      <c r="N41" s="4">
        <v>55.5</v>
      </c>
      <c r="O41" s="2">
        <v>1.3207366617996161</v>
      </c>
      <c r="P41" s="2">
        <v>1.7294537850352942</v>
      </c>
      <c r="Q41" s="2">
        <f t="shared" si="7"/>
        <v>2.6855017751748065</v>
      </c>
      <c r="R41" s="2">
        <v>0.40328903562854718</v>
      </c>
      <c r="S41" s="2">
        <f t="shared" si="8"/>
        <v>0.59671096437145277</v>
      </c>
      <c r="T41" s="4">
        <v>252.10726522723795</v>
      </c>
      <c r="U41" s="1">
        <v>0.67562198724427291</v>
      </c>
      <c r="V41" s="5">
        <v>1.6541832825682848E-4</v>
      </c>
      <c r="W41" s="2">
        <v>2.1295890867747307</v>
      </c>
      <c r="X41" s="6">
        <f t="shared" si="9"/>
        <v>2.1297545051029876</v>
      </c>
      <c r="Y41" s="4">
        <f t="shared" si="10"/>
        <v>12.57090796115711</v>
      </c>
      <c r="Z41" s="2">
        <f t="shared" si="11"/>
        <v>0.78781260075066162</v>
      </c>
      <c r="AA41" s="2">
        <f t="shared" si="12"/>
        <v>2.2841530187842256</v>
      </c>
    </row>
    <row r="42" spans="1:27" x14ac:dyDescent="0.2">
      <c r="A42" s="7" t="s">
        <v>131</v>
      </c>
      <c r="B42" s="4">
        <f t="shared" si="6"/>
        <v>119696.25</v>
      </c>
      <c r="C42" s="4">
        <v>444410.05614001083</v>
      </c>
      <c r="D42" s="4">
        <v>1000</v>
      </c>
      <c r="E42" s="2">
        <v>1</v>
      </c>
      <c r="F42" s="2">
        <v>0.2</v>
      </c>
      <c r="G42" s="1">
        <v>0.05</v>
      </c>
      <c r="H42" s="1">
        <v>0.05</v>
      </c>
      <c r="I42" s="2">
        <v>1.8</v>
      </c>
      <c r="J42" s="2">
        <v>0.55000000000000004</v>
      </c>
      <c r="K42" s="2">
        <v>1.4</v>
      </c>
      <c r="L42" s="3">
        <v>2.1800000000000001E-4</v>
      </c>
      <c r="M42" s="2">
        <v>4.3749334318968165</v>
      </c>
      <c r="N42" s="4">
        <v>53.5</v>
      </c>
      <c r="O42" s="2">
        <v>1.320648246627752</v>
      </c>
      <c r="P42" s="2">
        <v>1.5904801178540529</v>
      </c>
      <c r="Q42" s="2">
        <f t="shared" si="7"/>
        <v>2.7844533140427634</v>
      </c>
      <c r="R42" s="2">
        <v>0.38016536921969779</v>
      </c>
      <c r="S42" s="2">
        <f t="shared" si="8"/>
        <v>0.61983463078030221</v>
      </c>
      <c r="T42" s="4">
        <v>249.03844249852187</v>
      </c>
      <c r="U42" s="1">
        <v>0.57802150797182184</v>
      </c>
      <c r="V42" s="5">
        <v>1.943148715632658E-4</v>
      </c>
      <c r="W42" s="2">
        <v>2.2034462046581114</v>
      </c>
      <c r="X42" s="6">
        <f t="shared" si="9"/>
        <v>2.2036405195296744</v>
      </c>
      <c r="Y42" s="4">
        <f t="shared" si="10"/>
        <v>12.228757496043611</v>
      </c>
      <c r="Z42" s="2">
        <f t="shared" si="11"/>
        <v>0.78781260075066162</v>
      </c>
      <c r="AA42" s="2">
        <f t="shared" si="12"/>
        <v>2.1004647789402555</v>
      </c>
    </row>
    <row r="43" spans="1:27" x14ac:dyDescent="0.2">
      <c r="A43" s="7" t="s">
        <v>130</v>
      </c>
      <c r="B43" s="4">
        <f t="shared" si="6"/>
        <v>119696.25</v>
      </c>
      <c r="C43" s="4">
        <v>444410.056140011</v>
      </c>
      <c r="D43" s="4">
        <v>1000</v>
      </c>
      <c r="E43" s="2">
        <v>1.5</v>
      </c>
      <c r="F43" s="2">
        <v>0.2</v>
      </c>
      <c r="G43" s="1">
        <v>0.05</v>
      </c>
      <c r="H43" s="1">
        <v>0.05</v>
      </c>
      <c r="I43" s="2">
        <v>1.8</v>
      </c>
      <c r="J43" s="2">
        <v>0.55000000000000004</v>
      </c>
      <c r="K43" s="2">
        <v>1.4</v>
      </c>
      <c r="L43" s="3">
        <v>2.8499999999999999E-4</v>
      </c>
      <c r="M43" s="2">
        <v>4.2012426949595065</v>
      </c>
      <c r="N43" s="4">
        <v>50.1</v>
      </c>
      <c r="O43" s="2">
        <v>1.3227026035817067</v>
      </c>
      <c r="P43" s="2">
        <v>1.3959959695581379</v>
      </c>
      <c r="Q43" s="2">
        <f t="shared" si="7"/>
        <v>2.8052467254013687</v>
      </c>
      <c r="R43" s="2">
        <v>0.3659960490292547</v>
      </c>
      <c r="S43" s="2">
        <f t="shared" si="8"/>
        <v>0.63400395097074536</v>
      </c>
      <c r="T43" s="4">
        <v>250.9308167716016</v>
      </c>
      <c r="U43" s="1">
        <v>0.48377946184382192</v>
      </c>
      <c r="V43" s="5">
        <v>4.4252575570778176E-4</v>
      </c>
      <c r="W43" s="2">
        <v>2.2254292417929453</v>
      </c>
      <c r="X43" s="6">
        <f t="shared" si="9"/>
        <v>2.2258717675486532</v>
      </c>
      <c r="Y43" s="4">
        <f t="shared" si="10"/>
        <v>11.925043049788126</v>
      </c>
      <c r="Z43" s="2">
        <f t="shared" si="11"/>
        <v>0.78781260075066173</v>
      </c>
      <c r="AA43" s="2">
        <f t="shared" si="12"/>
        <v>1.8464875035241179</v>
      </c>
    </row>
    <row r="44" spans="1:27" x14ac:dyDescent="0.2">
      <c r="A44" s="35" t="s">
        <v>129</v>
      </c>
      <c r="B44" s="36">
        <f t="shared" ref="B44:B68" si="13">95757/0.8</f>
        <v>119696.25</v>
      </c>
      <c r="C44" s="36">
        <v>444410.056140011</v>
      </c>
      <c r="D44" s="36">
        <v>1000</v>
      </c>
      <c r="E44" s="37">
        <v>2</v>
      </c>
      <c r="F44" s="37">
        <v>0.2</v>
      </c>
      <c r="G44" s="38">
        <v>0.05</v>
      </c>
      <c r="H44" s="38">
        <v>0.05</v>
      </c>
      <c r="I44" s="37">
        <v>1.8</v>
      </c>
      <c r="J44" s="37">
        <v>0.55000000000000004</v>
      </c>
      <c r="K44" s="37">
        <v>1.4</v>
      </c>
      <c r="L44" s="39">
        <v>3.3300000000000002E-4</v>
      </c>
      <c r="M44" s="37">
        <v>4.1061164637674246</v>
      </c>
      <c r="N44" s="36">
        <v>48</v>
      </c>
      <c r="O44" s="37">
        <v>1.322651850143151</v>
      </c>
      <c r="P44" s="37">
        <v>1.2622782526303378</v>
      </c>
      <c r="Q44" s="37">
        <f t="shared" si="7"/>
        <v>2.8438382111370868</v>
      </c>
      <c r="R44" s="37">
        <v>0.35063384874567888</v>
      </c>
      <c r="S44" s="37">
        <f t="shared" si="8"/>
        <v>0.64936615125432118</v>
      </c>
      <c r="T44" s="36">
        <v>251.09463758160354</v>
      </c>
      <c r="U44" s="38">
        <v>0.41434447952562198</v>
      </c>
      <c r="V44" s="40">
        <v>7.1316109625320855E-4</v>
      </c>
      <c r="W44" s="37">
        <v>2.2554954303284944</v>
      </c>
      <c r="X44" s="41">
        <f t="shared" si="9"/>
        <v>2.2562085914247478</v>
      </c>
      <c r="Y44" s="36">
        <f t="shared" si="10"/>
        <v>11.689877874520702</v>
      </c>
      <c r="Z44" s="37">
        <f t="shared" si="11"/>
        <v>0.78781260075066173</v>
      </c>
      <c r="AA44" s="37">
        <f t="shared" si="12"/>
        <v>1.66955466623698</v>
      </c>
    </row>
    <row r="45" spans="1:27" x14ac:dyDescent="0.2">
      <c r="A45" s="7" t="s">
        <v>27</v>
      </c>
      <c r="B45" s="4">
        <f t="shared" si="13"/>
        <v>119696.25</v>
      </c>
      <c r="C45" s="4">
        <v>444410.05614001083</v>
      </c>
      <c r="D45" s="4">
        <v>1000</v>
      </c>
      <c r="E45" s="2">
        <v>0.67</v>
      </c>
      <c r="F45" s="2">
        <v>0.2</v>
      </c>
      <c r="G45" s="1">
        <v>0.05</v>
      </c>
      <c r="H45" s="1">
        <v>0.05</v>
      </c>
      <c r="I45" s="2">
        <v>1.8</v>
      </c>
      <c r="J45" s="2">
        <v>0.55000000000000004</v>
      </c>
      <c r="K45" s="2">
        <v>1.1000000000000001</v>
      </c>
      <c r="L45" s="3">
        <v>1.7699999999999999E-4</v>
      </c>
      <c r="M45" s="2">
        <v>4.7207009461920979</v>
      </c>
      <c r="N45" s="4">
        <v>48.5</v>
      </c>
      <c r="O45" s="2">
        <v>1.2593163088799417</v>
      </c>
      <c r="P45" s="2">
        <v>1.380033523415835</v>
      </c>
      <c r="Q45" s="2">
        <f t="shared" si="7"/>
        <v>3.3406674227762627</v>
      </c>
      <c r="R45" s="2">
        <v>0.32801668574447851</v>
      </c>
      <c r="S45" s="2">
        <f t="shared" si="8"/>
        <v>0.67198331425552149</v>
      </c>
      <c r="T45" s="4">
        <v>228.01598497044776</v>
      </c>
      <c r="U45" s="1">
        <v>0.75582457483129917</v>
      </c>
      <c r="V45" s="5">
        <v>1.641802940887412E-4</v>
      </c>
      <c r="W45" s="2">
        <v>2.5226728599068937</v>
      </c>
      <c r="X45" s="6">
        <f t="shared" si="9"/>
        <v>2.5228370402009825</v>
      </c>
      <c r="Y45" s="4">
        <f t="shared" si="10"/>
        <v>10.273897997949224</v>
      </c>
      <c r="Z45" s="2">
        <f t="shared" si="11"/>
        <v>0.78781260075066162</v>
      </c>
      <c r="AA45" s="2">
        <f t="shared" si="12"/>
        <v>1.73789872283861</v>
      </c>
    </row>
    <row r="46" spans="1:27" x14ac:dyDescent="0.2">
      <c r="A46" s="7" t="s">
        <v>15</v>
      </c>
      <c r="B46" s="4">
        <f t="shared" si="13"/>
        <v>119696.25</v>
      </c>
      <c r="C46" s="4">
        <v>444410.05614001083</v>
      </c>
      <c r="D46" s="4">
        <v>1000</v>
      </c>
      <c r="E46" s="2">
        <v>0.67</v>
      </c>
      <c r="F46" s="2">
        <v>0.2</v>
      </c>
      <c r="G46" s="1">
        <v>0.05</v>
      </c>
      <c r="H46" s="1">
        <v>0.05</v>
      </c>
      <c r="I46" s="2">
        <v>1.8</v>
      </c>
      <c r="J46" s="2">
        <v>0.55000000000000004</v>
      </c>
      <c r="K46" s="2">
        <v>1.4</v>
      </c>
      <c r="L46" s="3">
        <v>1.8349999999999999E-4</v>
      </c>
      <c r="M46" s="2">
        <v>4.4793845553024587</v>
      </c>
      <c r="N46" s="4">
        <v>57</v>
      </c>
      <c r="O46" s="2">
        <v>1.3225354494482189</v>
      </c>
      <c r="P46" s="2">
        <v>1.8210183150404158</v>
      </c>
      <c r="Q46" s="2">
        <f t="shared" si="7"/>
        <v>2.6583662402620432</v>
      </c>
      <c r="R46" s="2">
        <v>0.41268566382972172</v>
      </c>
      <c r="S46" s="2">
        <f t="shared" si="8"/>
        <v>0.58731433617027828</v>
      </c>
      <c r="T46" s="4">
        <v>252.20146278138805</v>
      </c>
      <c r="U46" s="1">
        <v>0.7435251613731354</v>
      </c>
      <c r="V46" s="5">
        <v>1.1726285464323965E-4</v>
      </c>
      <c r="W46" s="2">
        <v>2.1077796504181383</v>
      </c>
      <c r="X46" s="6">
        <f t="shared" si="9"/>
        <v>2.1078969132727816</v>
      </c>
      <c r="Y46" s="4">
        <f t="shared" si="10"/>
        <v>12.724962390765583</v>
      </c>
      <c r="Z46" s="2">
        <f t="shared" si="11"/>
        <v>0.78781260075066162</v>
      </c>
      <c r="AA46" s="2">
        <f t="shared" si="12"/>
        <v>2.4083612757354147</v>
      </c>
    </row>
    <row r="47" spans="1:27" x14ac:dyDescent="0.2">
      <c r="A47" s="7" t="s">
        <v>29</v>
      </c>
      <c r="B47" s="4">
        <f t="shared" si="13"/>
        <v>119696.25</v>
      </c>
      <c r="C47" s="4">
        <v>444410.05614001083</v>
      </c>
      <c r="D47" s="4">
        <v>1000</v>
      </c>
      <c r="E47" s="2">
        <v>0.67</v>
      </c>
      <c r="F47" s="2">
        <v>0.2</v>
      </c>
      <c r="G47" s="1">
        <v>0.05</v>
      </c>
      <c r="H47" s="1">
        <v>0.05</v>
      </c>
      <c r="I47" s="2">
        <v>1.8</v>
      </c>
      <c r="J47" s="2">
        <v>0.55000000000000004</v>
      </c>
      <c r="K47" s="2">
        <v>1.7</v>
      </c>
      <c r="L47" s="3">
        <v>1.83E-4</v>
      </c>
      <c r="M47" s="2">
        <v>4.5131707698857682</v>
      </c>
      <c r="N47" s="4">
        <v>57</v>
      </c>
      <c r="O47" s="2">
        <v>1.3251140380703403</v>
      </c>
      <c r="P47" s="2">
        <v>1.8165473412252182</v>
      </c>
      <c r="Q47" s="2">
        <f t="shared" si="7"/>
        <v>2.6966234286605499</v>
      </c>
      <c r="R47" s="2">
        <v>0.40893127595332102</v>
      </c>
      <c r="S47" s="2">
        <f t="shared" si="8"/>
        <v>0.59106872404667898</v>
      </c>
      <c r="T47" s="4">
        <v>254.71248885643038</v>
      </c>
      <c r="U47" s="1">
        <v>0.74709204060524237</v>
      </c>
      <c r="V47" s="5">
        <v>8.9139225977078048E-5</v>
      </c>
      <c r="W47" s="2">
        <v>2.1446353473281072</v>
      </c>
      <c r="X47" s="6">
        <f t="shared" si="9"/>
        <v>2.1447244865540842</v>
      </c>
      <c r="Y47" s="4">
        <f t="shared" si="10"/>
        <v>12.629701579282965</v>
      </c>
      <c r="Z47" s="2">
        <f t="shared" si="11"/>
        <v>0.78781260075066162</v>
      </c>
      <c r="AA47" s="2">
        <f t="shared" si="12"/>
        <v>2.4071323826768891</v>
      </c>
    </row>
    <row r="48" spans="1:27" x14ac:dyDescent="0.2">
      <c r="A48" s="7" t="s">
        <v>30</v>
      </c>
      <c r="B48" s="4">
        <f t="shared" si="13"/>
        <v>119696.25</v>
      </c>
      <c r="C48" s="4">
        <v>444410.05614001083</v>
      </c>
      <c r="D48" s="4">
        <v>1000</v>
      </c>
      <c r="E48" s="2">
        <v>0.67</v>
      </c>
      <c r="F48" s="2">
        <v>0.2</v>
      </c>
      <c r="G48" s="1">
        <v>0.05</v>
      </c>
      <c r="H48" s="1">
        <v>0.05</v>
      </c>
      <c r="I48" s="2">
        <v>1.8</v>
      </c>
      <c r="J48" s="2">
        <v>0.55000000000000004</v>
      </c>
      <c r="K48" s="2">
        <v>2</v>
      </c>
      <c r="L48" s="3">
        <v>1.83E-4</v>
      </c>
      <c r="M48" s="2">
        <v>4.5885616701822123</v>
      </c>
      <c r="N48" s="4">
        <v>55</v>
      </c>
      <c r="O48" s="2">
        <v>1.3303737955290311</v>
      </c>
      <c r="P48" s="2">
        <v>1.7406800333510524</v>
      </c>
      <c r="Q48" s="2">
        <f t="shared" si="7"/>
        <v>2.8478816368311599</v>
      </c>
      <c r="R48" s="2">
        <v>0.39195426546015738</v>
      </c>
      <c r="S48" s="2">
        <f t="shared" si="8"/>
        <v>0.60804573453984267</v>
      </c>
      <c r="T48" s="4">
        <v>251.95923593922959</v>
      </c>
      <c r="U48" s="1">
        <v>0.75957194540329698</v>
      </c>
      <c r="V48" s="5">
        <v>8.7511971860376134E-5</v>
      </c>
      <c r="W48" s="2">
        <v>2.2738361105245923</v>
      </c>
      <c r="X48" s="6">
        <f t="shared" si="9"/>
        <v>2.2739236224964525</v>
      </c>
      <c r="Y48" s="4">
        <f t="shared" si="10"/>
        <v>11.986326860856147</v>
      </c>
      <c r="Z48" s="2">
        <f t="shared" si="11"/>
        <v>0.78781260075066162</v>
      </c>
      <c r="AA48" s="2">
        <f t="shared" si="12"/>
        <v>2.3157551027708401</v>
      </c>
    </row>
    <row r="49" spans="1:27" x14ac:dyDescent="0.2">
      <c r="A49" s="35" t="s">
        <v>31</v>
      </c>
      <c r="B49" s="36">
        <f t="shared" si="13"/>
        <v>119696.25</v>
      </c>
      <c r="C49" s="36">
        <v>444410.05614001083</v>
      </c>
      <c r="D49" s="36">
        <v>1000</v>
      </c>
      <c r="E49" s="37">
        <v>0.67</v>
      </c>
      <c r="F49" s="37">
        <v>0.2</v>
      </c>
      <c r="G49" s="38">
        <v>0.05</v>
      </c>
      <c r="H49" s="38">
        <v>0.05</v>
      </c>
      <c r="I49" s="37">
        <v>1.8</v>
      </c>
      <c r="J49" s="37">
        <v>0.55000000000000004</v>
      </c>
      <c r="K49" s="37">
        <v>2.5</v>
      </c>
      <c r="L49" s="39">
        <v>1.8000000000000001E-4</v>
      </c>
      <c r="M49" s="37">
        <v>4.7260303769319192</v>
      </c>
      <c r="N49" s="36">
        <v>52</v>
      </c>
      <c r="O49" s="37">
        <v>1.3134539596964365</v>
      </c>
      <c r="P49" s="37">
        <v>1.5755699063727115</v>
      </c>
      <c r="Q49" s="37">
        <f t="shared" si="7"/>
        <v>3.1504604705592074</v>
      </c>
      <c r="R49" s="37">
        <v>0.3566846960265167</v>
      </c>
      <c r="S49" s="37">
        <f t="shared" si="8"/>
        <v>0.64331530397348335</v>
      </c>
      <c r="T49" s="36">
        <v>246.95143162041606</v>
      </c>
      <c r="U49" s="38">
        <v>0.76950291076232069</v>
      </c>
      <c r="V49" s="40">
        <v>6.8597189992693853E-5</v>
      </c>
      <c r="W49" s="37">
        <v>2.4820731872046911</v>
      </c>
      <c r="X49" s="41">
        <f t="shared" si="9"/>
        <v>2.4821417843946838</v>
      </c>
      <c r="Y49" s="36">
        <f t="shared" si="10"/>
        <v>11.002891613607817</v>
      </c>
      <c r="Z49" s="37">
        <f t="shared" si="11"/>
        <v>0.78781260075066162</v>
      </c>
      <c r="AA49" s="37">
        <f t="shared" si="12"/>
        <v>2.0694385323037818</v>
      </c>
    </row>
    <row r="50" spans="1:27" x14ac:dyDescent="0.2">
      <c r="A50" s="7" t="s">
        <v>20</v>
      </c>
      <c r="B50" s="4">
        <f t="shared" si="13"/>
        <v>119696.25</v>
      </c>
      <c r="C50" s="4">
        <v>444410.05614001083</v>
      </c>
      <c r="D50" s="4">
        <v>1000</v>
      </c>
      <c r="E50" s="2">
        <v>0.67</v>
      </c>
      <c r="F50" s="2">
        <v>0.2</v>
      </c>
      <c r="G50" s="1">
        <v>5.0000000000000001E-3</v>
      </c>
      <c r="H50" s="1">
        <f>G50</f>
        <v>5.0000000000000001E-3</v>
      </c>
      <c r="I50" s="2">
        <v>1.8</v>
      </c>
      <c r="J50" s="2">
        <v>0.55000000000000004</v>
      </c>
      <c r="K50" s="2">
        <v>1.4</v>
      </c>
      <c r="L50" s="3">
        <v>2.3499999999999999E-4</v>
      </c>
      <c r="M50" s="2">
        <v>2.5353816901268713</v>
      </c>
      <c r="N50" s="4">
        <v>60</v>
      </c>
      <c r="O50" s="2">
        <v>0.57120457370094524</v>
      </c>
      <c r="P50" s="2">
        <v>0.94224661848435587</v>
      </c>
      <c r="Q50" s="2">
        <f t="shared" si="7"/>
        <v>1.5931350716425154</v>
      </c>
      <c r="R50" s="2">
        <v>0.44243864846219383</v>
      </c>
      <c r="S50" s="2">
        <f t="shared" si="8"/>
        <v>0.55756135153780617</v>
      </c>
      <c r="T50" s="4">
        <v>127.93147136715359</v>
      </c>
      <c r="U50" s="1">
        <v>0.53895494995912685</v>
      </c>
      <c r="V50" s="5">
        <v>4.393303302270225E-5</v>
      </c>
      <c r="W50" s="2">
        <v>0.54539423769028283</v>
      </c>
      <c r="X50" s="6">
        <f t="shared" si="9"/>
        <v>0.54543817072330558</v>
      </c>
      <c r="Y50" s="4">
        <f t="shared" si="10"/>
        <v>23.665075847809558</v>
      </c>
      <c r="Z50" s="2">
        <f t="shared" si="11"/>
        <v>0.78781260075066162</v>
      </c>
      <c r="AA50" s="2">
        <f t="shared" si="12"/>
        <v>0.53821557803251363</v>
      </c>
    </row>
    <row r="51" spans="1:27" x14ac:dyDescent="0.2">
      <c r="A51" s="7" t="s">
        <v>21</v>
      </c>
      <c r="B51" s="4">
        <f t="shared" si="13"/>
        <v>119696.25</v>
      </c>
      <c r="C51" s="4">
        <v>444410.05614001083</v>
      </c>
      <c r="D51" s="4">
        <v>1000</v>
      </c>
      <c r="E51" s="2">
        <v>0.67</v>
      </c>
      <c r="F51" s="2">
        <v>0.2</v>
      </c>
      <c r="G51" s="1">
        <v>0.01</v>
      </c>
      <c r="H51" s="1">
        <f>G51</f>
        <v>0.01</v>
      </c>
      <c r="I51" s="2">
        <v>1.8</v>
      </c>
      <c r="J51" s="2">
        <v>0.55000000000000004</v>
      </c>
      <c r="K51" s="2">
        <v>1.4</v>
      </c>
      <c r="L51" s="3">
        <v>2.12E-4</v>
      </c>
      <c r="M51" s="2">
        <v>3.1034679194918602</v>
      </c>
      <c r="N51" s="4">
        <v>54.5</v>
      </c>
      <c r="O51" s="2">
        <v>0.79807570754243351</v>
      </c>
      <c r="P51" s="2">
        <v>1.1817591244986574</v>
      </c>
      <c r="Q51" s="2">
        <f t="shared" si="7"/>
        <v>1.9217087949932028</v>
      </c>
      <c r="R51" s="2">
        <v>0.42681458428782459</v>
      </c>
      <c r="S51" s="2">
        <f t="shared" si="8"/>
        <v>0.57318541571217541</v>
      </c>
      <c r="T51" s="4">
        <v>149.47291779035578</v>
      </c>
      <c r="U51" s="1">
        <v>0.59514717225895464</v>
      </c>
      <c r="V51" s="5">
        <v>5.8429004806612667E-5</v>
      </c>
      <c r="W51" s="2">
        <v>0.92107454069401595</v>
      </c>
      <c r="X51" s="6">
        <f t="shared" si="9"/>
        <v>0.92113296969882252</v>
      </c>
      <c r="Y51" s="4">
        <f t="shared" si="10"/>
        <v>17.560999956759161</v>
      </c>
      <c r="Z51" s="2">
        <f t="shared" si="11"/>
        <v>0.78781260075066162</v>
      </c>
      <c r="AA51" s="2">
        <f t="shared" si="12"/>
        <v>0.94313324942899279</v>
      </c>
    </row>
    <row r="52" spans="1:27" x14ac:dyDescent="0.2">
      <c r="A52" s="7" t="s">
        <v>15</v>
      </c>
      <c r="B52" s="4">
        <f t="shared" si="13"/>
        <v>119696.25</v>
      </c>
      <c r="C52" s="4">
        <v>444410.05614001083</v>
      </c>
      <c r="D52" s="4">
        <v>1000</v>
      </c>
      <c r="E52" s="2">
        <v>0.67</v>
      </c>
      <c r="F52" s="2">
        <v>0.2</v>
      </c>
      <c r="G52" s="1">
        <v>0.05</v>
      </c>
      <c r="H52" s="1">
        <v>0.05</v>
      </c>
      <c r="I52" s="2">
        <v>1.8</v>
      </c>
      <c r="J52" s="2">
        <v>0.55000000000000004</v>
      </c>
      <c r="K52" s="2">
        <v>1.4</v>
      </c>
      <c r="L52" s="3">
        <v>1.8349999999999999E-4</v>
      </c>
      <c r="M52" s="2">
        <v>4.4793845553024587</v>
      </c>
      <c r="N52" s="4">
        <v>57</v>
      </c>
      <c r="O52" s="2">
        <v>1.3225354494482189</v>
      </c>
      <c r="P52" s="2">
        <v>1.8210183150404158</v>
      </c>
      <c r="Q52" s="2">
        <f t="shared" si="7"/>
        <v>2.6583662402620432</v>
      </c>
      <c r="R52" s="2">
        <v>0.41268566382972172</v>
      </c>
      <c r="S52" s="2">
        <f t="shared" si="8"/>
        <v>0.58731433617027828</v>
      </c>
      <c r="T52" s="4">
        <v>252.20146278138805</v>
      </c>
      <c r="U52" s="1">
        <v>0.7435251613731354</v>
      </c>
      <c r="V52" s="5">
        <v>1.1726285464323965E-4</v>
      </c>
      <c r="W52" s="2">
        <v>2.1077796504181383</v>
      </c>
      <c r="X52" s="6">
        <f t="shared" si="9"/>
        <v>2.1078969132727816</v>
      </c>
      <c r="Y52" s="4">
        <f t="shared" si="10"/>
        <v>12.724962390765583</v>
      </c>
      <c r="Z52" s="2">
        <f t="shared" si="11"/>
        <v>0.78781260075066162</v>
      </c>
      <c r="AA52" s="2">
        <f t="shared" si="12"/>
        <v>2.4083612757354147</v>
      </c>
    </row>
    <row r="53" spans="1:27" x14ac:dyDescent="0.2">
      <c r="A53" s="7" t="s">
        <v>22</v>
      </c>
      <c r="B53" s="4">
        <f t="shared" si="13"/>
        <v>119696.25</v>
      </c>
      <c r="C53" s="4">
        <v>444410.05614001083</v>
      </c>
      <c r="D53" s="4">
        <v>1000</v>
      </c>
      <c r="E53" s="2">
        <v>0.67</v>
      </c>
      <c r="F53" s="2">
        <v>0.2</v>
      </c>
      <c r="G53" s="1">
        <v>0.1</v>
      </c>
      <c r="H53" s="1">
        <f>G53</f>
        <v>0.1</v>
      </c>
      <c r="I53" s="2">
        <v>1.8</v>
      </c>
      <c r="J53" s="2">
        <v>0.55000000000000004</v>
      </c>
      <c r="K53" s="2">
        <v>1.4</v>
      </c>
      <c r="L53" s="3">
        <v>1.76E-4</v>
      </c>
      <c r="M53" s="2">
        <v>5.064419531689043</v>
      </c>
      <c r="N53" s="4">
        <v>61.3</v>
      </c>
      <c r="O53" s="2">
        <v>1.4503483925745204</v>
      </c>
      <c r="P53" s="2">
        <v>2.1113279050440963</v>
      </c>
      <c r="Q53" s="2">
        <f t="shared" si="7"/>
        <v>2.9530916266449467</v>
      </c>
      <c r="R53" s="2">
        <v>0.41131327319729927</v>
      </c>
      <c r="S53" s="2">
        <f t="shared" si="8"/>
        <v>0.58868672680270073</v>
      </c>
      <c r="T53" s="4">
        <v>319.32910945755475</v>
      </c>
      <c r="U53" s="1">
        <v>0.80627574633855403</v>
      </c>
      <c r="V53" s="5">
        <v>1.3971615371198071E-4</v>
      </c>
      <c r="W53" s="2">
        <v>2.5704697135558261</v>
      </c>
      <c r="X53" s="6">
        <f t="shared" si="9"/>
        <v>2.5706094297095379</v>
      </c>
      <c r="Y53" s="4">
        <f t="shared" si="10"/>
        <v>12.104052521011372</v>
      </c>
      <c r="Z53" s="2">
        <f t="shared" si="11"/>
        <v>0.78781260075066162</v>
      </c>
      <c r="AA53" s="2">
        <f t="shared" si="12"/>
        <v>3.0621610332784348</v>
      </c>
    </row>
    <row r="54" spans="1:27" x14ac:dyDescent="0.2">
      <c r="A54" s="7" t="s">
        <v>23</v>
      </c>
      <c r="B54" s="4">
        <f t="shared" si="13"/>
        <v>119696.25</v>
      </c>
      <c r="C54" s="4">
        <v>444410.05614001083</v>
      </c>
      <c r="D54" s="4">
        <v>1000</v>
      </c>
      <c r="E54" s="2">
        <v>0.67</v>
      </c>
      <c r="F54" s="2">
        <v>0.2</v>
      </c>
      <c r="G54" s="1">
        <v>0.25</v>
      </c>
      <c r="H54" s="1">
        <f>G54</f>
        <v>0.25</v>
      </c>
      <c r="I54" s="2">
        <v>1.8</v>
      </c>
      <c r="J54" s="2">
        <v>0.55000000000000004</v>
      </c>
      <c r="K54" s="2">
        <v>1.4</v>
      </c>
      <c r="L54" s="3">
        <v>1.73E-4</v>
      </c>
      <c r="M54" s="2">
        <v>5.8279080649869446</v>
      </c>
      <c r="N54" s="4">
        <v>67.7</v>
      </c>
      <c r="O54" s="2">
        <v>1.5703001423140783</v>
      </c>
      <c r="P54" s="2">
        <v>2.5390663739382302</v>
      </c>
      <c r="Q54" s="2">
        <f t="shared" si="7"/>
        <v>3.2888416910487144</v>
      </c>
      <c r="R54" s="2">
        <v>0.41672239601005273</v>
      </c>
      <c r="S54" s="2">
        <f t="shared" si="8"/>
        <v>0.58327760398994721</v>
      </c>
      <c r="T54" s="4">
        <v>431.62634766864795</v>
      </c>
      <c r="U54" s="1">
        <v>0.91201094097036761</v>
      </c>
      <c r="V54" s="5">
        <v>1.9186261103812009E-4</v>
      </c>
      <c r="W54" s="2">
        <v>3.0955902955758181</v>
      </c>
      <c r="X54" s="6">
        <f t="shared" si="9"/>
        <v>3.0957821581868563</v>
      </c>
      <c r="Y54" s="4">
        <f t="shared" si="10"/>
        <v>11.61651818200939</v>
      </c>
      <c r="Z54" s="2">
        <f t="shared" si="11"/>
        <v>0.78781260075066162</v>
      </c>
      <c r="AA54" s="2">
        <f t="shared" si="12"/>
        <v>3.9870962883400938</v>
      </c>
    </row>
    <row r="55" spans="1:27" x14ac:dyDescent="0.2">
      <c r="A55" s="7" t="s">
        <v>24</v>
      </c>
      <c r="B55" s="4">
        <f t="shared" si="13"/>
        <v>119696.25</v>
      </c>
      <c r="C55" s="4">
        <v>444410.05614001083</v>
      </c>
      <c r="D55" s="4">
        <v>1000</v>
      </c>
      <c r="E55" s="2">
        <v>0.67</v>
      </c>
      <c r="F55" s="2">
        <v>0.2</v>
      </c>
      <c r="G55" s="1">
        <v>0.5</v>
      </c>
      <c r="H55" s="1">
        <f>G55</f>
        <v>0.5</v>
      </c>
      <c r="I55" s="2">
        <v>1.8</v>
      </c>
      <c r="J55" s="2">
        <v>0.55000000000000004</v>
      </c>
      <c r="K55" s="2">
        <v>1.4</v>
      </c>
      <c r="L55" s="3">
        <v>1.7000000000000001E-4</v>
      </c>
      <c r="M55" s="2">
        <v>6.36751314002814</v>
      </c>
      <c r="N55" s="4">
        <v>72.3</v>
      </c>
      <c r="O55" s="2">
        <v>1.6225381477844047</v>
      </c>
      <c r="P55" s="2">
        <v>2.8428507179170155</v>
      </c>
      <c r="Q55" s="2">
        <f t="shared" si="7"/>
        <v>3.5246624221111245</v>
      </c>
      <c r="R55" s="2">
        <v>0.41844988685762413</v>
      </c>
      <c r="S55" s="2">
        <f t="shared" si="8"/>
        <v>0.58155011314237592</v>
      </c>
      <c r="T55" s="4">
        <v>521.84883901324258</v>
      </c>
      <c r="U55" s="1">
        <v>0.97917434084557564</v>
      </c>
      <c r="V55" s="5">
        <v>2.610529084000717E-4</v>
      </c>
      <c r="W55" s="2">
        <v>3.4321471538224215</v>
      </c>
      <c r="X55" s="6">
        <f t="shared" si="9"/>
        <v>3.4324082067308215</v>
      </c>
      <c r="Y55" s="4">
        <f t="shared" si="10"/>
        <v>11.354511315493019</v>
      </c>
      <c r="Z55" s="2">
        <f t="shared" si="11"/>
        <v>0.78781260075066162</v>
      </c>
      <c r="AA55" s="2">
        <f t="shared" si="12"/>
        <v>4.6126337382766396</v>
      </c>
    </row>
    <row r="56" spans="1:27" x14ac:dyDescent="0.2">
      <c r="A56" s="7" t="s">
        <v>25</v>
      </c>
      <c r="B56" s="4">
        <f t="shared" si="13"/>
        <v>119696.25</v>
      </c>
      <c r="C56" s="4">
        <v>444410.05614001083</v>
      </c>
      <c r="D56" s="4">
        <v>1000</v>
      </c>
      <c r="E56" s="2">
        <v>0.67</v>
      </c>
      <c r="F56" s="2">
        <v>0.2</v>
      </c>
      <c r="G56" s="1">
        <v>1</v>
      </c>
      <c r="H56" s="1">
        <f>G56</f>
        <v>1</v>
      </c>
      <c r="I56" s="2">
        <v>1.8</v>
      </c>
      <c r="J56" s="2">
        <v>0.55000000000000004</v>
      </c>
      <c r="K56" s="2">
        <v>1.4</v>
      </c>
      <c r="L56" s="3">
        <v>1.7000000000000001E-4</v>
      </c>
      <c r="M56" s="2">
        <v>6.8292785487943126</v>
      </c>
      <c r="N56" s="4">
        <v>76.25</v>
      </c>
      <c r="O56" s="2">
        <v>1.6549489358727789</v>
      </c>
      <c r="P56" s="2">
        <v>3.1301193567031733</v>
      </c>
      <c r="Q56" s="2">
        <f t="shared" si="7"/>
        <v>3.6991591920911393</v>
      </c>
      <c r="R56" s="2">
        <v>0.42356224636056705</v>
      </c>
      <c r="S56" s="2">
        <f t="shared" si="8"/>
        <v>0.57643775363943295</v>
      </c>
      <c r="T56" s="4">
        <v>611.29907385685408</v>
      </c>
      <c r="U56" s="1">
        <v>1.0501830423292928</v>
      </c>
      <c r="V56" s="5">
        <v>3.5644237995788189E-4</v>
      </c>
      <c r="W56" s="2">
        <v>3.6791353625687018</v>
      </c>
      <c r="X56" s="6">
        <f t="shared" si="9"/>
        <v>3.6794918049486598</v>
      </c>
      <c r="Y56" s="4">
        <f t="shared" si="10"/>
        <v>11.165161803725475</v>
      </c>
      <c r="Z56" s="2">
        <f t="shared" si="11"/>
        <v>0.78781260075066162</v>
      </c>
      <c r="AA56" s="2">
        <f t="shared" si="12"/>
        <v>5.1801876985307036</v>
      </c>
    </row>
    <row r="57" spans="1:27" x14ac:dyDescent="0.2">
      <c r="A57" s="35" t="s">
        <v>26</v>
      </c>
      <c r="B57" s="36">
        <f t="shared" si="13"/>
        <v>119696.25</v>
      </c>
      <c r="C57" s="36">
        <v>444410.05614001083</v>
      </c>
      <c r="D57" s="36">
        <v>1000</v>
      </c>
      <c r="E57" s="37">
        <v>0.67</v>
      </c>
      <c r="F57" s="37">
        <v>0.2</v>
      </c>
      <c r="G57" s="38">
        <v>2</v>
      </c>
      <c r="H57" s="38">
        <f>G57</f>
        <v>2</v>
      </c>
      <c r="I57" s="37">
        <v>1.8</v>
      </c>
      <c r="J57" s="37">
        <v>0.55000000000000004</v>
      </c>
      <c r="K57" s="37">
        <v>1.4</v>
      </c>
      <c r="L57" s="39">
        <v>1.73E-4</v>
      </c>
      <c r="M57" s="37">
        <v>7.3002049747718134</v>
      </c>
      <c r="N57" s="36">
        <v>80.5</v>
      </c>
      <c r="O57" s="37">
        <v>1.6728305432417356</v>
      </c>
      <c r="P57" s="37">
        <v>3.4608262962973968</v>
      </c>
      <c r="Q57" s="37">
        <f t="shared" si="7"/>
        <v>3.8393786784744166</v>
      </c>
      <c r="R57" s="37">
        <v>0.43289058114679407</v>
      </c>
      <c r="S57" s="37">
        <f t="shared" si="8"/>
        <v>0.56710941885320598</v>
      </c>
      <c r="T57" s="36">
        <v>719.52966249888243</v>
      </c>
      <c r="U57" s="38">
        <v>1.1424110905793974</v>
      </c>
      <c r="V57" s="40">
        <v>4.1225599552207644E-4</v>
      </c>
      <c r="W57" s="37">
        <v>3.8549458774952461</v>
      </c>
      <c r="X57" s="41">
        <f t="shared" si="9"/>
        <v>3.8553581334907681</v>
      </c>
      <c r="Y57" s="36">
        <f t="shared" si="10"/>
        <v>11.02708763359295</v>
      </c>
      <c r="Z57" s="37">
        <f t="shared" si="11"/>
        <v>0.78781260075066162</v>
      </c>
      <c r="AA57" s="37">
        <f t="shared" si="12"/>
        <v>5.789375933300458</v>
      </c>
    </row>
    <row r="58" spans="1:27" x14ac:dyDescent="0.2">
      <c r="A58" s="44" t="s">
        <v>168</v>
      </c>
      <c r="B58" s="4">
        <f t="shared" si="13"/>
        <v>119696.25</v>
      </c>
      <c r="C58" s="4">
        <v>444410.05614001083</v>
      </c>
      <c r="D58" s="4">
        <v>1000</v>
      </c>
      <c r="E58" s="2">
        <v>0.67</v>
      </c>
      <c r="F58" s="2">
        <v>0.2</v>
      </c>
      <c r="G58" s="1">
        <v>0.05</v>
      </c>
      <c r="H58" s="1">
        <v>0.05</v>
      </c>
      <c r="I58" s="2">
        <v>1.8</v>
      </c>
      <c r="J58" s="2">
        <v>0.2</v>
      </c>
      <c r="K58" s="2">
        <v>1.4</v>
      </c>
      <c r="L58" s="3">
        <v>1.6899999999999999E-4</v>
      </c>
      <c r="M58" s="2">
        <v>5.4510270288696052</v>
      </c>
      <c r="N58" s="4">
        <v>47.4</v>
      </c>
      <c r="O58" s="2">
        <v>1.0462439617332118</v>
      </c>
      <c r="P58" s="2">
        <v>2.2891387350746601</v>
      </c>
      <c r="Q58" s="2">
        <f t="shared" si="7"/>
        <v>3.1618882937949451</v>
      </c>
      <c r="R58" s="2">
        <v>0.40912576165702147</v>
      </c>
      <c r="S58" s="2">
        <f t="shared" si="8"/>
        <v>0.59087423834297859</v>
      </c>
      <c r="T58" s="4">
        <v>270.18820497902334</v>
      </c>
      <c r="U58" s="1">
        <v>0.83330942368065419</v>
      </c>
      <c r="V58" s="5">
        <v>9.9908008791653623E-5</v>
      </c>
      <c r="W58" s="2">
        <v>1.9852877020353565</v>
      </c>
      <c r="X58" s="6">
        <f t="shared" si="9"/>
        <v>1.9853876100441481</v>
      </c>
      <c r="Y58" s="4">
        <f t="shared" si="10"/>
        <v>8.6956090565981778</v>
      </c>
      <c r="Z58" s="2">
        <f t="shared" si="11"/>
        <v>0.78781260075066162</v>
      </c>
      <c r="AA58" s="2">
        <f t="shared" si="12"/>
        <v>2.3949975791414655</v>
      </c>
    </row>
    <row r="59" spans="1:27" x14ac:dyDescent="0.2">
      <c r="A59" s="7" t="s">
        <v>15</v>
      </c>
      <c r="B59" s="4">
        <f t="shared" si="13"/>
        <v>119696.25</v>
      </c>
      <c r="C59" s="4">
        <v>444410.05614001083</v>
      </c>
      <c r="D59" s="4">
        <v>1000</v>
      </c>
      <c r="E59" s="2">
        <v>0.67</v>
      </c>
      <c r="F59" s="2">
        <v>0.2</v>
      </c>
      <c r="G59" s="1">
        <v>0.05</v>
      </c>
      <c r="H59" s="1">
        <v>0.05</v>
      </c>
      <c r="I59" s="2">
        <v>1.8</v>
      </c>
      <c r="J59" s="2">
        <v>0.55000000000000004</v>
      </c>
      <c r="K59" s="2">
        <v>1.4</v>
      </c>
      <c r="L59" s="3">
        <v>1.8349999999999999E-4</v>
      </c>
      <c r="M59" s="2">
        <v>4.4793845553024587</v>
      </c>
      <c r="N59" s="4">
        <v>57</v>
      </c>
      <c r="O59" s="2">
        <v>1.3225354494482189</v>
      </c>
      <c r="P59" s="2">
        <v>1.8210183150404158</v>
      </c>
      <c r="Q59" s="2">
        <f t="shared" si="7"/>
        <v>2.6583662402620432</v>
      </c>
      <c r="R59" s="2">
        <v>0.41268566382972172</v>
      </c>
      <c r="S59" s="2">
        <f t="shared" si="8"/>
        <v>0.58731433617027828</v>
      </c>
      <c r="T59" s="4">
        <v>252.20146278138805</v>
      </c>
      <c r="U59" s="1">
        <v>0.7435251613731354</v>
      </c>
      <c r="V59" s="5">
        <v>1.1726285464323965E-4</v>
      </c>
      <c r="W59" s="2">
        <v>2.1077796504181383</v>
      </c>
      <c r="X59" s="6">
        <f t="shared" si="9"/>
        <v>2.1078969132727816</v>
      </c>
      <c r="Y59" s="4">
        <f t="shared" si="10"/>
        <v>12.724962390765583</v>
      </c>
      <c r="Z59" s="2">
        <f t="shared" si="11"/>
        <v>0.78781260075066162</v>
      </c>
      <c r="AA59" s="2">
        <f t="shared" si="12"/>
        <v>2.4083612757354147</v>
      </c>
    </row>
    <row r="60" spans="1:27" x14ac:dyDescent="0.2">
      <c r="A60" s="44" t="s">
        <v>169</v>
      </c>
      <c r="B60" s="4">
        <f t="shared" si="13"/>
        <v>119696.25</v>
      </c>
      <c r="C60" s="4">
        <v>444410.05614001083</v>
      </c>
      <c r="D60" s="4">
        <v>1000</v>
      </c>
      <c r="E60" s="2">
        <v>0.67</v>
      </c>
      <c r="F60" s="2">
        <v>0.2</v>
      </c>
      <c r="G60" s="1">
        <v>0.05</v>
      </c>
      <c r="H60" s="1">
        <v>0.05</v>
      </c>
      <c r="I60" s="2">
        <v>1.8</v>
      </c>
      <c r="J60" s="2">
        <v>1</v>
      </c>
      <c r="K60" s="2">
        <v>1.4</v>
      </c>
      <c r="L60" s="3">
        <v>2.1000000000000001E-4</v>
      </c>
      <c r="M60" s="2">
        <v>3.4651301602666957</v>
      </c>
      <c r="N60" s="4">
        <v>95</v>
      </c>
      <c r="O60" s="2">
        <v>0.93950660748331405</v>
      </c>
      <c r="P60" s="2">
        <v>1.3686584493235083</v>
      </c>
      <c r="Q60" s="2">
        <f t="shared" si="7"/>
        <v>2.0964717109431872</v>
      </c>
      <c r="R60" s="2">
        <v>0.42630114061147467</v>
      </c>
      <c r="S60" s="2">
        <f t="shared" si="8"/>
        <v>0.57369885938852527</v>
      </c>
      <c r="T60" s="4">
        <v>305.9424712737835</v>
      </c>
      <c r="U60" s="1">
        <v>0.65823368037630592</v>
      </c>
      <c r="V60" s="5">
        <v>7.6088688237736665E-5</v>
      </c>
      <c r="W60" s="2">
        <v>1.1821478810792163</v>
      </c>
      <c r="X60" s="6">
        <f t="shared" si="9"/>
        <v>1.1822239697674541</v>
      </c>
      <c r="Y60" s="4">
        <f t="shared" si="10"/>
        <v>27.415997554530037</v>
      </c>
      <c r="Z60" s="2">
        <f t="shared" si="11"/>
        <v>0.78781260075066162</v>
      </c>
      <c r="AA60" s="2">
        <f t="shared" si="12"/>
        <v>1.2858636565273027</v>
      </c>
    </row>
    <row r="61" spans="1:27" x14ac:dyDescent="0.2">
      <c r="A61" s="44" t="s">
        <v>170</v>
      </c>
      <c r="B61" s="4">
        <f t="shared" si="13"/>
        <v>119696.25</v>
      </c>
      <c r="C61" s="4">
        <v>444410.05614001083</v>
      </c>
      <c r="D61" s="4">
        <v>1000</v>
      </c>
      <c r="E61" s="2">
        <v>0.67</v>
      </c>
      <c r="F61" s="2">
        <v>0.2</v>
      </c>
      <c r="G61" s="1">
        <v>0.05</v>
      </c>
      <c r="H61" s="1">
        <v>0.05</v>
      </c>
      <c r="I61" s="2">
        <v>1.8</v>
      </c>
      <c r="J61" s="2">
        <v>1.1000000000000001</v>
      </c>
      <c r="K61" s="2">
        <v>1.4</v>
      </c>
      <c r="L61" s="3">
        <v>2.2499999999999999E-4</v>
      </c>
      <c r="M61" s="2">
        <v>3.028154232480945</v>
      </c>
      <c r="N61" s="4">
        <v>120</v>
      </c>
      <c r="O61" s="2">
        <v>0.83041580981229224</v>
      </c>
      <c r="P61" s="2">
        <v>1.177015135738382</v>
      </c>
      <c r="Q61" s="2">
        <f t="shared" si="7"/>
        <v>1.8511390967425629</v>
      </c>
      <c r="R61" s="2">
        <v>0.43488001035256363</v>
      </c>
      <c r="S61" s="2">
        <f t="shared" si="8"/>
        <v>0.56511998964743637</v>
      </c>
      <c r="T61" s="4">
        <v>326.78843673455179</v>
      </c>
      <c r="U61" s="1">
        <v>0.6163136158373701</v>
      </c>
      <c r="V61" s="5">
        <v>6.0017753423480191E-5</v>
      </c>
      <c r="W61" s="2">
        <v>0.92254116139012377</v>
      </c>
      <c r="X61" s="6">
        <f t="shared" si="9"/>
        <v>0.92260117914354722</v>
      </c>
      <c r="Y61" s="4">
        <f t="shared" si="10"/>
        <v>39.628100416036226</v>
      </c>
      <c r="Z61" s="2">
        <f t="shared" si="11"/>
        <v>0.78781260075066162</v>
      </c>
      <c r="AA61" s="2">
        <f t="shared" si="12"/>
        <v>0.97741197710551353</v>
      </c>
    </row>
    <row r="62" spans="1:27" x14ac:dyDescent="0.2">
      <c r="A62" s="45" t="s">
        <v>171</v>
      </c>
      <c r="B62" s="36">
        <f t="shared" si="13"/>
        <v>119696.25</v>
      </c>
      <c r="C62" s="36">
        <v>444410.05614001083</v>
      </c>
      <c r="D62" s="36">
        <v>1000</v>
      </c>
      <c r="E62" s="37">
        <v>0.67</v>
      </c>
      <c r="F62" s="37">
        <v>0.2</v>
      </c>
      <c r="G62" s="38">
        <v>0.05</v>
      </c>
      <c r="H62" s="38">
        <v>0.05</v>
      </c>
      <c r="I62" s="37">
        <v>1.8</v>
      </c>
      <c r="J62" s="37">
        <v>1.2</v>
      </c>
      <c r="K62" s="37">
        <v>1.4</v>
      </c>
      <c r="L62" s="39">
        <v>2.5500000000000002E-4</v>
      </c>
      <c r="M62" s="37">
        <v>2.3330426384285978</v>
      </c>
      <c r="N62" s="36">
        <v>180</v>
      </c>
      <c r="O62" s="37">
        <v>0.73489628166901821</v>
      </c>
      <c r="P62" s="37">
        <v>0.87545700146672267</v>
      </c>
      <c r="Q62" s="37">
        <f t="shared" si="7"/>
        <v>1.4575856369618752</v>
      </c>
      <c r="R62" s="37">
        <v>0.45392387044859051</v>
      </c>
      <c r="S62" s="37">
        <f t="shared" si="8"/>
        <v>0.54607612955140949</v>
      </c>
      <c r="T62" s="36">
        <v>352.90173875536323</v>
      </c>
      <c r="U62" s="38">
        <v>0.53815094780578254</v>
      </c>
      <c r="V62" s="40">
        <v>4.322098431218052E-5</v>
      </c>
      <c r="W62" s="37">
        <v>0.64293739417654783</v>
      </c>
      <c r="X62" s="41">
        <f t="shared" si="9"/>
        <v>0.64298061516086003</v>
      </c>
      <c r="Y62" s="36">
        <f t="shared" si="10"/>
        <v>77.152469069848451</v>
      </c>
      <c r="Z62" s="37">
        <f t="shared" si="11"/>
        <v>0.78781260075066162</v>
      </c>
      <c r="AA62" s="37">
        <f t="shared" si="12"/>
        <v>0.64337009513900267</v>
      </c>
    </row>
    <row r="63" spans="1:27" x14ac:dyDescent="0.2">
      <c r="A63" s="44" t="s">
        <v>163</v>
      </c>
      <c r="B63" s="4">
        <f t="shared" si="13"/>
        <v>119696.25</v>
      </c>
      <c r="C63" s="4">
        <v>444410.05614001083</v>
      </c>
      <c r="D63" s="4">
        <v>1000</v>
      </c>
      <c r="E63" s="2">
        <v>0.67</v>
      </c>
      <c r="F63" s="2">
        <v>0.2</v>
      </c>
      <c r="G63" s="1">
        <v>0.05</v>
      </c>
      <c r="H63" s="1">
        <v>0.05</v>
      </c>
      <c r="I63" s="2">
        <v>0.75</v>
      </c>
      <c r="J63" s="2">
        <v>0.55000000000000004</v>
      </c>
      <c r="K63" s="2">
        <v>1.4</v>
      </c>
      <c r="L63" s="3">
        <v>3.6000000000000002E-4</v>
      </c>
      <c r="M63" s="2">
        <v>1.2849195830176476</v>
      </c>
      <c r="N63" s="4">
        <v>500</v>
      </c>
      <c r="O63" s="2">
        <v>0.30059931063339795</v>
      </c>
      <c r="P63" s="2">
        <v>0.45806459957628032</v>
      </c>
      <c r="Q63" s="2">
        <f t="shared" si="7"/>
        <v>0.82685498344136732</v>
      </c>
      <c r="R63" s="2">
        <v>0.52638265817787389</v>
      </c>
      <c r="S63" s="2">
        <f t="shared" si="8"/>
        <v>0.47361734182212611</v>
      </c>
      <c r="T63" s="4">
        <v>476.06073820955197</v>
      </c>
      <c r="U63" s="1">
        <v>0.4184270012540508</v>
      </c>
      <c r="V63" s="5">
        <v>7.8464560041141761E-6</v>
      </c>
      <c r="W63" s="2">
        <v>0.14905919659266528</v>
      </c>
      <c r="X63" s="6">
        <f t="shared" si="9"/>
        <v>0.14906704304866938</v>
      </c>
      <c r="Y63" s="4">
        <f t="shared" si="10"/>
        <v>389.12941059373111</v>
      </c>
      <c r="Z63" s="2">
        <f t="shared" si="11"/>
        <v>0.78781260075066162</v>
      </c>
      <c r="AA63" s="2">
        <f t="shared" si="12"/>
        <v>0.13769390285819333</v>
      </c>
    </row>
    <row r="64" spans="1:27" x14ac:dyDescent="0.2">
      <c r="A64" s="44" t="s">
        <v>164</v>
      </c>
      <c r="B64" s="4">
        <f t="shared" si="13"/>
        <v>119696.25</v>
      </c>
      <c r="C64" s="4">
        <v>444410.05614001083</v>
      </c>
      <c r="D64" s="4">
        <v>1000</v>
      </c>
      <c r="E64" s="2">
        <v>0.67</v>
      </c>
      <c r="F64" s="2">
        <v>0.2</v>
      </c>
      <c r="G64" s="1">
        <v>0.05</v>
      </c>
      <c r="H64" s="1">
        <v>0.05</v>
      </c>
      <c r="I64" s="2">
        <v>1</v>
      </c>
      <c r="J64" s="2">
        <v>0.55000000000000004</v>
      </c>
      <c r="K64" s="2">
        <v>1.4</v>
      </c>
      <c r="L64" s="3">
        <v>2.02E-4</v>
      </c>
      <c r="M64" s="2">
        <v>3.9372823166500361</v>
      </c>
      <c r="N64" s="4">
        <v>95</v>
      </c>
      <c r="O64" s="2">
        <v>0.59169477047529517</v>
      </c>
      <c r="P64" s="2">
        <v>1.6000811180406302</v>
      </c>
      <c r="Q64" s="2">
        <f t="shared" si="7"/>
        <v>2.3372011986094057</v>
      </c>
      <c r="R64" s="2">
        <v>0.42272614859379259</v>
      </c>
      <c r="S64" s="2">
        <f t="shared" si="8"/>
        <v>0.57727385140620746</v>
      </c>
      <c r="T64" s="4">
        <v>363.43045124812943</v>
      </c>
      <c r="U64" s="1">
        <v>0.71943105197947288</v>
      </c>
      <c r="V64" s="5">
        <v>4.9007754174698651E-5</v>
      </c>
      <c r="W64" s="2">
        <v>0.83110552577480634</v>
      </c>
      <c r="X64" s="6">
        <f t="shared" si="9"/>
        <v>0.83115453352898105</v>
      </c>
      <c r="Y64" s="4">
        <f t="shared" si="10"/>
        <v>24.12831805285149</v>
      </c>
      <c r="Z64" s="2">
        <f t="shared" si="11"/>
        <v>0.78781260075066162</v>
      </c>
      <c r="AA64" s="2">
        <f t="shared" si="12"/>
        <v>0.94675962988090434</v>
      </c>
    </row>
    <row r="65" spans="1:27" x14ac:dyDescent="0.2">
      <c r="A65" s="44" t="s">
        <v>165</v>
      </c>
      <c r="B65" s="4">
        <f t="shared" si="13"/>
        <v>119696.25</v>
      </c>
      <c r="C65" s="4">
        <v>444410.05614001083</v>
      </c>
      <c r="D65" s="4">
        <v>1000</v>
      </c>
      <c r="E65" s="2">
        <v>0.67</v>
      </c>
      <c r="F65" s="2">
        <v>0.2</v>
      </c>
      <c r="G65" s="1">
        <v>0.05</v>
      </c>
      <c r="H65" s="1">
        <v>0.05</v>
      </c>
      <c r="I65" s="2">
        <v>1.5</v>
      </c>
      <c r="J65" s="2">
        <v>0.55000000000000004</v>
      </c>
      <c r="K65" s="2">
        <v>1.4</v>
      </c>
      <c r="L65" s="3">
        <v>1.85E-4</v>
      </c>
      <c r="M65" s="2">
        <v>4.4234165206522507</v>
      </c>
      <c r="N65" s="4">
        <v>63.5</v>
      </c>
      <c r="O65" s="2">
        <v>1.0845134953321438</v>
      </c>
      <c r="P65" s="2">
        <v>1.7971070123648678</v>
      </c>
      <c r="Q65" s="2">
        <f t="shared" si="7"/>
        <v>2.6263095082873829</v>
      </c>
      <c r="R65" s="2">
        <v>0.4130454835273869</v>
      </c>
      <c r="S65" s="2">
        <f t="shared" si="8"/>
        <v>0.5869545164726131</v>
      </c>
      <c r="T65" s="4">
        <v>276.83661593795046</v>
      </c>
      <c r="U65" s="1">
        <v>0.74023704777988819</v>
      </c>
      <c r="V65" s="5">
        <v>9.4460843071854191E-5</v>
      </c>
      <c r="W65" s="2">
        <v>1.7093898914849555</v>
      </c>
      <c r="X65" s="6">
        <f t="shared" si="9"/>
        <v>1.7094843523280274</v>
      </c>
      <c r="Y65" s="4">
        <f t="shared" si="10"/>
        <v>14.355419550369783</v>
      </c>
      <c r="Z65" s="2">
        <f t="shared" si="11"/>
        <v>0.78781260075066162</v>
      </c>
      <c r="AA65" s="2">
        <f t="shared" si="12"/>
        <v>1.9489868074657291</v>
      </c>
    </row>
    <row r="66" spans="1:27" x14ac:dyDescent="0.2">
      <c r="A66" s="7" t="s">
        <v>15</v>
      </c>
      <c r="B66" s="4">
        <f t="shared" si="13"/>
        <v>119696.25</v>
      </c>
      <c r="C66" s="4">
        <v>444410.05614001083</v>
      </c>
      <c r="D66" s="4">
        <v>1000</v>
      </c>
      <c r="E66" s="2">
        <v>0.67</v>
      </c>
      <c r="F66" s="2">
        <v>0.2</v>
      </c>
      <c r="G66" s="1">
        <v>0.05</v>
      </c>
      <c r="H66" s="1">
        <v>0.05</v>
      </c>
      <c r="I66" s="2">
        <v>1.8</v>
      </c>
      <c r="J66" s="2">
        <v>0.55000000000000004</v>
      </c>
      <c r="K66" s="2">
        <v>1.4</v>
      </c>
      <c r="L66" s="3">
        <v>1.8349999999999999E-4</v>
      </c>
      <c r="M66" s="2">
        <v>4.4793845553024587</v>
      </c>
      <c r="N66" s="4">
        <v>57</v>
      </c>
      <c r="O66" s="2">
        <v>1.3225354494482189</v>
      </c>
      <c r="P66" s="2">
        <v>1.8210183150404158</v>
      </c>
      <c r="Q66" s="2">
        <f t="shared" si="7"/>
        <v>2.6583662402620432</v>
      </c>
      <c r="R66" s="2">
        <v>0.41268566382972172</v>
      </c>
      <c r="S66" s="2">
        <f t="shared" si="8"/>
        <v>0.58731433617027828</v>
      </c>
      <c r="T66" s="4">
        <v>252.20146278138805</v>
      </c>
      <c r="U66" s="1">
        <v>0.7435251613731354</v>
      </c>
      <c r="V66" s="5">
        <v>1.1726285464323965E-4</v>
      </c>
      <c r="W66" s="2">
        <v>2.1077796504181383</v>
      </c>
      <c r="X66" s="6">
        <f t="shared" si="9"/>
        <v>2.1078969132727816</v>
      </c>
      <c r="Y66" s="4">
        <f t="shared" si="10"/>
        <v>12.724962390765583</v>
      </c>
      <c r="Z66" s="2">
        <f t="shared" si="11"/>
        <v>0.78781260075066162</v>
      </c>
      <c r="AA66" s="2">
        <f t="shared" si="12"/>
        <v>2.4083612757354147</v>
      </c>
    </row>
    <row r="67" spans="1:27" x14ac:dyDescent="0.2">
      <c r="A67" s="44" t="s">
        <v>166</v>
      </c>
      <c r="B67" s="4">
        <f t="shared" si="13"/>
        <v>119696.25</v>
      </c>
      <c r="C67" s="4">
        <v>444410.05614001083</v>
      </c>
      <c r="D67" s="4">
        <v>1000</v>
      </c>
      <c r="E67" s="2">
        <v>0.67</v>
      </c>
      <c r="F67" s="2">
        <v>0.2</v>
      </c>
      <c r="G67" s="1">
        <v>0.05</v>
      </c>
      <c r="H67" s="1">
        <v>0.05</v>
      </c>
      <c r="I67" s="2">
        <v>3</v>
      </c>
      <c r="J67" s="2">
        <v>0.55000000000000004</v>
      </c>
      <c r="K67" s="2">
        <v>1.4</v>
      </c>
      <c r="L67" s="3">
        <v>1.8000000000000001E-4</v>
      </c>
      <c r="M67" s="2">
        <v>4.4950068550107583</v>
      </c>
      <c r="N67" s="4">
        <v>46</v>
      </c>
      <c r="O67" s="2">
        <v>1.9857756304662284</v>
      </c>
      <c r="P67" s="2">
        <v>1.8122226160077504</v>
      </c>
      <c r="Q67" s="2">
        <f t="shared" ref="Q67:Q68" si="14">M67-P67</f>
        <v>2.6827842390030079</v>
      </c>
      <c r="R67" s="2">
        <v>0.41003074695244629</v>
      </c>
      <c r="S67" s="2">
        <f t="shared" ref="S67:S68" si="15">1-R67</f>
        <v>0.58996925304755377</v>
      </c>
      <c r="T67" s="4">
        <v>202.63609643628035</v>
      </c>
      <c r="U67" s="1">
        <v>0.73188714057162974</v>
      </c>
      <c r="V67" s="5">
        <v>1.5332414991583868E-4</v>
      </c>
      <c r="W67" s="2">
        <v>3.1916622394206371</v>
      </c>
      <c r="X67" s="6">
        <f t="shared" ref="X67:X68" si="16">W67+V67</f>
        <v>3.191815563570553</v>
      </c>
      <c r="Y67" s="4">
        <f t="shared" si="10"/>
        <v>10.233577274464446</v>
      </c>
      <c r="Z67" s="2">
        <f t="shared" si="11"/>
        <v>0.78781260075066162</v>
      </c>
      <c r="AA67" s="2">
        <f t="shared" si="12"/>
        <v>3.5986675078479484</v>
      </c>
    </row>
    <row r="68" spans="1:27" x14ac:dyDescent="0.2">
      <c r="A68" s="45" t="s">
        <v>167</v>
      </c>
      <c r="B68" s="36">
        <f t="shared" si="13"/>
        <v>119696.25</v>
      </c>
      <c r="C68" s="36">
        <v>444410.05614001083</v>
      </c>
      <c r="D68" s="36">
        <v>1000</v>
      </c>
      <c r="E68" s="37">
        <v>0.67</v>
      </c>
      <c r="F68" s="37">
        <v>0.2</v>
      </c>
      <c r="G68" s="38">
        <v>0.05</v>
      </c>
      <c r="H68" s="38">
        <v>0.05</v>
      </c>
      <c r="I68" s="37">
        <v>9</v>
      </c>
      <c r="J68" s="37">
        <v>0.55000000000000004</v>
      </c>
      <c r="K68" s="37">
        <v>1.4</v>
      </c>
      <c r="L68" s="39">
        <v>1.8149999999999999E-4</v>
      </c>
      <c r="M68" s="37">
        <v>4.3994621184555749</v>
      </c>
      <c r="N68" s="36">
        <v>36.15</v>
      </c>
      <c r="O68" s="37">
        <v>3.2119423645671801</v>
      </c>
      <c r="P68" s="37">
        <v>1.7667853576376875</v>
      </c>
      <c r="Q68" s="37">
        <f t="shared" si="14"/>
        <v>2.6326767608178874</v>
      </c>
      <c r="R68" s="37">
        <v>0.41060002079323105</v>
      </c>
      <c r="S68" s="37">
        <f t="shared" si="15"/>
        <v>0.58939997920676901</v>
      </c>
      <c r="T68" s="36">
        <v>154.83644055138535</v>
      </c>
      <c r="U68" s="38">
        <v>0.72229975079121378</v>
      </c>
      <c r="V68" s="40">
        <v>2.4058130075723416E-4</v>
      </c>
      <c r="W68" s="37">
        <v>5.0749368673093418</v>
      </c>
      <c r="X68" s="41">
        <f t="shared" si="16"/>
        <v>5.0751774486100993</v>
      </c>
      <c r="Y68" s="36">
        <f t="shared" si="10"/>
        <v>8.216913574128105</v>
      </c>
      <c r="Z68" s="37">
        <f t="shared" si="11"/>
        <v>0.78781260075066162</v>
      </c>
      <c r="AA68" s="37">
        <f t="shared" si="12"/>
        <v>5.6748127392934649</v>
      </c>
    </row>
    <row r="69" spans="1:27" x14ac:dyDescent="0.2">
      <c r="A69" s="7" t="s">
        <v>162</v>
      </c>
      <c r="B69" s="4">
        <f t="shared" ref="B69:B74" si="17">95757/0.8</f>
        <v>119696.25</v>
      </c>
      <c r="C69" s="4">
        <v>11110.251403500275</v>
      </c>
      <c r="D69" s="4">
        <v>1000</v>
      </c>
      <c r="E69" s="2">
        <v>0.67</v>
      </c>
      <c r="F69" s="2">
        <v>0.2</v>
      </c>
      <c r="G69" s="1">
        <v>0.05</v>
      </c>
      <c r="H69" s="1">
        <v>0.05</v>
      </c>
      <c r="I69" s="2">
        <v>10</v>
      </c>
      <c r="J69" s="2">
        <v>0.55000000000000004</v>
      </c>
      <c r="K69" s="2">
        <v>1.4</v>
      </c>
      <c r="L69" s="3">
        <v>2.9500000000000001E-4</v>
      </c>
      <c r="M69" s="2">
        <v>1.5603602894487874</v>
      </c>
      <c r="N69" s="4">
        <v>65</v>
      </c>
      <c r="O69" s="2">
        <v>0.3782194653552769</v>
      </c>
      <c r="P69" s="2">
        <v>0.5415845682887751</v>
      </c>
      <c r="Q69" s="2">
        <f t="shared" ref="Q69:Q74" si="18">M69-P69</f>
        <v>1.0187757211600124</v>
      </c>
      <c r="R69" s="2">
        <v>0.5402699136364183</v>
      </c>
      <c r="S69" s="2">
        <f t="shared" ref="S69:S74" si="19">1-R69</f>
        <v>0.4597300863635817</v>
      </c>
      <c r="T69" s="4">
        <v>74.970237596124221</v>
      </c>
      <c r="U69" s="1">
        <v>0.41637836760505859</v>
      </c>
      <c r="V69" s="5">
        <v>1.3352734616538862E-3</v>
      </c>
      <c r="W69" s="2">
        <v>0.23004576586539602</v>
      </c>
      <c r="X69" s="6">
        <f t="shared" ref="X69:X74" si="20">W69+V69</f>
        <v>0.2313810393270499</v>
      </c>
      <c r="Y69" s="4">
        <f t="shared" ref="Y69:Y74" si="21">N69/M69</f>
        <v>41.657045773038668</v>
      </c>
      <c r="Z69" s="2">
        <f t="shared" ref="Z69:Z74" si="22">C69/(B69+C69)</f>
        <v>8.4936538201785233E-2</v>
      </c>
      <c r="AA69" s="2">
        <f t="shared" ref="AA69:AA74" si="23">O69*P69*1000/D69</f>
        <v>0.20483782586284896</v>
      </c>
    </row>
    <row r="70" spans="1:27" x14ac:dyDescent="0.2">
      <c r="A70" s="7" t="s">
        <v>161</v>
      </c>
      <c r="B70" s="4">
        <f t="shared" si="17"/>
        <v>119696.25</v>
      </c>
      <c r="C70" s="4">
        <v>0.11110251403500274</v>
      </c>
      <c r="D70" s="4">
        <v>1000</v>
      </c>
      <c r="E70" s="2">
        <v>0.67</v>
      </c>
      <c r="F70" s="2">
        <v>0.2</v>
      </c>
      <c r="G70" s="1">
        <v>0.05</v>
      </c>
      <c r="H70" s="1">
        <v>0.05</v>
      </c>
      <c r="I70" s="2">
        <v>0.2</v>
      </c>
      <c r="J70" s="2">
        <v>0.01</v>
      </c>
      <c r="K70" s="2">
        <v>1.4</v>
      </c>
      <c r="L70" s="3">
        <v>3.6499999999999998E-4</v>
      </c>
      <c r="M70" s="2">
        <v>0.79513763074931687</v>
      </c>
      <c r="N70" s="4">
        <v>200</v>
      </c>
      <c r="O70" s="2">
        <v>3.5337230500479674E-3</v>
      </c>
      <c r="P70" s="2">
        <v>0.2384106520618145</v>
      </c>
      <c r="Q70" s="2">
        <f t="shared" si="18"/>
        <v>0.55672697868750243</v>
      </c>
      <c r="R70" s="2">
        <v>0.99967610042201083</v>
      </c>
      <c r="S70" s="2">
        <f t="shared" si="19"/>
        <v>3.238995779891729E-4</v>
      </c>
      <c r="T70" s="4">
        <v>93.339845533109809</v>
      </c>
      <c r="U70" s="1">
        <v>0.26252848052781602</v>
      </c>
      <c r="V70" s="5">
        <v>1.183117514247211E-3</v>
      </c>
      <c r="W70" s="2">
        <v>9.9553653808486891E-7</v>
      </c>
      <c r="X70" s="6">
        <f t="shared" si="20"/>
        <v>1.184113050785296E-3</v>
      </c>
      <c r="Y70" s="4">
        <f t="shared" si="21"/>
        <v>251.52878227071864</v>
      </c>
      <c r="Z70" s="2">
        <f t="shared" si="22"/>
        <v>9.2820293793099437E-7</v>
      </c>
      <c r="AA70" s="2">
        <f t="shared" si="23"/>
        <v>8.4247721656779983E-4</v>
      </c>
    </row>
    <row r="71" spans="1:27" x14ac:dyDescent="0.2">
      <c r="A71" s="44" t="s">
        <v>157</v>
      </c>
      <c r="B71" s="4">
        <f t="shared" ref="B71:B72" si="24">95757/0.8</f>
        <v>119696.25</v>
      </c>
      <c r="C71" s="4">
        <v>444410.05614001083</v>
      </c>
      <c r="D71" s="4">
        <v>1000</v>
      </c>
      <c r="E71" s="2">
        <v>0.67</v>
      </c>
      <c r="F71" s="2">
        <v>0.05</v>
      </c>
      <c r="G71" s="1">
        <v>0.05</v>
      </c>
      <c r="H71" s="1">
        <v>0.05</v>
      </c>
      <c r="I71" s="2">
        <v>1.8</v>
      </c>
      <c r="J71" s="2">
        <v>0.55000000000000004</v>
      </c>
      <c r="K71" s="2">
        <v>1.4</v>
      </c>
      <c r="L71" s="3">
        <v>1.8349999999999999E-4</v>
      </c>
      <c r="M71" s="2">
        <v>4.5199263287192775</v>
      </c>
      <c r="N71" s="4">
        <v>56</v>
      </c>
      <c r="O71" s="2">
        <v>1.3325124967627815</v>
      </c>
      <c r="P71" s="2">
        <v>1.8437188662689166</v>
      </c>
      <c r="Q71" s="2">
        <f t="shared" si="18"/>
        <v>2.6762074624503609</v>
      </c>
      <c r="R71" s="2">
        <v>0.41346474213262979</v>
      </c>
      <c r="S71" s="2">
        <f t="shared" si="19"/>
        <v>0.58653525786737015</v>
      </c>
      <c r="T71" s="4">
        <v>251.14832408776343</v>
      </c>
      <c r="U71" s="1">
        <v>0.75025461901400936</v>
      </c>
      <c r="V71" s="5">
        <v>1.2270997633443811E-4</v>
      </c>
      <c r="W71" s="2">
        <v>2.136683453498426</v>
      </c>
      <c r="X71" s="6">
        <f t="shared" si="20"/>
        <v>2.1368061634747604</v>
      </c>
      <c r="Y71" s="4">
        <f t="shared" si="21"/>
        <v>12.38958246823187</v>
      </c>
      <c r="Z71" s="2">
        <f t="shared" si="22"/>
        <v>0.78781260075066162</v>
      </c>
      <c r="AA71" s="2">
        <f t="shared" si="23"/>
        <v>2.456778429820639</v>
      </c>
    </row>
    <row r="72" spans="1:27" x14ac:dyDescent="0.2">
      <c r="A72" s="44" t="s">
        <v>158</v>
      </c>
      <c r="B72" s="4">
        <f t="shared" si="24"/>
        <v>119696.25</v>
      </c>
      <c r="C72" s="4">
        <v>444410.05614001083</v>
      </c>
      <c r="D72" s="4">
        <v>1000</v>
      </c>
      <c r="E72" s="2">
        <v>0.67</v>
      </c>
      <c r="F72" s="2">
        <v>0.4</v>
      </c>
      <c r="G72" s="1">
        <v>0.05</v>
      </c>
      <c r="H72" s="1">
        <v>0.05</v>
      </c>
      <c r="I72" s="2">
        <v>1.8</v>
      </c>
      <c r="J72" s="2">
        <v>0.55000000000000004</v>
      </c>
      <c r="K72" s="2">
        <v>1.4</v>
      </c>
      <c r="L72" s="3">
        <v>1.8349999999999999E-4</v>
      </c>
      <c r="M72" s="2">
        <v>4.4785734065187519</v>
      </c>
      <c r="N72" s="4">
        <v>57</v>
      </c>
      <c r="O72" s="2">
        <v>1.3269663568024415</v>
      </c>
      <c r="P72" s="2">
        <v>1.820564911989206</v>
      </c>
      <c r="Q72" s="2">
        <f t="shared" si="18"/>
        <v>2.6580084945295459</v>
      </c>
      <c r="R72" s="2">
        <v>0.41267308197075447</v>
      </c>
      <c r="S72" s="2">
        <f t="shared" si="19"/>
        <v>0.58732691802924553</v>
      </c>
      <c r="T72" s="4">
        <v>252.13296107795725</v>
      </c>
      <c r="U72" s="1">
        <v>0.74339052021365082</v>
      </c>
      <c r="V72" s="5">
        <v>1.1720808034399779E-4</v>
      </c>
      <c r="W72" s="2">
        <v>2.1087685108856626</v>
      </c>
      <c r="X72" s="6">
        <f t="shared" si="20"/>
        <v>2.1088857189660066</v>
      </c>
      <c r="Y72" s="4">
        <f t="shared" si="21"/>
        <v>12.727267106314279</v>
      </c>
      <c r="Z72" s="2">
        <f t="shared" si="22"/>
        <v>0.78781260075066162</v>
      </c>
      <c r="AA72" s="2">
        <f t="shared" si="23"/>
        <v>2.4158283885846741</v>
      </c>
    </row>
    <row r="73" spans="1:27" x14ac:dyDescent="0.2">
      <c r="A73" s="44" t="s">
        <v>159</v>
      </c>
      <c r="B73" s="4">
        <f t="shared" si="17"/>
        <v>119696.25</v>
      </c>
      <c r="C73" s="4">
        <v>444410.05614001083</v>
      </c>
      <c r="D73" s="4">
        <v>1000</v>
      </c>
      <c r="E73" s="2">
        <v>0.67</v>
      </c>
      <c r="F73" s="2">
        <v>0.6</v>
      </c>
      <c r="G73" s="1">
        <v>0.05</v>
      </c>
      <c r="H73" s="1">
        <v>0.05</v>
      </c>
      <c r="I73" s="2">
        <v>1.8</v>
      </c>
      <c r="J73" s="2">
        <v>0.55000000000000004</v>
      </c>
      <c r="K73" s="2">
        <v>1.4</v>
      </c>
      <c r="L73" s="3">
        <v>1.8349999999999999E-4</v>
      </c>
      <c r="M73" s="2">
        <v>4.4676128336637451</v>
      </c>
      <c r="N73" s="4">
        <v>57.3</v>
      </c>
      <c r="O73" s="2">
        <v>1.3182091643011462</v>
      </c>
      <c r="P73" s="2">
        <v>1.8144413659404881</v>
      </c>
      <c r="Q73" s="2">
        <f t="shared" si="18"/>
        <v>2.653171467723257</v>
      </c>
      <c r="R73" s="2">
        <v>0.41245993577323464</v>
      </c>
      <c r="S73" s="2">
        <f t="shared" si="19"/>
        <v>0.58754006422676541</v>
      </c>
      <c r="T73" s="4">
        <v>252.53009368019784</v>
      </c>
      <c r="U73" s="1">
        <v>0.74157119400931448</v>
      </c>
      <c r="V73" s="5">
        <v>1.1570373098470559E-4</v>
      </c>
      <c r="W73" s="2">
        <v>2.0990289669934574</v>
      </c>
      <c r="X73" s="6">
        <f t="shared" si="20"/>
        <v>2.0991446707244421</v>
      </c>
      <c r="Y73" s="4">
        <f t="shared" si="21"/>
        <v>12.82564137345136</v>
      </c>
      <c r="Z73" s="2">
        <f t="shared" si="22"/>
        <v>0.78781260075066162</v>
      </c>
      <c r="AA73" s="2">
        <f t="shared" si="23"/>
        <v>2.391813236669841</v>
      </c>
    </row>
    <row r="74" spans="1:27" x14ac:dyDescent="0.2">
      <c r="A74" s="44" t="s">
        <v>160</v>
      </c>
      <c r="B74" s="4">
        <f t="shared" si="17"/>
        <v>119696.25</v>
      </c>
      <c r="C74" s="4">
        <v>444410.05614001083</v>
      </c>
      <c r="D74" s="4">
        <v>1000</v>
      </c>
      <c r="E74" s="2">
        <v>0.67</v>
      </c>
      <c r="F74" s="2">
        <v>1</v>
      </c>
      <c r="G74" s="1">
        <v>0.05</v>
      </c>
      <c r="H74" s="1">
        <v>0.05</v>
      </c>
      <c r="I74" s="2">
        <v>1.8</v>
      </c>
      <c r="J74" s="2">
        <v>0.55000000000000004</v>
      </c>
      <c r="K74" s="2">
        <v>1.4</v>
      </c>
      <c r="L74" s="3">
        <v>1.8349999999999999E-4</v>
      </c>
      <c r="M74" s="2">
        <v>4.4673177829679238</v>
      </c>
      <c r="N74" s="4">
        <v>57.3</v>
      </c>
      <c r="O74" s="2">
        <v>1.3193781535734157</v>
      </c>
      <c r="P74" s="2">
        <v>1.8142766023027257</v>
      </c>
      <c r="Q74" s="2">
        <f t="shared" si="18"/>
        <v>2.6530411806651983</v>
      </c>
      <c r="R74" s="2">
        <v>0.41245525707103814</v>
      </c>
      <c r="S74" s="2">
        <f t="shared" si="19"/>
        <v>0.58754474292896186</v>
      </c>
      <c r="T74" s="4">
        <v>252.5050776529265</v>
      </c>
      <c r="U74" s="1">
        <v>0.74152221906342286</v>
      </c>
      <c r="V74" s="5">
        <v>1.156840401961393E-4</v>
      </c>
      <c r="W74" s="2">
        <v>2.0993883762861691</v>
      </c>
      <c r="X74" s="6">
        <f t="shared" si="20"/>
        <v>2.0995040603263653</v>
      </c>
      <c r="Y74" s="4">
        <f t="shared" si="21"/>
        <v>12.826488462150985</v>
      </c>
      <c r="Z74" s="2">
        <f t="shared" si="22"/>
        <v>0.78781260075066162</v>
      </c>
      <c r="AA74" s="2">
        <f t="shared" si="23"/>
        <v>2.3937169136176206</v>
      </c>
    </row>
    <row r="75" spans="1:27" x14ac:dyDescent="0.2">
      <c r="G75" s="1"/>
      <c r="H75" s="1"/>
      <c r="I75" s="2"/>
      <c r="J75" s="2"/>
      <c r="K75" s="2"/>
      <c r="L75" s="3"/>
      <c r="M75" s="2"/>
      <c r="N75" s="4"/>
      <c r="O75" s="2"/>
      <c r="P75" s="2"/>
      <c r="Q75" s="2"/>
      <c r="R75" s="2"/>
      <c r="S75" s="2"/>
      <c r="T75" s="4"/>
      <c r="U75" s="1"/>
      <c r="V75" s="5"/>
      <c r="W75" s="2"/>
      <c r="X75" s="6"/>
      <c r="Y75" s="4"/>
    </row>
    <row r="76" spans="1:27" x14ac:dyDescent="0.2">
      <c r="G76" s="1"/>
      <c r="H76" s="1"/>
      <c r="I76" s="2"/>
      <c r="J76" s="2"/>
      <c r="K76" s="2"/>
      <c r="L76" s="3"/>
      <c r="M76" s="2"/>
      <c r="N76" s="4"/>
      <c r="O76" s="2"/>
      <c r="P76" s="2"/>
      <c r="Q76" s="2"/>
      <c r="R76" s="2"/>
      <c r="S76" s="2"/>
      <c r="T76" s="4"/>
      <c r="U76" s="1"/>
      <c r="V76" s="5"/>
      <c r="W76" s="2"/>
      <c r="X76" s="6"/>
      <c r="Y76" s="4"/>
    </row>
    <row r="77" spans="1:27" x14ac:dyDescent="0.2">
      <c r="G77" s="1"/>
      <c r="H77" s="1"/>
      <c r="I77" s="2"/>
      <c r="J77" s="2"/>
      <c r="K77" s="2"/>
      <c r="L77" s="3"/>
      <c r="M77" s="2"/>
      <c r="N77" s="4"/>
      <c r="O77" s="2"/>
      <c r="P77" s="2"/>
      <c r="Q77" s="2"/>
      <c r="R77" s="2"/>
      <c r="S77" s="2"/>
      <c r="T77" s="4"/>
      <c r="U77" s="1"/>
      <c r="V77" s="5"/>
      <c r="W77" s="2"/>
      <c r="X77" s="6"/>
      <c r="Y77" s="4"/>
    </row>
    <row r="78" spans="1:27" x14ac:dyDescent="0.2">
      <c r="G78" s="1"/>
      <c r="H78" s="1"/>
      <c r="I78" s="2"/>
      <c r="J78" s="2"/>
      <c r="K78" s="2"/>
      <c r="L78" s="3"/>
      <c r="M78" s="2"/>
      <c r="N78" s="4"/>
      <c r="O78" s="2"/>
      <c r="P78" s="2"/>
      <c r="Q78" s="2"/>
      <c r="R78" s="2"/>
      <c r="S78" s="2"/>
      <c r="T78" s="4"/>
      <c r="U78" s="1"/>
      <c r="V78" s="5"/>
      <c r="W78" s="2"/>
      <c r="X78" s="6"/>
      <c r="Y78" s="4"/>
    </row>
    <row r="79" spans="1:27" x14ac:dyDescent="0.2">
      <c r="G79" s="1"/>
      <c r="H79" s="1"/>
      <c r="I79" s="2"/>
      <c r="J79" s="2"/>
      <c r="K79" s="2"/>
      <c r="L79" s="3"/>
      <c r="M79" s="2"/>
      <c r="N79" s="4"/>
      <c r="O79" s="2"/>
      <c r="P79" s="2"/>
      <c r="Q79" s="2"/>
      <c r="R79" s="2"/>
      <c r="S79" s="2"/>
      <c r="T79" s="4"/>
      <c r="U79" s="1"/>
      <c r="V79" s="5"/>
      <c r="W79" s="2"/>
      <c r="X79" s="6"/>
      <c r="Y79" s="4"/>
    </row>
    <row r="80" spans="1:27" x14ac:dyDescent="0.2">
      <c r="G80" s="1"/>
      <c r="H80" s="1"/>
      <c r="I80" s="2"/>
      <c r="J80" s="2"/>
      <c r="K80" s="2"/>
      <c r="L80" s="3"/>
      <c r="M80" s="2"/>
      <c r="N80" s="4"/>
      <c r="O80" s="2"/>
      <c r="P80" s="2"/>
      <c r="Q80" s="2"/>
      <c r="R80" s="2"/>
      <c r="S80" s="2"/>
      <c r="T80" s="4"/>
      <c r="U80" s="1"/>
      <c r="V80" s="5"/>
      <c r="W80" s="2"/>
      <c r="X80" s="6"/>
      <c r="Y80" s="4"/>
    </row>
    <row r="81" spans="7:25" x14ac:dyDescent="0.2">
      <c r="G81" s="1"/>
      <c r="H81" s="1"/>
      <c r="I81" s="2"/>
      <c r="J81" s="2"/>
      <c r="K81" s="2"/>
      <c r="L81" s="3"/>
      <c r="M81" s="2"/>
      <c r="N81" s="4"/>
      <c r="O81" s="2"/>
      <c r="P81" s="2"/>
      <c r="Q81" s="2"/>
      <c r="R81" s="2"/>
      <c r="S81" s="2"/>
      <c r="T81" s="4"/>
      <c r="U81" s="1"/>
      <c r="V81" s="5"/>
      <c r="W81" s="2"/>
      <c r="X81" s="6"/>
      <c r="Y81" s="4"/>
    </row>
    <row r="82" spans="7:25" x14ac:dyDescent="0.2">
      <c r="G82" s="1"/>
      <c r="H82" s="1"/>
      <c r="I82" s="2"/>
      <c r="J82" s="2"/>
      <c r="K82" s="2"/>
      <c r="L82" s="3"/>
      <c r="M82" s="2"/>
      <c r="N82" s="4"/>
      <c r="O82" s="2"/>
      <c r="P82" s="2"/>
      <c r="Q82" s="2"/>
      <c r="R82" s="2"/>
      <c r="S82" s="2"/>
      <c r="T82" s="4"/>
      <c r="U82" s="1"/>
      <c r="V82" s="5"/>
      <c r="W82" s="2"/>
      <c r="X82" s="6"/>
      <c r="Y82" s="4"/>
    </row>
    <row r="83" spans="7:25" x14ac:dyDescent="0.2">
      <c r="G83" s="1"/>
      <c r="H83" s="1"/>
      <c r="I83" s="2"/>
      <c r="J83" s="2"/>
      <c r="K83" s="2"/>
      <c r="L83" s="3"/>
      <c r="M83" s="2"/>
      <c r="N83" s="4"/>
      <c r="O83" s="2"/>
      <c r="P83" s="2"/>
      <c r="Q83" s="2"/>
      <c r="R83" s="2"/>
      <c r="S83" s="2"/>
      <c r="T83" s="4"/>
      <c r="U83" s="1"/>
      <c r="V83" s="5"/>
      <c r="W83" s="2"/>
      <c r="X83" s="6"/>
      <c r="Y83" s="4"/>
    </row>
    <row r="84" spans="7:25" x14ac:dyDescent="0.2">
      <c r="G84" s="1"/>
      <c r="H84" s="1"/>
      <c r="I84" s="2"/>
      <c r="J84" s="2"/>
      <c r="K84" s="2"/>
      <c r="L84" s="3"/>
      <c r="M84" s="2"/>
      <c r="N84" s="4"/>
      <c r="O84" s="2"/>
      <c r="P84" s="2"/>
      <c r="Q84" s="2"/>
      <c r="R84" s="2"/>
      <c r="S84" s="2"/>
      <c r="T84" s="4"/>
      <c r="U84" s="1"/>
      <c r="V84" s="5"/>
      <c r="W84" s="2"/>
      <c r="X84" s="6"/>
      <c r="Y84" s="4"/>
    </row>
    <row r="85" spans="7:25" x14ac:dyDescent="0.2">
      <c r="G85" s="1"/>
      <c r="H85" s="1"/>
      <c r="I85" s="2"/>
      <c r="J85" s="2"/>
      <c r="K85" s="2"/>
      <c r="L85" s="3"/>
      <c r="M85" s="2"/>
      <c r="N85" s="4"/>
      <c r="O85" s="2"/>
      <c r="P85" s="2"/>
      <c r="Q85" s="2"/>
      <c r="R85" s="2"/>
      <c r="S85" s="2"/>
      <c r="T85" s="4"/>
      <c r="U85" s="1"/>
      <c r="V85" s="5"/>
      <c r="W85" s="2"/>
      <c r="X85" s="6"/>
      <c r="Y85" s="4"/>
    </row>
    <row r="86" spans="7:25" x14ac:dyDescent="0.2">
      <c r="G86" s="1"/>
      <c r="H86" s="1"/>
      <c r="I86" s="2"/>
      <c r="J86" s="2"/>
      <c r="K86" s="2"/>
      <c r="L86" s="3"/>
      <c r="M86" s="2"/>
      <c r="N86" s="4"/>
      <c r="O86" s="2"/>
      <c r="P86" s="2"/>
      <c r="Q86" s="2"/>
      <c r="R86" s="2"/>
      <c r="S86" s="2"/>
      <c r="T86" s="4"/>
      <c r="U86" s="1"/>
      <c r="V86" s="5"/>
      <c r="W86" s="2"/>
      <c r="X86" s="6"/>
      <c r="Y86" s="4"/>
    </row>
    <row r="87" spans="7:25" x14ac:dyDescent="0.2">
      <c r="G87" s="1"/>
      <c r="H87" s="1"/>
      <c r="I87" s="2"/>
      <c r="J87" s="2"/>
      <c r="K87" s="2"/>
      <c r="L87" s="3"/>
      <c r="M87" s="2"/>
      <c r="N87" s="4"/>
      <c r="O87" s="2"/>
      <c r="P87" s="2"/>
      <c r="Q87" s="2"/>
      <c r="R87" s="2"/>
      <c r="S87" s="2"/>
      <c r="T87" s="4"/>
      <c r="U87" s="1"/>
      <c r="V87" s="5"/>
      <c r="W87" s="2"/>
      <c r="X87" s="6"/>
      <c r="Y87" s="4"/>
    </row>
    <row r="88" spans="7:25" x14ac:dyDescent="0.2">
      <c r="G88" s="1"/>
      <c r="H88" s="1"/>
      <c r="I88" s="2"/>
      <c r="J88" s="2"/>
      <c r="K88" s="2"/>
      <c r="L88" s="3"/>
      <c r="M88" s="2"/>
      <c r="N88" s="4"/>
      <c r="O88" s="2"/>
      <c r="P88" s="2"/>
      <c r="Q88" s="2"/>
      <c r="R88" s="2"/>
      <c r="S88" s="2"/>
      <c r="T88" s="4"/>
      <c r="U88" s="1"/>
      <c r="V88" s="5"/>
      <c r="W88" s="2"/>
      <c r="X88" s="6"/>
      <c r="Y88" s="4"/>
    </row>
    <row r="89" spans="7:25" x14ac:dyDescent="0.2">
      <c r="G89" s="1"/>
      <c r="H89" s="1"/>
      <c r="I89" s="2"/>
      <c r="J89" s="2"/>
      <c r="K89" s="2"/>
      <c r="L89" s="3"/>
      <c r="M89" s="2"/>
      <c r="N89" s="4"/>
      <c r="O89" s="2"/>
      <c r="P89" s="2"/>
      <c r="Q89" s="2"/>
      <c r="R89" s="2"/>
      <c r="S89" s="2"/>
      <c r="T89" s="4"/>
      <c r="U89" s="1"/>
      <c r="V89" s="5"/>
      <c r="W89" s="2"/>
      <c r="X89" s="6"/>
      <c r="Y89" s="4"/>
    </row>
    <row r="90" spans="7:25" x14ac:dyDescent="0.2">
      <c r="G90" s="1"/>
      <c r="H90" s="1"/>
      <c r="I90" s="2"/>
      <c r="J90" s="2"/>
      <c r="K90" s="2"/>
      <c r="L90" s="3"/>
      <c r="M90" s="2"/>
      <c r="N90" s="4"/>
      <c r="O90" s="2"/>
      <c r="P90" s="2"/>
      <c r="Q90" s="2"/>
      <c r="R90" s="2"/>
      <c r="S90" s="2"/>
      <c r="T90" s="4"/>
      <c r="U90" s="1"/>
      <c r="V90" s="5"/>
      <c r="W90" s="2"/>
      <c r="X90" s="6"/>
      <c r="Y90" s="4"/>
    </row>
    <row r="91" spans="7:25" x14ac:dyDescent="0.2">
      <c r="G91" s="1"/>
      <c r="H91" s="1"/>
      <c r="I91" s="2"/>
      <c r="J91" s="2"/>
      <c r="K91" s="2"/>
      <c r="L91" s="3"/>
      <c r="M91" s="2"/>
      <c r="N91" s="4"/>
      <c r="O91" s="2"/>
      <c r="P91" s="2"/>
      <c r="Q91" s="2"/>
      <c r="R91" s="2"/>
      <c r="S91" s="2"/>
      <c r="T91" s="4"/>
      <c r="U91" s="1"/>
      <c r="V91" s="5"/>
      <c r="W91" s="2"/>
      <c r="X91" s="6"/>
      <c r="Y91" s="4"/>
    </row>
    <row r="92" spans="7:25" x14ac:dyDescent="0.2">
      <c r="G92" s="1"/>
      <c r="H92" s="1"/>
      <c r="I92" s="2"/>
      <c r="J92" s="2"/>
      <c r="K92" s="2"/>
      <c r="L92" s="3"/>
      <c r="M92" s="2"/>
      <c r="N92" s="4"/>
      <c r="O92" s="2"/>
      <c r="P92" s="2"/>
      <c r="Q92" s="2"/>
      <c r="R92" s="2"/>
      <c r="S92" s="2"/>
      <c r="T92" s="4"/>
      <c r="U92" s="1"/>
      <c r="V92" s="5"/>
      <c r="W92" s="2"/>
      <c r="X92" s="6"/>
      <c r="Y92" s="4"/>
    </row>
    <row r="93" spans="7:25" x14ac:dyDescent="0.2">
      <c r="G93" s="1"/>
      <c r="H93" s="1"/>
      <c r="I93" s="2"/>
      <c r="J93" s="2"/>
      <c r="K93" s="2"/>
      <c r="L93" s="3"/>
      <c r="M93" s="2"/>
      <c r="N93" s="4"/>
      <c r="O93" s="2"/>
      <c r="P93" s="2"/>
      <c r="Q93" s="2"/>
      <c r="R93" s="2"/>
      <c r="S93" s="2"/>
      <c r="T93" s="4"/>
      <c r="U93" s="1"/>
      <c r="V93" s="5"/>
      <c r="W93" s="2"/>
      <c r="X93" s="6"/>
      <c r="Y93" s="4"/>
    </row>
    <row r="94" spans="7:25" x14ac:dyDescent="0.2">
      <c r="G94" s="1"/>
      <c r="H94" s="1"/>
      <c r="I94" s="2"/>
      <c r="J94" s="2"/>
      <c r="K94" s="2"/>
      <c r="L94" s="3"/>
      <c r="M94" s="2"/>
      <c r="N94" s="4"/>
      <c r="O94" s="2"/>
      <c r="P94" s="2"/>
      <c r="Q94" s="2"/>
      <c r="R94" s="2"/>
      <c r="S94" s="2"/>
      <c r="T94" s="4"/>
      <c r="U94" s="1"/>
      <c r="V94" s="5"/>
      <c r="W94" s="2"/>
      <c r="X94" s="6"/>
      <c r="Y94" s="4"/>
    </row>
    <row r="95" spans="7:25" x14ac:dyDescent="0.2">
      <c r="G95" s="1"/>
      <c r="H95" s="1"/>
      <c r="I95" s="2"/>
      <c r="J95" s="2"/>
      <c r="K95" s="2"/>
      <c r="L95" s="3"/>
      <c r="M95" s="2"/>
      <c r="N95" s="4"/>
      <c r="O95" s="2"/>
      <c r="P95" s="2"/>
      <c r="Q95" s="2"/>
      <c r="R95" s="2"/>
      <c r="S95" s="2"/>
      <c r="T95" s="4"/>
      <c r="U95" s="1"/>
      <c r="V95" s="5"/>
      <c r="W95" s="2"/>
      <c r="X95" s="6"/>
      <c r="Y95" s="4"/>
    </row>
    <row r="96" spans="7:25" x14ac:dyDescent="0.2">
      <c r="G96" s="1"/>
      <c r="H96" s="1"/>
      <c r="I96" s="2"/>
      <c r="J96" s="2"/>
      <c r="K96" s="2"/>
      <c r="L96" s="3"/>
      <c r="M96" s="2"/>
      <c r="N96" s="4"/>
      <c r="O96" s="2"/>
      <c r="P96" s="2"/>
      <c r="Q96" s="2"/>
      <c r="R96" s="2"/>
      <c r="S96" s="2"/>
      <c r="T96" s="4"/>
      <c r="U96" s="1"/>
      <c r="V96" s="5"/>
      <c r="W96" s="2"/>
      <c r="X96" s="6"/>
      <c r="Y96" s="4"/>
    </row>
    <row r="97" spans="7:25" x14ac:dyDescent="0.2">
      <c r="G97" s="1"/>
      <c r="H97" s="1"/>
      <c r="I97" s="2"/>
      <c r="J97" s="2"/>
      <c r="K97" s="2"/>
      <c r="L97" s="3"/>
      <c r="M97" s="2"/>
      <c r="N97" s="4"/>
      <c r="O97" s="2"/>
      <c r="P97" s="2"/>
      <c r="Q97" s="2"/>
      <c r="R97" s="2"/>
      <c r="S97" s="2"/>
      <c r="T97" s="4"/>
      <c r="U97" s="1"/>
      <c r="V97" s="5"/>
      <c r="W97" s="2"/>
      <c r="X97" s="6"/>
      <c r="Y97" s="4"/>
    </row>
    <row r="98" spans="7:25" x14ac:dyDescent="0.2">
      <c r="G98" s="1"/>
      <c r="H98" s="1"/>
      <c r="I98" s="2"/>
      <c r="J98" s="2"/>
      <c r="K98" s="2"/>
      <c r="L98" s="3"/>
      <c r="M98" s="2"/>
      <c r="N98" s="4"/>
      <c r="O98" s="2"/>
      <c r="P98" s="2"/>
      <c r="Q98" s="2"/>
      <c r="R98" s="2"/>
      <c r="S98" s="2"/>
      <c r="T98" s="4"/>
      <c r="U98" s="1"/>
      <c r="V98" s="5"/>
      <c r="W98" s="2"/>
      <c r="X98" s="6"/>
      <c r="Y98" s="4"/>
    </row>
    <row r="99" spans="7:25" x14ac:dyDescent="0.2">
      <c r="G99" s="1"/>
      <c r="H99" s="1"/>
      <c r="I99" s="2"/>
      <c r="J99" s="2"/>
      <c r="K99" s="2"/>
      <c r="L99" s="3"/>
      <c r="M99" s="2"/>
      <c r="N99" s="4"/>
      <c r="O99" s="2"/>
      <c r="P99" s="2"/>
      <c r="Q99" s="2"/>
      <c r="R99" s="2"/>
      <c r="S99" s="2"/>
      <c r="T99" s="4"/>
      <c r="U99" s="1"/>
      <c r="V99" s="5"/>
      <c r="W99" s="2"/>
      <c r="X99" s="6"/>
      <c r="Y99" s="4"/>
    </row>
    <row r="100" spans="7:25" x14ac:dyDescent="0.2">
      <c r="G100" s="1"/>
      <c r="H100" s="1"/>
      <c r="I100" s="2"/>
      <c r="J100" s="2"/>
      <c r="K100" s="2"/>
      <c r="L100" s="3"/>
      <c r="M100" s="2"/>
      <c r="N100" s="4"/>
      <c r="O100" s="2"/>
      <c r="P100" s="2"/>
      <c r="Q100" s="2"/>
      <c r="R100" s="2"/>
      <c r="S100" s="2"/>
      <c r="T100" s="4"/>
      <c r="U100" s="1"/>
      <c r="V100" s="5"/>
      <c r="W100" s="2"/>
      <c r="X100" s="6"/>
      <c r="Y100" s="4"/>
    </row>
    <row r="101" spans="7:25" x14ac:dyDescent="0.2">
      <c r="G101" s="1"/>
      <c r="H101" s="1"/>
      <c r="I101" s="2"/>
      <c r="J101" s="2"/>
      <c r="K101" s="2"/>
      <c r="L101" s="3"/>
      <c r="M101" s="2"/>
      <c r="N101" s="4"/>
      <c r="O101" s="2"/>
      <c r="P101" s="2"/>
      <c r="Q101" s="2"/>
      <c r="R101" s="2"/>
      <c r="S101" s="2"/>
      <c r="T101" s="4"/>
      <c r="U101" s="1"/>
      <c r="V101" s="5"/>
      <c r="W101" s="2"/>
      <c r="X101" s="6"/>
      <c r="Y101" s="4"/>
    </row>
    <row r="102" spans="7:25" x14ac:dyDescent="0.2">
      <c r="G102" s="1"/>
      <c r="H102" s="1"/>
      <c r="I102" s="2"/>
      <c r="J102" s="2"/>
      <c r="K102" s="2"/>
      <c r="L102" s="3"/>
      <c r="M102" s="2"/>
      <c r="N102" s="4"/>
      <c r="O102" s="2"/>
      <c r="P102" s="2"/>
      <c r="Q102" s="2"/>
      <c r="R102" s="2"/>
      <c r="S102" s="2"/>
      <c r="T102" s="4"/>
      <c r="U102" s="1"/>
      <c r="V102" s="5"/>
      <c r="W102" s="2"/>
      <c r="X102" s="6"/>
      <c r="Y102" s="4"/>
    </row>
    <row r="103" spans="7:25" x14ac:dyDescent="0.2">
      <c r="G103" s="1"/>
      <c r="H103" s="1"/>
      <c r="I103" s="2"/>
      <c r="J103" s="2"/>
      <c r="K103" s="2"/>
      <c r="L103" s="3"/>
      <c r="M103" s="2"/>
      <c r="N103" s="4"/>
      <c r="O103" s="2"/>
      <c r="P103" s="2"/>
      <c r="Q103" s="2"/>
      <c r="R103" s="2"/>
      <c r="S103" s="2"/>
      <c r="T103" s="4"/>
      <c r="U103" s="1"/>
      <c r="V103" s="5"/>
      <c r="W103" s="2"/>
      <c r="X103" s="6"/>
      <c r="Y103" s="4"/>
    </row>
    <row r="104" spans="7:25" x14ac:dyDescent="0.2">
      <c r="G104" s="1"/>
      <c r="H104" s="1"/>
      <c r="I104" s="2"/>
      <c r="J104" s="2"/>
      <c r="K104" s="2"/>
      <c r="L104" s="3"/>
      <c r="M104" s="2"/>
      <c r="N104" s="4"/>
      <c r="O104" s="2"/>
      <c r="P104" s="2"/>
      <c r="Q104" s="2"/>
      <c r="R104" s="2"/>
      <c r="S104" s="2"/>
      <c r="T104" s="4"/>
      <c r="U104" s="1"/>
      <c r="V104" s="5"/>
      <c r="W104" s="2"/>
      <c r="X104" s="6"/>
      <c r="Y104" s="4"/>
    </row>
    <row r="105" spans="7:25" x14ac:dyDescent="0.2">
      <c r="G105" s="1"/>
      <c r="H105" s="1"/>
      <c r="I105" s="2"/>
      <c r="J105" s="2"/>
      <c r="K105" s="2"/>
      <c r="L105" s="3"/>
      <c r="M105" s="2"/>
      <c r="N105" s="4"/>
      <c r="O105" s="2"/>
      <c r="P105" s="2"/>
      <c r="Q105" s="2"/>
      <c r="R105" s="2"/>
      <c r="S105" s="2"/>
      <c r="T105" s="4"/>
      <c r="U105" s="1"/>
      <c r="V105" s="5"/>
      <c r="W105" s="2"/>
      <c r="X105" s="6"/>
      <c r="Y105" s="4"/>
    </row>
    <row r="106" spans="7:25" x14ac:dyDescent="0.2">
      <c r="G106" s="1"/>
      <c r="H106" s="1"/>
      <c r="I106" s="2"/>
      <c r="J106" s="2"/>
      <c r="K106" s="2"/>
      <c r="L106" s="3"/>
      <c r="M106" s="2"/>
      <c r="N106" s="4"/>
      <c r="O106" s="2"/>
      <c r="P106" s="2"/>
      <c r="Q106" s="2"/>
      <c r="R106" s="2"/>
      <c r="S106" s="2"/>
      <c r="T106" s="4"/>
      <c r="U106" s="1"/>
      <c r="V106" s="5"/>
      <c r="W106" s="2"/>
      <c r="X106" s="6"/>
      <c r="Y106" s="4"/>
    </row>
    <row r="107" spans="7:25" x14ac:dyDescent="0.2">
      <c r="G107" s="1"/>
      <c r="H107" s="1"/>
      <c r="I107" s="2"/>
      <c r="J107" s="2"/>
      <c r="K107" s="2"/>
      <c r="L107" s="3"/>
      <c r="M107" s="2"/>
      <c r="N107" s="4"/>
      <c r="O107" s="2"/>
      <c r="P107" s="2"/>
      <c r="Q107" s="2"/>
      <c r="R107" s="2"/>
      <c r="S107" s="2"/>
      <c r="T107" s="4"/>
      <c r="U107" s="1"/>
      <c r="V107" s="5"/>
      <c r="W107" s="2"/>
      <c r="X107" s="6"/>
      <c r="Y107" s="4"/>
    </row>
    <row r="108" spans="7:25" x14ac:dyDescent="0.2">
      <c r="G108" s="1"/>
      <c r="H108" s="1"/>
      <c r="I108" s="2"/>
      <c r="J108" s="2"/>
      <c r="K108" s="2"/>
      <c r="L108" s="3"/>
      <c r="M108" s="2"/>
      <c r="N108" s="4"/>
      <c r="O108" s="2"/>
      <c r="P108" s="2"/>
      <c r="Q108" s="2"/>
      <c r="R108" s="2"/>
      <c r="S108" s="2"/>
      <c r="T108" s="4"/>
      <c r="U108" s="1"/>
      <c r="V108" s="5"/>
      <c r="W108" s="2"/>
      <c r="X108" s="6"/>
      <c r="Y108" s="4"/>
    </row>
    <row r="109" spans="7:25" x14ac:dyDescent="0.2">
      <c r="G109" s="1"/>
      <c r="H109" s="1"/>
      <c r="I109" s="2"/>
      <c r="J109" s="2"/>
      <c r="K109" s="2"/>
      <c r="L109" s="3"/>
      <c r="M109" s="2"/>
      <c r="N109" s="4"/>
      <c r="O109" s="2"/>
      <c r="P109" s="2"/>
      <c r="Q109" s="2"/>
      <c r="R109" s="2"/>
      <c r="S109" s="2"/>
      <c r="T109" s="4"/>
      <c r="U109" s="1"/>
      <c r="V109" s="5"/>
      <c r="W109" s="2"/>
      <c r="X109" s="6"/>
      <c r="Y109" s="4"/>
    </row>
    <row r="110" spans="7:25" x14ac:dyDescent="0.2">
      <c r="G110" s="1"/>
      <c r="H110" s="1"/>
      <c r="I110" s="2"/>
      <c r="J110" s="2"/>
      <c r="K110" s="2"/>
      <c r="L110" s="3"/>
      <c r="M110" s="2"/>
      <c r="N110" s="4"/>
      <c r="O110" s="2"/>
      <c r="P110" s="2"/>
      <c r="Q110" s="2"/>
      <c r="R110" s="2"/>
      <c r="S110" s="2"/>
      <c r="T110" s="4"/>
      <c r="U110" s="1"/>
      <c r="V110" s="5"/>
      <c r="W110" s="2"/>
      <c r="X110" s="6"/>
      <c r="Y110" s="4"/>
    </row>
    <row r="111" spans="7:25" x14ac:dyDescent="0.2">
      <c r="G111" s="1"/>
      <c r="H111" s="1"/>
      <c r="I111" s="2"/>
      <c r="J111" s="2"/>
      <c r="K111" s="2"/>
      <c r="L111" s="3"/>
      <c r="M111" s="2"/>
      <c r="N111" s="4"/>
      <c r="O111" s="2"/>
      <c r="P111" s="2"/>
      <c r="Q111" s="2"/>
      <c r="R111" s="2"/>
      <c r="S111" s="2"/>
      <c r="T111" s="4"/>
      <c r="U111" s="1"/>
      <c r="V111" s="5"/>
      <c r="W111" s="2"/>
      <c r="X111" s="6"/>
      <c r="Y111" s="4"/>
    </row>
    <row r="112" spans="7:25" x14ac:dyDescent="0.2">
      <c r="G112" s="1"/>
      <c r="H112" s="1"/>
      <c r="I112" s="2"/>
      <c r="J112" s="2"/>
      <c r="K112" s="2"/>
      <c r="L112" s="3"/>
      <c r="M112" s="2"/>
      <c r="N112" s="4"/>
      <c r="O112" s="2"/>
      <c r="P112" s="2"/>
      <c r="Q112" s="2"/>
      <c r="R112" s="2"/>
      <c r="S112" s="2"/>
      <c r="T112" s="4"/>
      <c r="U112" s="1"/>
      <c r="V112" s="5"/>
      <c r="W112" s="2"/>
      <c r="X112" s="6"/>
      <c r="Y112" s="4"/>
    </row>
    <row r="113" spans="7:25" x14ac:dyDescent="0.2">
      <c r="G113" s="1"/>
      <c r="H113" s="1"/>
      <c r="I113" s="2"/>
      <c r="J113" s="2"/>
      <c r="K113" s="2"/>
      <c r="L113" s="3"/>
      <c r="M113" s="2"/>
      <c r="N113" s="4"/>
      <c r="O113" s="2"/>
      <c r="P113" s="2"/>
      <c r="Q113" s="2"/>
      <c r="R113" s="2"/>
      <c r="S113" s="2"/>
      <c r="T113" s="4"/>
      <c r="U113" s="1"/>
      <c r="V113" s="5"/>
      <c r="W113" s="2"/>
      <c r="X113" s="6"/>
      <c r="Y113" s="4"/>
    </row>
    <row r="114" spans="7:25" x14ac:dyDescent="0.2">
      <c r="G114" s="1"/>
      <c r="H114" s="1"/>
      <c r="I114" s="2"/>
      <c r="J114" s="2"/>
      <c r="K114" s="2"/>
      <c r="L114" s="3"/>
      <c r="M114" s="2"/>
      <c r="N114" s="4"/>
      <c r="O114" s="2"/>
      <c r="P114" s="2"/>
      <c r="Q114" s="2"/>
      <c r="R114" s="2"/>
      <c r="S114" s="2"/>
      <c r="T114" s="4"/>
      <c r="U114" s="1"/>
      <c r="V114" s="5"/>
      <c r="W114" s="2"/>
      <c r="X114" s="6"/>
      <c r="Y114" s="4"/>
    </row>
    <row r="115" spans="7:25" x14ac:dyDescent="0.2">
      <c r="G115" s="1"/>
      <c r="H115" s="1"/>
      <c r="I115" s="2"/>
      <c r="J115" s="2"/>
      <c r="K115" s="2"/>
      <c r="L115" s="3"/>
      <c r="M115" s="2"/>
      <c r="N115" s="4"/>
      <c r="O115" s="2"/>
      <c r="P115" s="2"/>
      <c r="Q115" s="2"/>
      <c r="R115" s="2"/>
      <c r="S115" s="2"/>
      <c r="T115" s="4"/>
      <c r="U115" s="1"/>
      <c r="V115" s="5"/>
      <c r="W115" s="2"/>
      <c r="X115" s="6"/>
      <c r="Y115" s="4"/>
    </row>
    <row r="116" spans="7:25" x14ac:dyDescent="0.2">
      <c r="G116" s="1"/>
      <c r="H116" s="1"/>
      <c r="I116" s="2"/>
      <c r="J116" s="2"/>
      <c r="K116" s="2"/>
      <c r="L116" s="3"/>
      <c r="M116" s="2"/>
      <c r="N116" s="4"/>
      <c r="O116" s="2"/>
      <c r="P116" s="2"/>
      <c r="Q116" s="2"/>
      <c r="R116" s="2"/>
      <c r="S116" s="2"/>
      <c r="T116" s="4"/>
      <c r="U116" s="1"/>
      <c r="V116" s="5"/>
      <c r="W116" s="2"/>
      <c r="X116" s="6"/>
      <c r="Y116" s="4"/>
    </row>
    <row r="117" spans="7:25" x14ac:dyDescent="0.2">
      <c r="G117" s="1"/>
      <c r="H117" s="1"/>
      <c r="I117" s="2"/>
      <c r="J117" s="2"/>
      <c r="K117" s="2"/>
      <c r="L117" s="3"/>
      <c r="M117" s="2"/>
      <c r="N117" s="4"/>
      <c r="O117" s="2"/>
      <c r="P117" s="2"/>
      <c r="Q117" s="2"/>
      <c r="R117" s="2"/>
      <c r="S117" s="2"/>
      <c r="T117" s="4"/>
      <c r="U117" s="1"/>
      <c r="V117" s="5"/>
      <c r="W117" s="2"/>
      <c r="X117" s="6"/>
      <c r="Y117" s="4"/>
    </row>
    <row r="118" spans="7:25" x14ac:dyDescent="0.2">
      <c r="G118" s="1"/>
      <c r="H118" s="1"/>
      <c r="I118" s="2"/>
      <c r="J118" s="2"/>
      <c r="K118" s="2"/>
      <c r="L118" s="3"/>
      <c r="M118" s="2"/>
      <c r="N118" s="4"/>
      <c r="O118" s="2"/>
      <c r="P118" s="2"/>
      <c r="Q118" s="2"/>
      <c r="R118" s="2"/>
      <c r="S118" s="2"/>
      <c r="T118" s="4"/>
      <c r="U118" s="1"/>
      <c r="V118" s="5"/>
      <c r="W118" s="2"/>
      <c r="X118" s="6"/>
      <c r="Y118" s="4"/>
    </row>
    <row r="119" spans="7:25" x14ac:dyDescent="0.2">
      <c r="G119" s="1"/>
      <c r="H119" s="1"/>
      <c r="I119" s="2"/>
      <c r="J119" s="2"/>
      <c r="K119" s="2"/>
      <c r="L119" s="3"/>
      <c r="M119" s="2"/>
      <c r="N119" s="4"/>
      <c r="O119" s="2"/>
      <c r="P119" s="2"/>
      <c r="Q119" s="2"/>
      <c r="R119" s="2"/>
      <c r="S119" s="2"/>
      <c r="T119" s="4"/>
      <c r="U119" s="1"/>
      <c r="V119" s="5"/>
      <c r="W119" s="2"/>
      <c r="X119" s="6"/>
      <c r="Y119" s="4"/>
    </row>
    <row r="120" spans="7:25" x14ac:dyDescent="0.2">
      <c r="G120" s="1"/>
      <c r="H120" s="1"/>
      <c r="I120" s="2"/>
      <c r="J120" s="2"/>
      <c r="K120" s="2"/>
      <c r="L120" s="3"/>
      <c r="M120" s="2"/>
      <c r="N120" s="4"/>
      <c r="O120" s="2"/>
      <c r="P120" s="2"/>
      <c r="Q120" s="2"/>
      <c r="R120" s="2"/>
      <c r="S120" s="2"/>
      <c r="T120" s="4"/>
      <c r="U120" s="1"/>
      <c r="V120" s="5"/>
      <c r="W120" s="2"/>
      <c r="X120" s="6"/>
      <c r="Y120" s="4"/>
    </row>
    <row r="121" spans="7:25" x14ac:dyDescent="0.2">
      <c r="G121" s="1"/>
      <c r="H121" s="1"/>
      <c r="I121" s="2"/>
      <c r="J121" s="2"/>
      <c r="K121" s="2"/>
      <c r="L121" s="3"/>
      <c r="M121" s="2"/>
      <c r="N121" s="4"/>
      <c r="O121" s="2"/>
      <c r="P121" s="2"/>
      <c r="Q121" s="2"/>
      <c r="R121" s="2"/>
      <c r="S121" s="2"/>
      <c r="T121" s="4"/>
      <c r="U121" s="1"/>
      <c r="V121" s="5"/>
      <c r="W121" s="2"/>
      <c r="X121" s="6"/>
      <c r="Y121" s="4"/>
    </row>
    <row r="122" spans="7:25" x14ac:dyDescent="0.2">
      <c r="G122" s="1"/>
      <c r="H122" s="1"/>
      <c r="I122" s="2"/>
      <c r="J122" s="2"/>
      <c r="K122" s="2"/>
      <c r="L122" s="3"/>
      <c r="M122" s="2"/>
      <c r="N122" s="4"/>
      <c r="O122" s="2"/>
      <c r="P122" s="2"/>
      <c r="Q122" s="2"/>
      <c r="R122" s="2"/>
      <c r="S122" s="2"/>
      <c r="T122" s="4"/>
      <c r="U122" s="1"/>
      <c r="V122" s="5"/>
      <c r="W122" s="2"/>
      <c r="X122" s="6"/>
    </row>
    <row r="123" spans="7:25" x14ac:dyDescent="0.2">
      <c r="G123" s="1"/>
      <c r="H123" s="1"/>
      <c r="I123" s="2"/>
      <c r="J123" s="2"/>
      <c r="K123" s="2"/>
      <c r="L123" s="3"/>
      <c r="M123" s="2"/>
      <c r="N123" s="4"/>
      <c r="O123" s="2"/>
      <c r="P123" s="2"/>
      <c r="Q123" s="2"/>
      <c r="R123" s="2"/>
      <c r="S123" s="2"/>
      <c r="T123" s="4"/>
      <c r="U123" s="1"/>
      <c r="V123" s="5"/>
      <c r="W123" s="2"/>
      <c r="X123" s="6"/>
    </row>
    <row r="124" spans="7:25" x14ac:dyDescent="0.2">
      <c r="G124" s="1"/>
      <c r="H124" s="1"/>
      <c r="I124" s="2"/>
      <c r="J124" s="2"/>
      <c r="K124" s="2"/>
      <c r="L124" s="3"/>
      <c r="M124" s="2"/>
      <c r="N124" s="4"/>
      <c r="O124" s="2"/>
      <c r="P124" s="2"/>
      <c r="Q124" s="2"/>
      <c r="R124" s="2"/>
      <c r="S124" s="2"/>
      <c r="T124" s="4"/>
      <c r="U124" s="1"/>
      <c r="V124" s="5"/>
      <c r="W124" s="2"/>
      <c r="X124" s="6"/>
    </row>
    <row r="125" spans="7:25" x14ac:dyDescent="0.2">
      <c r="G125" s="1"/>
      <c r="H125" s="1"/>
      <c r="I125" s="2"/>
      <c r="J125" s="2"/>
      <c r="K125" s="2"/>
      <c r="L125" s="3"/>
      <c r="M125" s="2"/>
      <c r="N125" s="4"/>
      <c r="O125" s="2"/>
      <c r="P125" s="2"/>
      <c r="Q125" s="2"/>
      <c r="R125" s="2"/>
      <c r="S125" s="2"/>
      <c r="T125" s="4"/>
      <c r="U125" s="1"/>
      <c r="V125" s="5"/>
      <c r="W125" s="2"/>
      <c r="X125" s="6"/>
    </row>
    <row r="126" spans="7:25" x14ac:dyDescent="0.2">
      <c r="G126" s="1"/>
      <c r="H126" s="1"/>
      <c r="I126" s="2"/>
      <c r="J126" s="2"/>
      <c r="K126" s="2"/>
      <c r="L126" s="3"/>
      <c r="M126" s="2"/>
      <c r="N126" s="4"/>
      <c r="O126" s="2"/>
      <c r="P126" s="2"/>
      <c r="Q126" s="2"/>
      <c r="R126" s="2"/>
      <c r="S126" s="2"/>
      <c r="T126" s="4"/>
      <c r="U126" s="1"/>
      <c r="V126" s="5"/>
      <c r="W126" s="2"/>
      <c r="X126" s="6"/>
    </row>
    <row r="127" spans="7:25" x14ac:dyDescent="0.2">
      <c r="G127" s="1"/>
      <c r="H127" s="1"/>
      <c r="I127" s="2"/>
      <c r="J127" s="2"/>
      <c r="K127" s="2"/>
      <c r="L127" s="3"/>
      <c r="M127" s="2"/>
      <c r="N127" s="4"/>
      <c r="O127" s="2"/>
      <c r="P127" s="2"/>
      <c r="Q127" s="2"/>
      <c r="R127" s="2"/>
      <c r="S127" s="2"/>
      <c r="T127" s="4"/>
      <c r="U127" s="1"/>
      <c r="V127" s="5"/>
      <c r="W127" s="2"/>
      <c r="X127" s="6"/>
    </row>
    <row r="128" spans="7:25" x14ac:dyDescent="0.2">
      <c r="G128" s="1"/>
      <c r="H128" s="1"/>
      <c r="I128" s="2"/>
      <c r="J128" s="2"/>
      <c r="K128" s="2"/>
      <c r="L128" s="3"/>
      <c r="M128" s="2"/>
      <c r="N128" s="4"/>
      <c r="O128" s="2"/>
      <c r="P128" s="2"/>
      <c r="Q128" s="2"/>
      <c r="R128" s="2"/>
      <c r="S128" s="2"/>
      <c r="T128" s="4"/>
      <c r="U128" s="1"/>
      <c r="V128" s="5"/>
      <c r="W128" s="2"/>
      <c r="X128" s="6"/>
    </row>
    <row r="129" spans="7:24" x14ac:dyDescent="0.2">
      <c r="G129" s="1"/>
      <c r="H129" s="1"/>
      <c r="I129" s="2"/>
      <c r="J129" s="2"/>
      <c r="K129" s="2"/>
      <c r="L129" s="3"/>
      <c r="M129" s="2"/>
      <c r="N129" s="4"/>
      <c r="O129" s="2"/>
      <c r="P129" s="2"/>
      <c r="Q129" s="2"/>
      <c r="R129" s="2"/>
      <c r="S129" s="2"/>
      <c r="T129" s="4"/>
      <c r="U129" s="1"/>
      <c r="V129" s="5"/>
      <c r="W129" s="2"/>
      <c r="X129" s="6"/>
    </row>
    <row r="130" spans="7:24" x14ac:dyDescent="0.2">
      <c r="G130" s="1"/>
      <c r="H130" s="1"/>
      <c r="I130" s="2"/>
      <c r="J130" s="2"/>
      <c r="K130" s="2"/>
      <c r="L130" s="3"/>
      <c r="M130" s="2"/>
      <c r="N130" s="4"/>
      <c r="O130" s="2"/>
      <c r="P130" s="2"/>
      <c r="Q130" s="2"/>
      <c r="R130" s="2"/>
      <c r="S130" s="2"/>
      <c r="T130" s="4"/>
      <c r="U130" s="1"/>
      <c r="V130" s="5"/>
      <c r="W130" s="2"/>
      <c r="X130" s="6"/>
    </row>
    <row r="131" spans="7:24" x14ac:dyDescent="0.2">
      <c r="G131" s="1"/>
      <c r="H131" s="1"/>
      <c r="I131" s="2"/>
      <c r="J131" s="2"/>
      <c r="K131" s="2"/>
      <c r="L131" s="3"/>
      <c r="M131" s="2"/>
      <c r="N131" s="4"/>
      <c r="O131" s="2"/>
      <c r="P131" s="2"/>
      <c r="Q131" s="2"/>
      <c r="R131" s="2"/>
      <c r="S131" s="2"/>
      <c r="T131" s="4"/>
      <c r="U131" s="1"/>
      <c r="V131" s="5"/>
      <c r="W131" s="2"/>
      <c r="X131" s="6"/>
    </row>
    <row r="132" spans="7:24" x14ac:dyDescent="0.2">
      <c r="G132" s="1"/>
      <c r="H132" s="1"/>
      <c r="I132" s="2"/>
      <c r="J132" s="2"/>
      <c r="K132" s="2"/>
      <c r="L132" s="3"/>
      <c r="M132" s="2"/>
      <c r="N132" s="4"/>
      <c r="O132" s="2"/>
      <c r="P132" s="2"/>
      <c r="Q132" s="2"/>
      <c r="R132" s="2"/>
      <c r="S132" s="2"/>
      <c r="T132" s="4"/>
      <c r="U132" s="1"/>
      <c r="V132" s="5"/>
      <c r="W132" s="2"/>
      <c r="X132" s="6"/>
    </row>
    <row r="133" spans="7:24" x14ac:dyDescent="0.2">
      <c r="G133" s="1"/>
      <c r="H133" s="1"/>
      <c r="I133" s="2"/>
      <c r="J133" s="2"/>
      <c r="K133" s="2"/>
      <c r="L133" s="3"/>
      <c r="M133" s="2"/>
      <c r="N133" s="4"/>
      <c r="O133" s="2"/>
      <c r="P133" s="2"/>
      <c r="Q133" s="2"/>
      <c r="R133" s="2"/>
      <c r="S133" s="2"/>
      <c r="T133" s="4"/>
      <c r="U133" s="1"/>
      <c r="V133" s="5"/>
      <c r="W133" s="2"/>
      <c r="X133" s="6"/>
    </row>
    <row r="134" spans="7:24" x14ac:dyDescent="0.2">
      <c r="G134" s="1"/>
      <c r="H134" s="1"/>
      <c r="I134" s="2"/>
      <c r="J134" s="2"/>
      <c r="K134" s="2"/>
      <c r="L134" s="3"/>
      <c r="M134" s="2"/>
      <c r="N134" s="4"/>
      <c r="O134" s="2"/>
      <c r="P134" s="2"/>
      <c r="Q134" s="2"/>
      <c r="R134" s="2"/>
      <c r="S134" s="2"/>
      <c r="T134" s="4"/>
      <c r="U134" s="1"/>
      <c r="V134" s="5"/>
      <c r="W134" s="2"/>
      <c r="X134" s="6"/>
    </row>
    <row r="135" spans="7:24" x14ac:dyDescent="0.2">
      <c r="G135" s="1"/>
      <c r="H135" s="1"/>
      <c r="I135" s="2"/>
      <c r="J135" s="2"/>
      <c r="K135" s="2"/>
      <c r="L135" s="3"/>
      <c r="M135" s="2"/>
      <c r="N135" s="4"/>
      <c r="O135" s="2"/>
      <c r="P135" s="2"/>
      <c r="Q135" s="2"/>
      <c r="R135" s="2"/>
      <c r="S135" s="2"/>
      <c r="T135" s="4"/>
      <c r="U135" s="1"/>
      <c r="V135" s="5"/>
      <c r="W135" s="2"/>
      <c r="X135" s="6"/>
    </row>
    <row r="136" spans="7:24" x14ac:dyDescent="0.2">
      <c r="G136" s="1"/>
      <c r="H136" s="1"/>
      <c r="I136" s="2"/>
      <c r="J136" s="2"/>
      <c r="K136" s="2"/>
      <c r="L136" s="3"/>
      <c r="M136" s="2"/>
      <c r="N136" s="4"/>
      <c r="O136" s="2"/>
      <c r="P136" s="2"/>
      <c r="Q136" s="2"/>
      <c r="R136" s="2"/>
      <c r="S136" s="2"/>
      <c r="T136" s="4"/>
      <c r="U136" s="1"/>
      <c r="V136" s="5"/>
      <c r="W136" s="2"/>
      <c r="X136" s="6"/>
    </row>
    <row r="137" spans="7:24" x14ac:dyDescent="0.2">
      <c r="G137" s="1"/>
      <c r="H137" s="1"/>
      <c r="I137" s="2"/>
      <c r="J137" s="2"/>
      <c r="K137" s="2"/>
      <c r="L137" s="3"/>
      <c r="M137" s="2"/>
      <c r="N137" s="4"/>
      <c r="O137" s="2"/>
      <c r="P137" s="2"/>
      <c r="Q137" s="2"/>
      <c r="R137" s="2"/>
      <c r="S137" s="2"/>
      <c r="T137" s="4"/>
      <c r="U137" s="1"/>
      <c r="V137" s="5"/>
      <c r="W137" s="2"/>
      <c r="X137" s="6"/>
    </row>
    <row r="138" spans="7:24" x14ac:dyDescent="0.2">
      <c r="G138" s="1"/>
      <c r="H138" s="1"/>
      <c r="I138" s="2"/>
      <c r="J138" s="2"/>
      <c r="K138" s="2"/>
      <c r="L138" s="3"/>
      <c r="M138" s="2"/>
      <c r="N138" s="4"/>
      <c r="O138" s="2"/>
      <c r="P138" s="2"/>
      <c r="Q138" s="2"/>
      <c r="R138" s="2"/>
      <c r="S138" s="2"/>
      <c r="T138" s="4"/>
      <c r="U138" s="1"/>
      <c r="V138" s="5"/>
      <c r="W138" s="2"/>
      <c r="X138" s="6"/>
    </row>
    <row r="139" spans="7:24" x14ac:dyDescent="0.2">
      <c r="G139" s="1"/>
      <c r="H139" s="1"/>
      <c r="I139" s="2"/>
      <c r="J139" s="2"/>
      <c r="K139" s="2"/>
      <c r="L139" s="3"/>
      <c r="M139" s="2"/>
      <c r="N139" s="4"/>
      <c r="O139" s="2"/>
      <c r="P139" s="2"/>
      <c r="Q139" s="2"/>
      <c r="R139" s="2"/>
      <c r="S139" s="2"/>
      <c r="T139" s="4"/>
      <c r="U139" s="1"/>
      <c r="V139" s="5"/>
      <c r="W139" s="2"/>
      <c r="X139" s="6"/>
    </row>
    <row r="140" spans="7:24" x14ac:dyDescent="0.2">
      <c r="G140" s="1"/>
      <c r="H140" s="1"/>
      <c r="I140" s="2"/>
      <c r="J140" s="2"/>
      <c r="K140" s="2"/>
      <c r="L140" s="3"/>
      <c r="M140" s="2"/>
      <c r="N140" s="4"/>
      <c r="O140" s="2"/>
      <c r="P140" s="2"/>
      <c r="Q140" s="2"/>
      <c r="R140" s="2"/>
      <c r="S140" s="2"/>
      <c r="T140" s="4"/>
      <c r="U140" s="1"/>
      <c r="V140" s="5"/>
      <c r="W140" s="2"/>
      <c r="X140" s="6"/>
    </row>
    <row r="141" spans="7:24" x14ac:dyDescent="0.2">
      <c r="G141" s="1"/>
      <c r="H141" s="1"/>
      <c r="I141" s="2"/>
      <c r="J141" s="2"/>
      <c r="K141" s="2"/>
      <c r="L141" s="3"/>
      <c r="M141" s="2"/>
      <c r="N141" s="4"/>
      <c r="O141" s="2"/>
      <c r="P141" s="2"/>
      <c r="Q141" s="2"/>
      <c r="R141" s="2"/>
      <c r="S141" s="2"/>
      <c r="T141" s="4"/>
      <c r="U141" s="1"/>
      <c r="V141" s="5"/>
      <c r="W141" s="2"/>
      <c r="X141" s="6"/>
    </row>
    <row r="142" spans="7:24" x14ac:dyDescent="0.2">
      <c r="G142" s="1"/>
      <c r="H142" s="1"/>
      <c r="I142" s="2"/>
      <c r="J142" s="2"/>
      <c r="K142" s="2"/>
      <c r="L142" s="3"/>
      <c r="M142" s="2"/>
      <c r="N142" s="4"/>
      <c r="O142" s="2"/>
      <c r="P142" s="2"/>
      <c r="Q142" s="2"/>
      <c r="R142" s="2"/>
      <c r="S142" s="2"/>
      <c r="T142" s="4"/>
      <c r="U142" s="1"/>
      <c r="V142" s="5"/>
      <c r="W142" s="2"/>
      <c r="X142" s="6"/>
    </row>
  </sheetData>
  <sortState xmlns:xlrd2="http://schemas.microsoft.com/office/spreadsheetml/2017/richdata2" ref="A63:AA68">
    <sortCondition ref="I63:I68"/>
  </sortState>
  <phoneticPr fontId="4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63B07-754F-7741-A56A-158A2B09504E}">
  <sheetPr>
    <pageSetUpPr fitToPage="1"/>
  </sheetPr>
  <dimension ref="A1:AU59"/>
  <sheetViews>
    <sheetView zoomScale="75" zoomScaleNormal="100" workbookViewId="0">
      <selection activeCell="B15" sqref="B15"/>
    </sheetView>
  </sheetViews>
  <sheetFormatPr baseColWidth="10" defaultRowHeight="24" x14ac:dyDescent="0.3"/>
  <cols>
    <col min="1" max="1" width="10.83203125" style="47"/>
  </cols>
  <sheetData>
    <row r="1" spans="1:47" x14ac:dyDescent="0.3">
      <c r="F1" s="42" t="s">
        <v>199</v>
      </c>
      <c r="N1" s="42" t="s">
        <v>151</v>
      </c>
    </row>
    <row r="2" spans="1:47" x14ac:dyDescent="0.3">
      <c r="H2" s="42"/>
    </row>
    <row r="3" spans="1:47" x14ac:dyDescent="0.3">
      <c r="B3" s="42"/>
      <c r="H3" s="42"/>
      <c r="N3" s="42"/>
      <c r="T3" s="42"/>
    </row>
    <row r="5" spans="1:47" ht="16" x14ac:dyDescent="0.2">
      <c r="A5" s="46"/>
      <c r="B5" s="49"/>
      <c r="C5" s="49"/>
      <c r="D5" s="49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49"/>
      <c r="R5" s="49"/>
      <c r="U5" s="8" t="s">
        <v>14</v>
      </c>
      <c r="V5" s="8" t="s">
        <v>172</v>
      </c>
      <c r="W5" s="8" t="s">
        <v>173</v>
      </c>
      <c r="X5" s="8" t="s">
        <v>116</v>
      </c>
      <c r="Y5" s="8" t="s">
        <v>112</v>
      </c>
      <c r="Z5" s="17" t="s">
        <v>19</v>
      </c>
      <c r="AA5" s="8" t="s">
        <v>3</v>
      </c>
      <c r="AB5" s="8" t="s">
        <v>4</v>
      </c>
      <c r="AC5" s="17" t="s">
        <v>152</v>
      </c>
      <c r="AD5" s="17" t="s">
        <v>153</v>
      </c>
      <c r="AE5" s="8" t="s">
        <v>28</v>
      </c>
      <c r="AF5" s="9" t="s">
        <v>0</v>
      </c>
      <c r="AG5" s="9" t="s">
        <v>193</v>
      </c>
      <c r="AH5" s="9" t="s">
        <v>194</v>
      </c>
      <c r="AI5" s="9" t="s">
        <v>1</v>
      </c>
      <c r="AJ5" s="9" t="s">
        <v>120</v>
      </c>
      <c r="AK5" s="9" t="s">
        <v>2</v>
      </c>
      <c r="AL5" s="9" t="s">
        <v>195</v>
      </c>
      <c r="AM5" s="9" t="s">
        <v>122</v>
      </c>
      <c r="AN5" s="9" t="s">
        <v>198</v>
      </c>
      <c r="AO5" s="9" t="s">
        <v>5</v>
      </c>
      <c r="AP5" s="9" t="s">
        <v>124</v>
      </c>
      <c r="AQ5" s="9" t="s">
        <v>125</v>
      </c>
      <c r="AR5" s="9" t="s">
        <v>197</v>
      </c>
      <c r="AS5" s="9" t="s">
        <v>127</v>
      </c>
      <c r="AT5" s="9" t="s">
        <v>114</v>
      </c>
      <c r="AU5" s="9" t="s">
        <v>196</v>
      </c>
    </row>
    <row r="6" spans="1:47" ht="16" x14ac:dyDescent="0.2">
      <c r="A6" s="46"/>
      <c r="B6" s="49"/>
      <c r="C6" s="49"/>
      <c r="D6" s="49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U6" s="7" t="s">
        <v>15</v>
      </c>
      <c r="V6" s="4">
        <v>119696.25</v>
      </c>
      <c r="W6" s="4">
        <v>444410.05614001083</v>
      </c>
      <c r="X6" s="4">
        <v>1000</v>
      </c>
      <c r="Y6" s="2">
        <v>0.67</v>
      </c>
      <c r="Z6" s="2">
        <v>0.2</v>
      </c>
      <c r="AA6" s="1">
        <v>0.05</v>
      </c>
      <c r="AB6" s="1">
        <v>0.05</v>
      </c>
      <c r="AC6" s="2">
        <v>1.8</v>
      </c>
      <c r="AD6" s="2">
        <v>0.55000000000000004</v>
      </c>
      <c r="AE6" s="2">
        <v>1.4</v>
      </c>
      <c r="AF6" s="3">
        <v>1.8349999999999999E-4</v>
      </c>
      <c r="AG6" s="2">
        <v>4.4793845553024587</v>
      </c>
      <c r="AH6" s="4">
        <v>57</v>
      </c>
      <c r="AI6" s="2">
        <v>1.3225354494482189</v>
      </c>
      <c r="AJ6" s="2">
        <v>1.8210183150404158</v>
      </c>
      <c r="AK6" s="2">
        <v>2.6583662402620432</v>
      </c>
      <c r="AL6" s="2">
        <v>0.41268566382972172</v>
      </c>
      <c r="AM6" s="2">
        <v>0.58731433617027828</v>
      </c>
      <c r="AN6" s="4">
        <v>252.20146278138805</v>
      </c>
      <c r="AO6" s="1">
        <v>0.7435251613731354</v>
      </c>
      <c r="AP6" s="5">
        <v>1.1726285464323965E-4</v>
      </c>
      <c r="AQ6" s="2">
        <v>2.1077796504181383</v>
      </c>
      <c r="AR6" s="6">
        <v>2.1078969132727816</v>
      </c>
      <c r="AS6" s="4">
        <v>12.724962390765583</v>
      </c>
      <c r="AT6" s="2">
        <v>0.78781260075066162</v>
      </c>
      <c r="AU6" s="2">
        <v>2.4083612757354147</v>
      </c>
    </row>
    <row r="7" spans="1:47" ht="16" x14ac:dyDescent="0.2">
      <c r="A7" s="46"/>
      <c r="B7" s="49"/>
      <c r="C7" s="49"/>
      <c r="D7" s="49"/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U7" s="7" t="s">
        <v>15</v>
      </c>
      <c r="V7" s="4">
        <v>119696.25</v>
      </c>
      <c r="W7" s="4">
        <v>444410.05614001083</v>
      </c>
      <c r="X7" s="4">
        <v>1000</v>
      </c>
      <c r="Y7" s="2">
        <v>0.67</v>
      </c>
      <c r="Z7" s="2">
        <v>0.2</v>
      </c>
      <c r="AA7" s="1">
        <v>0.05</v>
      </c>
      <c r="AB7" s="1">
        <v>0.05</v>
      </c>
      <c r="AC7" s="2">
        <v>1.8</v>
      </c>
      <c r="AD7" s="2">
        <v>0.55000000000000004</v>
      </c>
      <c r="AE7" s="2">
        <v>1.4</v>
      </c>
      <c r="AF7" s="3">
        <v>1.8349999999999999E-4</v>
      </c>
      <c r="AG7" s="2">
        <v>4.4793845553024587</v>
      </c>
      <c r="AH7" s="4">
        <v>57</v>
      </c>
      <c r="AI7" s="2">
        <v>1.3225354494482189</v>
      </c>
      <c r="AJ7" s="2">
        <v>1.8210183150404158</v>
      </c>
      <c r="AK7" s="2">
        <v>2.6583662402620432</v>
      </c>
      <c r="AL7" s="2">
        <v>0.41268566382972172</v>
      </c>
      <c r="AM7" s="2">
        <v>0.58731433617027828</v>
      </c>
      <c r="AN7" s="4">
        <v>252.20146278138805</v>
      </c>
      <c r="AO7" s="1">
        <v>0.7435251613731354</v>
      </c>
      <c r="AP7" s="5">
        <v>1.00011726285464</v>
      </c>
      <c r="AQ7" s="2">
        <v>2.1077796504181383</v>
      </c>
      <c r="AR7" s="6">
        <v>2.1078969132727816</v>
      </c>
      <c r="AS7" s="4">
        <v>12.724962390765583</v>
      </c>
      <c r="AT7" s="2">
        <v>0.78781260075066162</v>
      </c>
      <c r="AU7" s="2">
        <v>2.4083612757354147</v>
      </c>
    </row>
    <row r="8" spans="1:47" ht="16" x14ac:dyDescent="0.2">
      <c r="A8" s="46"/>
      <c r="B8" s="49"/>
      <c r="C8" s="49"/>
      <c r="D8" s="49"/>
      <c r="E8" s="49"/>
      <c r="F8" s="49"/>
      <c r="G8" s="49"/>
      <c r="H8" s="49"/>
      <c r="I8" s="49"/>
      <c r="J8" s="49"/>
      <c r="K8" s="49"/>
      <c r="L8" s="49"/>
      <c r="M8" s="49"/>
      <c r="N8" s="49"/>
      <c r="O8" s="49"/>
      <c r="P8" s="49"/>
      <c r="Q8" s="49"/>
      <c r="R8" s="49"/>
    </row>
    <row r="9" spans="1:47" ht="16" x14ac:dyDescent="0.2">
      <c r="A9" s="46"/>
      <c r="B9" s="49"/>
      <c r="C9" s="49"/>
      <c r="D9" s="49"/>
      <c r="E9" s="49"/>
      <c r="F9" s="49"/>
      <c r="G9" s="49"/>
      <c r="H9" s="49"/>
      <c r="I9" s="49"/>
      <c r="J9" s="49"/>
      <c r="K9" s="49"/>
      <c r="L9" s="49"/>
      <c r="M9" s="49"/>
      <c r="N9" s="49"/>
      <c r="O9" s="49"/>
      <c r="P9" s="49"/>
      <c r="Q9" s="49"/>
      <c r="R9" s="49"/>
    </row>
    <row r="10" spans="1:47" ht="16" x14ac:dyDescent="0.2">
      <c r="A10" s="46"/>
      <c r="B10" s="49"/>
      <c r="C10" s="49"/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</row>
    <row r="11" spans="1:47" ht="16" x14ac:dyDescent="0.2">
      <c r="A11" s="46"/>
      <c r="B11" s="49"/>
      <c r="C11" s="49"/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U11" s="8" t="s">
        <v>14</v>
      </c>
      <c r="V11" s="8" t="s">
        <v>172</v>
      </c>
      <c r="W11" s="8" t="s">
        <v>173</v>
      </c>
      <c r="X11" s="8" t="s">
        <v>116</v>
      </c>
      <c r="Y11" s="8" t="s">
        <v>112</v>
      </c>
      <c r="Z11" s="17" t="s">
        <v>19</v>
      </c>
      <c r="AA11" s="8" t="s">
        <v>3</v>
      </c>
      <c r="AB11" s="8" t="s">
        <v>4</v>
      </c>
      <c r="AC11" s="17" t="s">
        <v>152</v>
      </c>
      <c r="AD11" s="17" t="s">
        <v>153</v>
      </c>
      <c r="AE11" s="8" t="s">
        <v>28</v>
      </c>
    </row>
    <row r="12" spans="1:47" ht="16" x14ac:dyDescent="0.2">
      <c r="A12" s="46"/>
      <c r="B12" s="49"/>
      <c r="C12" s="49"/>
      <c r="D12" s="49"/>
      <c r="E12" s="49"/>
      <c r="F12" s="49"/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U12" s="7" t="s">
        <v>15</v>
      </c>
      <c r="V12" s="4">
        <v>119696.25</v>
      </c>
      <c r="W12" s="4">
        <v>444410.05614001083</v>
      </c>
      <c r="X12" s="4">
        <v>1000</v>
      </c>
      <c r="Y12" s="2">
        <v>0.67</v>
      </c>
      <c r="Z12" s="2">
        <v>0.2</v>
      </c>
      <c r="AA12" s="1">
        <v>0.05</v>
      </c>
      <c r="AB12" s="1">
        <v>0.05</v>
      </c>
      <c r="AC12" s="2">
        <v>1.8</v>
      </c>
      <c r="AD12" s="2">
        <v>0.55000000000000004</v>
      </c>
      <c r="AE12" s="2">
        <v>1.4</v>
      </c>
      <c r="AF12" s="2">
        <v>1E-8</v>
      </c>
    </row>
    <row r="13" spans="1:47" ht="16" x14ac:dyDescent="0.2">
      <c r="A13" s="46"/>
      <c r="B13" s="49"/>
      <c r="C13" s="49"/>
      <c r="D13" s="49"/>
      <c r="E13" s="49"/>
      <c r="F13" s="49"/>
      <c r="G13" s="49"/>
      <c r="H13" s="49"/>
      <c r="I13" s="49"/>
      <c r="J13" s="49"/>
      <c r="K13" s="49"/>
      <c r="L13" s="49"/>
      <c r="M13" s="49"/>
      <c r="N13" s="49"/>
      <c r="O13" s="49"/>
      <c r="P13" s="49"/>
      <c r="Q13" s="49"/>
      <c r="R13" s="49"/>
      <c r="U13" s="7" t="s">
        <v>15</v>
      </c>
      <c r="V13" s="4">
        <v>119696.25</v>
      </c>
      <c r="W13" s="4">
        <v>444410.05614001083</v>
      </c>
      <c r="X13" s="4">
        <v>1000</v>
      </c>
      <c r="Y13" s="2">
        <v>0.67</v>
      </c>
      <c r="Z13" s="2">
        <v>0.2</v>
      </c>
      <c r="AA13" s="1">
        <v>0.05</v>
      </c>
      <c r="AB13" s="1">
        <v>0.05</v>
      </c>
      <c r="AC13" s="2">
        <v>1.8</v>
      </c>
      <c r="AD13" s="2">
        <v>0.55000000000000004</v>
      </c>
      <c r="AE13" s="2">
        <v>1.4</v>
      </c>
      <c r="AF13" s="2">
        <v>100</v>
      </c>
    </row>
    <row r="14" spans="1:47" ht="16" x14ac:dyDescent="0.2">
      <c r="A14" s="46"/>
      <c r="B14" s="49"/>
      <c r="C14" s="49"/>
      <c r="D14" s="49"/>
      <c r="E14" s="49"/>
      <c r="F14" s="49"/>
      <c r="G14" s="49"/>
      <c r="H14" s="49"/>
      <c r="I14" s="49"/>
      <c r="J14" s="49"/>
      <c r="K14" s="49"/>
      <c r="L14" s="49"/>
      <c r="M14" s="49"/>
      <c r="N14" s="49"/>
      <c r="O14" s="49"/>
      <c r="P14" s="49"/>
      <c r="Q14" s="49"/>
      <c r="R14" s="49"/>
    </row>
    <row r="15" spans="1:47" ht="16" x14ac:dyDescent="0.2">
      <c r="A15" s="46"/>
      <c r="B15" s="49"/>
      <c r="C15" s="49"/>
      <c r="D15" s="49"/>
      <c r="E15" s="49"/>
      <c r="F15" s="49"/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</row>
    <row r="16" spans="1:47" ht="16" x14ac:dyDescent="0.2">
      <c r="A16" s="46"/>
      <c r="B16" s="49"/>
      <c r="C16" s="49"/>
      <c r="D16" s="49"/>
      <c r="E16" s="49"/>
      <c r="F16" s="49"/>
      <c r="G16" s="49"/>
      <c r="H16" s="49"/>
      <c r="I16" s="49"/>
      <c r="J16" s="49"/>
      <c r="K16" s="49"/>
      <c r="L16" s="49"/>
      <c r="M16" s="49"/>
      <c r="N16" s="49"/>
      <c r="O16" s="49"/>
      <c r="P16" s="49"/>
      <c r="Q16" s="49"/>
      <c r="R16" s="49"/>
    </row>
    <row r="17" spans="1:18" ht="16" x14ac:dyDescent="0.2">
      <c r="A17" s="46"/>
      <c r="B17" s="49"/>
      <c r="C17" s="49"/>
      <c r="D17" s="49"/>
      <c r="E17" s="49"/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</row>
    <row r="18" spans="1:18" x14ac:dyDescent="0.3">
      <c r="B18" s="49"/>
      <c r="C18" s="49"/>
      <c r="D18" s="49"/>
      <c r="E18" s="49"/>
      <c r="F18" s="49"/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</row>
    <row r="19" spans="1:18" ht="16" x14ac:dyDescent="0.2">
      <c r="A19" s="46"/>
      <c r="B19" s="49"/>
      <c r="C19" s="49"/>
      <c r="D19" s="49"/>
      <c r="E19" s="49"/>
      <c r="F19" s="49"/>
      <c r="G19" s="49"/>
      <c r="H19" s="49"/>
      <c r="I19" s="49"/>
      <c r="J19" s="49"/>
      <c r="K19" s="49"/>
      <c r="L19" s="49"/>
      <c r="M19" s="49"/>
      <c r="N19" s="49"/>
      <c r="O19" s="49"/>
      <c r="P19" s="49"/>
      <c r="Q19" s="49"/>
      <c r="R19" s="49"/>
    </row>
    <row r="20" spans="1:18" ht="16" x14ac:dyDescent="0.2">
      <c r="A20" s="46"/>
      <c r="B20" s="49"/>
      <c r="C20" s="49"/>
      <c r="D20" s="49"/>
      <c r="E20" s="49"/>
      <c r="F20" s="49"/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49"/>
    </row>
    <row r="21" spans="1:18" ht="16" x14ac:dyDescent="0.2">
      <c r="A21" s="46"/>
      <c r="B21" s="49"/>
      <c r="C21" s="49"/>
      <c r="D21" s="49"/>
      <c r="E21" s="49"/>
      <c r="F21" s="49"/>
      <c r="G21" s="49"/>
      <c r="H21" s="49"/>
      <c r="I21" s="49"/>
      <c r="J21" s="49"/>
      <c r="K21" s="49"/>
      <c r="L21" s="49"/>
      <c r="M21" s="49"/>
      <c r="N21" s="49"/>
      <c r="O21" s="49"/>
      <c r="P21" s="49"/>
      <c r="Q21" s="49"/>
      <c r="R21" s="49"/>
    </row>
    <row r="22" spans="1:18" ht="16" x14ac:dyDescent="0.2">
      <c r="A22" s="46"/>
      <c r="B22" s="49"/>
      <c r="C22" s="49"/>
      <c r="D22" s="49"/>
      <c r="E22" s="49"/>
      <c r="F22" s="49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49"/>
    </row>
    <row r="23" spans="1:18" ht="16" x14ac:dyDescent="0.2">
      <c r="A23" s="46"/>
      <c r="B23" s="49"/>
      <c r="C23" s="49"/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</row>
    <row r="24" spans="1:18" ht="16" x14ac:dyDescent="0.2">
      <c r="A24" s="46"/>
      <c r="B24" s="49"/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</row>
    <row r="25" spans="1:18" ht="16" x14ac:dyDescent="0.2">
      <c r="A25" s="46"/>
      <c r="B25" s="49"/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</row>
    <row r="26" spans="1:18" ht="16" x14ac:dyDescent="0.2">
      <c r="A26" s="46"/>
      <c r="B26" s="49"/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</row>
    <row r="27" spans="1:18" ht="16" x14ac:dyDescent="0.2">
      <c r="A27" s="46"/>
      <c r="B27" s="49"/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</row>
    <row r="28" spans="1:18" ht="16" x14ac:dyDescent="0.2">
      <c r="A28" s="46"/>
      <c r="B28" s="49"/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</row>
    <row r="29" spans="1:18" ht="16" x14ac:dyDescent="0.2">
      <c r="A29" s="46"/>
      <c r="B29" s="49"/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</row>
    <row r="30" spans="1:18" ht="16" x14ac:dyDescent="0.2">
      <c r="A30" s="46"/>
      <c r="B30" s="49"/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</row>
    <row r="31" spans="1:18" ht="16" x14ac:dyDescent="0.2">
      <c r="A31" s="46"/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</row>
    <row r="32" spans="1:18" x14ac:dyDescent="0.3">
      <c r="B32" s="49"/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</row>
    <row r="33" spans="1:18" ht="16" x14ac:dyDescent="0.2">
      <c r="A33" s="48"/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</row>
    <row r="34" spans="1:18" ht="16" x14ac:dyDescent="0.2">
      <c r="A34" s="48"/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</row>
    <row r="35" spans="1:18" ht="16" x14ac:dyDescent="0.2">
      <c r="A35" s="48"/>
      <c r="B35" s="49"/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</row>
    <row r="36" spans="1:18" ht="16" x14ac:dyDescent="0.2">
      <c r="A36" s="48"/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</row>
    <row r="37" spans="1:18" ht="16" x14ac:dyDescent="0.2">
      <c r="A37" s="48"/>
      <c r="B37" s="49"/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</row>
    <row r="38" spans="1:18" ht="16" x14ac:dyDescent="0.2">
      <c r="A38" s="48"/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</row>
    <row r="39" spans="1:18" ht="16" x14ac:dyDescent="0.2">
      <c r="A39" s="48"/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</row>
    <row r="40" spans="1:18" ht="16" x14ac:dyDescent="0.2">
      <c r="A40" s="48"/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</row>
    <row r="41" spans="1:18" ht="16" x14ac:dyDescent="0.2">
      <c r="A41" s="48"/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</row>
    <row r="42" spans="1:18" ht="16" x14ac:dyDescent="0.2">
      <c r="A42" s="48"/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</row>
    <row r="43" spans="1:18" ht="16" x14ac:dyDescent="0.2">
      <c r="A43" s="48"/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</row>
    <row r="44" spans="1:18" ht="16" x14ac:dyDescent="0.2">
      <c r="A44" s="48"/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</row>
    <row r="45" spans="1:18" ht="16" x14ac:dyDescent="0.2">
      <c r="A45" s="48"/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</row>
    <row r="46" spans="1:18" x14ac:dyDescent="0.3"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</row>
    <row r="47" spans="1:18" ht="16" x14ac:dyDescent="0.2">
      <c r="A47" s="48"/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</row>
    <row r="48" spans="1:18" ht="16" x14ac:dyDescent="0.2">
      <c r="A48" s="48"/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</row>
    <row r="49" spans="1:18" ht="16" x14ac:dyDescent="0.2">
      <c r="A49" s="48"/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</row>
    <row r="50" spans="1:18" ht="16" x14ac:dyDescent="0.2">
      <c r="A50" s="48"/>
      <c r="B50" s="49"/>
      <c r="C50" s="49"/>
      <c r="D50" s="49"/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</row>
    <row r="51" spans="1:18" ht="16" x14ac:dyDescent="0.2">
      <c r="A51" s="48"/>
      <c r="B51" s="49"/>
      <c r="C51" s="49"/>
      <c r="D51" s="49"/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</row>
    <row r="52" spans="1:18" ht="16" x14ac:dyDescent="0.2">
      <c r="A52" s="48"/>
      <c r="B52" s="49"/>
      <c r="C52" s="49"/>
      <c r="D52" s="49"/>
      <c r="E52" s="49"/>
      <c r="F52" s="49"/>
      <c r="G52" s="49"/>
      <c r="H52" s="49"/>
      <c r="I52" s="49"/>
      <c r="J52" s="49"/>
      <c r="K52" s="49"/>
      <c r="L52" s="49"/>
      <c r="M52" s="49"/>
      <c r="N52" s="49"/>
      <c r="O52" s="49"/>
      <c r="P52" s="49"/>
      <c r="Q52" s="49"/>
      <c r="R52" s="49"/>
    </row>
    <row r="53" spans="1:18" ht="16" x14ac:dyDescent="0.2">
      <c r="A53" s="48"/>
      <c r="B53" s="49"/>
      <c r="C53" s="49"/>
      <c r="D53" s="49"/>
      <c r="E53" s="49"/>
      <c r="F53" s="49"/>
      <c r="G53" s="49"/>
      <c r="H53" s="49"/>
      <c r="I53" s="49"/>
      <c r="J53" s="49"/>
      <c r="K53" s="49"/>
      <c r="L53" s="49"/>
      <c r="M53" s="49"/>
      <c r="N53" s="49"/>
      <c r="O53" s="49"/>
      <c r="P53" s="49"/>
      <c r="Q53" s="49"/>
      <c r="R53" s="49"/>
    </row>
    <row r="54" spans="1:18" ht="16" x14ac:dyDescent="0.2">
      <c r="A54" s="48"/>
      <c r="B54" s="49"/>
      <c r="C54" s="49"/>
      <c r="D54" s="49"/>
      <c r="E54" s="49"/>
      <c r="F54" s="49"/>
      <c r="G54" s="49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49"/>
    </row>
    <row r="55" spans="1:18" ht="16" x14ac:dyDescent="0.2">
      <c r="A55" s="48"/>
    </row>
    <row r="56" spans="1:18" ht="16" x14ac:dyDescent="0.2">
      <c r="A56" s="48"/>
    </row>
    <row r="57" spans="1:18" ht="16" x14ac:dyDescent="0.2">
      <c r="A57" s="48"/>
    </row>
    <row r="58" spans="1:18" ht="16" x14ac:dyDescent="0.2">
      <c r="A58" s="48"/>
    </row>
    <row r="59" spans="1:18" ht="16" x14ac:dyDescent="0.2">
      <c r="A59" s="48"/>
    </row>
  </sheetData>
  <pageMargins left="0.25" right="0.25" top="0.75" bottom="0.75" header="0.3" footer="0.3"/>
  <pageSetup scale="24" orientation="landscape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51229-EF3D-0746-89CC-73DA6B32EFDC}">
  <sheetPr>
    <pageSetUpPr fitToPage="1"/>
  </sheetPr>
  <dimension ref="B1:AF56"/>
  <sheetViews>
    <sheetView zoomScale="66" zoomScaleNormal="100" workbookViewId="0">
      <selection activeCell="S66" sqref="S66"/>
    </sheetView>
  </sheetViews>
  <sheetFormatPr baseColWidth="10" defaultRowHeight="16" x14ac:dyDescent="0.2"/>
  <sheetData>
    <row r="1" spans="2:32" ht="24" x14ac:dyDescent="0.3">
      <c r="F1" s="42" t="s">
        <v>199</v>
      </c>
      <c r="N1" s="42" t="s">
        <v>151</v>
      </c>
    </row>
    <row r="2" spans="2:32" ht="24" x14ac:dyDescent="0.3">
      <c r="H2" s="42"/>
    </row>
    <row r="3" spans="2:32" ht="24" x14ac:dyDescent="0.3">
      <c r="B3" s="42"/>
      <c r="H3" s="42"/>
      <c r="N3" s="42"/>
      <c r="T3" s="42"/>
    </row>
    <row r="6" spans="2:32" x14ac:dyDescent="0.2">
      <c r="B6" s="49"/>
      <c r="C6" s="49"/>
      <c r="D6" s="49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</row>
    <row r="7" spans="2:32" x14ac:dyDescent="0.2">
      <c r="B7" s="49"/>
      <c r="C7" s="49"/>
      <c r="D7" s="49"/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</row>
    <row r="8" spans="2:32" x14ac:dyDescent="0.2">
      <c r="B8" s="49"/>
      <c r="C8" s="49"/>
      <c r="D8" s="49"/>
      <c r="E8" s="49"/>
      <c r="F8" s="49"/>
      <c r="G8" s="49"/>
      <c r="H8" s="49"/>
      <c r="I8" s="49"/>
      <c r="J8" s="49"/>
      <c r="K8" s="49"/>
      <c r="L8" s="49"/>
      <c r="M8" s="49"/>
      <c r="N8" s="49"/>
      <c r="O8" s="49"/>
      <c r="P8" s="49"/>
      <c r="Q8" s="49"/>
      <c r="R8" s="49"/>
    </row>
    <row r="9" spans="2:32" x14ac:dyDescent="0.2">
      <c r="B9" s="49"/>
      <c r="C9" s="49"/>
      <c r="D9" s="49"/>
      <c r="E9" s="49"/>
      <c r="F9" s="49"/>
      <c r="G9" s="49"/>
      <c r="H9" s="49"/>
      <c r="I9" s="49"/>
      <c r="J9" s="49"/>
      <c r="K9" s="49"/>
      <c r="L9" s="49"/>
      <c r="M9" s="49"/>
      <c r="N9" s="49"/>
      <c r="O9" s="49"/>
      <c r="P9" s="49"/>
      <c r="Q9" s="49"/>
      <c r="R9" s="49"/>
      <c r="U9" s="8" t="s">
        <v>14</v>
      </c>
      <c r="V9" s="8" t="s">
        <v>172</v>
      </c>
      <c r="W9" s="8" t="s">
        <v>173</v>
      </c>
      <c r="X9" s="8" t="s">
        <v>116</v>
      </c>
      <c r="Y9" s="8" t="s">
        <v>112</v>
      </c>
      <c r="Z9" s="17" t="s">
        <v>19</v>
      </c>
      <c r="AA9" s="8" t="s">
        <v>3</v>
      </c>
      <c r="AB9" s="8" t="s">
        <v>4</v>
      </c>
      <c r="AC9" s="17" t="s">
        <v>152</v>
      </c>
      <c r="AD9" s="17" t="s">
        <v>153</v>
      </c>
      <c r="AE9" s="8" t="s">
        <v>28</v>
      </c>
    </row>
    <row r="10" spans="2:32" x14ac:dyDescent="0.2">
      <c r="B10" s="49"/>
      <c r="C10" s="49"/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U10" s="7" t="s">
        <v>15</v>
      </c>
      <c r="V10" s="4">
        <v>119696.25</v>
      </c>
      <c r="W10" s="4">
        <v>444410.05614001083</v>
      </c>
      <c r="X10" s="4">
        <v>1000</v>
      </c>
      <c r="Y10" s="2">
        <v>0.67</v>
      </c>
      <c r="Z10" s="2">
        <v>0.2</v>
      </c>
      <c r="AA10" s="1">
        <v>0.05</v>
      </c>
      <c r="AB10" s="1">
        <v>0.05</v>
      </c>
      <c r="AC10" s="2">
        <v>1.8</v>
      </c>
      <c r="AD10" s="2">
        <v>0.55000000000000004</v>
      </c>
      <c r="AE10" s="2">
        <v>1.4</v>
      </c>
      <c r="AF10" s="2">
        <v>1E-8</v>
      </c>
    </row>
    <row r="11" spans="2:32" x14ac:dyDescent="0.2">
      <c r="B11" s="49"/>
      <c r="C11" s="49"/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U11" s="7" t="s">
        <v>15</v>
      </c>
      <c r="V11" s="4">
        <v>119696.25</v>
      </c>
      <c r="W11" s="4">
        <v>444410.05614001083</v>
      </c>
      <c r="X11" s="4">
        <v>1000</v>
      </c>
      <c r="Y11" s="2">
        <v>0.67</v>
      </c>
      <c r="Z11" s="2">
        <v>0.2</v>
      </c>
      <c r="AA11" s="1">
        <v>0.05</v>
      </c>
      <c r="AB11" s="1">
        <v>0.05</v>
      </c>
      <c r="AC11" s="2">
        <v>1.8</v>
      </c>
      <c r="AD11" s="2">
        <v>0.55000000000000004</v>
      </c>
      <c r="AE11" s="2">
        <v>1.4</v>
      </c>
      <c r="AF11" s="2">
        <v>600</v>
      </c>
    </row>
    <row r="12" spans="2:32" x14ac:dyDescent="0.2">
      <c r="B12" s="49"/>
      <c r="C12" s="49"/>
      <c r="D12" s="49"/>
      <c r="E12" s="49"/>
      <c r="F12" s="49"/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</row>
    <row r="13" spans="2:32" x14ac:dyDescent="0.2">
      <c r="B13" s="49"/>
      <c r="C13" s="49"/>
      <c r="D13" s="49"/>
      <c r="E13" s="49"/>
      <c r="F13" s="49"/>
      <c r="G13" s="49"/>
      <c r="H13" s="49"/>
      <c r="I13" s="49"/>
      <c r="J13" s="49"/>
      <c r="K13" s="49"/>
      <c r="L13" s="49"/>
      <c r="M13" s="49"/>
      <c r="N13" s="49"/>
      <c r="O13" s="49"/>
      <c r="P13" s="49"/>
      <c r="Q13" s="49"/>
      <c r="R13" s="49"/>
    </row>
    <row r="14" spans="2:32" x14ac:dyDescent="0.2">
      <c r="B14" s="49"/>
      <c r="C14" s="49"/>
      <c r="D14" s="49"/>
      <c r="E14" s="49"/>
      <c r="F14" s="49"/>
      <c r="G14" s="49"/>
      <c r="H14" s="49"/>
      <c r="I14" s="49"/>
      <c r="J14" s="49"/>
      <c r="K14" s="49"/>
      <c r="L14" s="49"/>
      <c r="M14" s="49"/>
      <c r="N14" s="49"/>
      <c r="O14" s="49"/>
      <c r="P14" s="49"/>
      <c r="Q14" s="49"/>
      <c r="R14" s="49"/>
    </row>
    <row r="15" spans="2:32" x14ac:dyDescent="0.2">
      <c r="B15" s="49"/>
      <c r="C15" s="49"/>
      <c r="D15" s="49"/>
      <c r="E15" s="49"/>
      <c r="F15" s="49"/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</row>
    <row r="16" spans="2:32" x14ac:dyDescent="0.2">
      <c r="B16" s="49"/>
      <c r="C16" s="49"/>
      <c r="D16" s="49"/>
      <c r="E16" s="49"/>
      <c r="F16" s="49"/>
      <c r="G16" s="49"/>
      <c r="H16" s="49"/>
      <c r="I16" s="49"/>
      <c r="J16" s="49"/>
      <c r="K16" s="49"/>
      <c r="L16" s="49"/>
      <c r="M16" s="49"/>
      <c r="N16" s="49"/>
      <c r="O16" s="49"/>
      <c r="P16" s="49"/>
      <c r="Q16" s="49"/>
      <c r="R16" s="49"/>
    </row>
    <row r="17" spans="2:18" x14ac:dyDescent="0.2">
      <c r="B17" s="49"/>
      <c r="C17" s="49"/>
      <c r="D17" s="49"/>
      <c r="E17" s="49"/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</row>
    <row r="18" spans="2:18" x14ac:dyDescent="0.2">
      <c r="B18" s="49"/>
      <c r="C18" s="49"/>
      <c r="D18" s="49"/>
      <c r="E18" s="49"/>
      <c r="F18" s="49"/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</row>
    <row r="19" spans="2:18" x14ac:dyDescent="0.2">
      <c r="B19" s="49"/>
      <c r="C19" s="49"/>
      <c r="D19" s="49"/>
      <c r="E19" s="49"/>
      <c r="F19" s="49"/>
      <c r="G19" s="49"/>
      <c r="H19" s="49"/>
      <c r="I19" s="49"/>
      <c r="J19" s="49"/>
      <c r="K19" s="49"/>
      <c r="L19" s="49"/>
      <c r="M19" s="49"/>
      <c r="N19" s="49"/>
      <c r="O19" s="49"/>
      <c r="P19" s="49"/>
      <c r="Q19" s="49"/>
      <c r="R19" s="49"/>
    </row>
    <row r="20" spans="2:18" x14ac:dyDescent="0.2">
      <c r="B20" s="49"/>
      <c r="C20" s="49"/>
      <c r="D20" s="49"/>
      <c r="E20" s="49"/>
      <c r="F20" s="49"/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49"/>
    </row>
    <row r="21" spans="2:18" x14ac:dyDescent="0.2">
      <c r="B21" s="49"/>
      <c r="C21" s="49"/>
      <c r="D21" s="49"/>
      <c r="E21" s="49"/>
      <c r="F21" s="49"/>
      <c r="G21" s="49"/>
      <c r="H21" s="49"/>
      <c r="I21" s="49"/>
      <c r="J21" s="49"/>
      <c r="K21" s="49"/>
      <c r="L21" s="49"/>
      <c r="M21" s="49"/>
      <c r="N21" s="49"/>
      <c r="O21" s="49"/>
      <c r="P21" s="49"/>
      <c r="Q21" s="49"/>
      <c r="R21" s="49"/>
    </row>
    <row r="22" spans="2:18" x14ac:dyDescent="0.2">
      <c r="B22" s="49"/>
      <c r="C22" s="49"/>
      <c r="D22" s="49"/>
      <c r="E22" s="49"/>
      <c r="F22" s="49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49"/>
    </row>
    <row r="23" spans="2:18" x14ac:dyDescent="0.2">
      <c r="B23" s="49"/>
      <c r="C23" s="49"/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</row>
    <row r="24" spans="2:18" x14ac:dyDescent="0.2">
      <c r="B24" s="49"/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</row>
    <row r="25" spans="2:18" x14ac:dyDescent="0.2">
      <c r="B25" s="49"/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</row>
    <row r="26" spans="2:18" x14ac:dyDescent="0.2">
      <c r="B26" s="49"/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</row>
    <row r="27" spans="2:18" x14ac:dyDescent="0.2">
      <c r="B27" s="49"/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</row>
    <row r="28" spans="2:18" x14ac:dyDescent="0.2">
      <c r="B28" s="49"/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</row>
    <row r="29" spans="2:18" x14ac:dyDescent="0.2">
      <c r="B29" s="49"/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</row>
    <row r="30" spans="2:18" x14ac:dyDescent="0.2">
      <c r="B30" s="49"/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</row>
    <row r="31" spans="2:18" x14ac:dyDescent="0.2"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</row>
    <row r="32" spans="2:18" x14ac:dyDescent="0.2">
      <c r="B32" s="49"/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</row>
    <row r="33" spans="2:18" ht="16" customHeight="1" x14ac:dyDescent="0.2"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</row>
    <row r="34" spans="2:18" x14ac:dyDescent="0.2"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</row>
    <row r="35" spans="2:18" x14ac:dyDescent="0.2">
      <c r="B35" s="49"/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</row>
    <row r="36" spans="2:18" x14ac:dyDescent="0.2"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</row>
    <row r="37" spans="2:18" x14ac:dyDescent="0.2">
      <c r="B37" s="49"/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</row>
    <row r="38" spans="2:18" x14ac:dyDescent="0.2"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</row>
    <row r="39" spans="2:18" x14ac:dyDescent="0.2"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</row>
    <row r="40" spans="2:18" x14ac:dyDescent="0.2"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</row>
    <row r="41" spans="2:18" x14ac:dyDescent="0.2"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</row>
    <row r="42" spans="2:18" x14ac:dyDescent="0.2"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</row>
    <row r="43" spans="2:18" x14ac:dyDescent="0.2"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</row>
    <row r="44" spans="2:18" x14ac:dyDescent="0.2"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</row>
    <row r="45" spans="2:18" x14ac:dyDescent="0.2"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</row>
    <row r="46" spans="2:18" x14ac:dyDescent="0.2"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</row>
    <row r="47" spans="2:18" ht="16" customHeight="1" x14ac:dyDescent="0.2"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</row>
    <row r="48" spans="2:18" x14ac:dyDescent="0.2"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</row>
    <row r="49" spans="2:18" x14ac:dyDescent="0.2"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</row>
    <row r="50" spans="2:18" x14ac:dyDescent="0.2">
      <c r="B50" s="49"/>
      <c r="C50" s="49"/>
      <c r="D50" s="49"/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</row>
    <row r="51" spans="2:18" x14ac:dyDescent="0.2">
      <c r="B51" s="49"/>
      <c r="C51" s="49"/>
      <c r="D51" s="49"/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</row>
    <row r="52" spans="2:18" x14ac:dyDescent="0.2">
      <c r="B52" s="49"/>
      <c r="C52" s="49"/>
      <c r="D52" s="49"/>
      <c r="E52" s="49"/>
      <c r="F52" s="49"/>
      <c r="G52" s="49"/>
      <c r="H52" s="49"/>
      <c r="I52" s="49"/>
      <c r="J52" s="49"/>
      <c r="K52" s="49"/>
      <c r="L52" s="49"/>
      <c r="M52" s="49"/>
      <c r="N52" s="49"/>
      <c r="O52" s="49"/>
      <c r="P52" s="49"/>
      <c r="Q52" s="49"/>
      <c r="R52" s="49"/>
    </row>
    <row r="53" spans="2:18" x14ac:dyDescent="0.2">
      <c r="B53" s="49"/>
      <c r="C53" s="49"/>
      <c r="D53" s="49"/>
      <c r="E53" s="49"/>
      <c r="F53" s="49"/>
      <c r="G53" s="49"/>
      <c r="H53" s="49"/>
      <c r="I53" s="49"/>
      <c r="J53" s="49"/>
      <c r="K53" s="49"/>
      <c r="L53" s="49"/>
      <c r="M53" s="49"/>
      <c r="N53" s="49"/>
      <c r="O53" s="49"/>
      <c r="P53" s="49"/>
      <c r="Q53" s="49"/>
      <c r="R53" s="49"/>
    </row>
    <row r="54" spans="2:18" x14ac:dyDescent="0.2">
      <c r="B54" s="49"/>
      <c r="C54" s="49"/>
      <c r="D54" s="49"/>
      <c r="E54" s="49"/>
      <c r="F54" s="49"/>
      <c r="G54" s="49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49"/>
    </row>
    <row r="55" spans="2:18" x14ac:dyDescent="0.2">
      <c r="B55" s="49"/>
      <c r="C55" s="49"/>
      <c r="D55" s="49"/>
      <c r="E55" s="49"/>
      <c r="F55" s="49"/>
      <c r="G55" s="49"/>
      <c r="H55" s="49"/>
      <c r="I55" s="49"/>
      <c r="J55" s="49"/>
      <c r="K55" s="49"/>
      <c r="L55" s="49"/>
      <c r="M55" s="49"/>
      <c r="N55" s="49"/>
      <c r="O55" s="49"/>
      <c r="P55" s="49"/>
      <c r="Q55" s="49"/>
      <c r="R55" s="49"/>
    </row>
    <row r="56" spans="2:18" x14ac:dyDescent="0.2">
      <c r="B56" s="49"/>
      <c r="C56" s="49"/>
      <c r="D56" s="49"/>
      <c r="E56" s="49"/>
      <c r="F56" s="49"/>
      <c r="G56" s="49"/>
      <c r="H56" s="49"/>
      <c r="I56" s="49"/>
      <c r="J56" s="49"/>
      <c r="K56" s="49"/>
      <c r="L56" s="49"/>
      <c r="M56" s="49"/>
      <c r="N56" s="49"/>
      <c r="O56" s="49"/>
      <c r="P56" s="49"/>
      <c r="Q56" s="49"/>
      <c r="R56" s="49"/>
    </row>
  </sheetData>
  <pageMargins left="0.7" right="0.7" top="0.75" bottom="0.75" header="0.3" footer="0.3"/>
  <pageSetup scale="24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Inout_Output_parameters</vt:lpstr>
      <vt:lpstr>Other_input_parameters_and_FDC</vt:lpstr>
      <vt:lpstr>Results</vt:lpstr>
      <vt:lpstr>Figure_3</vt:lpstr>
      <vt:lpstr>Supplementary_Figure_01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2021-05-28T15:56:23Z</cp:lastPrinted>
  <dcterms:created xsi:type="dcterms:W3CDTF">2019-11-25T00:33:45Z</dcterms:created>
  <dcterms:modified xsi:type="dcterms:W3CDTF">2021-05-29T04:19:52Z</dcterms:modified>
</cp:coreProperties>
</file>