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\ETH\HS11\Bachelor\Chalice2SIL\chalice2sil\doc\repor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3" i="1" l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3" i="1"/>
  <c r="T86" i="1" s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A74" i="1"/>
  <c r="A75" i="1"/>
  <c r="A76" i="1"/>
  <c r="A77" i="1"/>
  <c r="A78" i="1"/>
  <c r="A79" i="1"/>
  <c r="A80" i="1"/>
  <c r="A81" i="1"/>
  <c r="A82" i="1"/>
  <c r="A83" i="1"/>
  <c r="A84" i="1"/>
  <c r="A85" i="1"/>
  <c r="A73" i="1"/>
  <c r="A62" i="1"/>
  <c r="A63" i="1"/>
  <c r="A64" i="1"/>
  <c r="A65" i="1"/>
  <c r="A66" i="1"/>
  <c r="A67" i="1"/>
  <c r="A68" i="1"/>
  <c r="A69" i="1"/>
  <c r="A70" i="1"/>
  <c r="A71" i="1"/>
  <c r="A61" i="1"/>
  <c r="A53" i="1"/>
  <c r="A54" i="1"/>
  <c r="A55" i="1"/>
  <c r="A56" i="1"/>
  <c r="A57" i="1"/>
  <c r="A58" i="1"/>
  <c r="A59" i="1"/>
  <c r="A52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37" i="1"/>
  <c r="A31" i="1"/>
  <c r="A32" i="1"/>
  <c r="A33" i="1"/>
  <c r="A34" i="1"/>
  <c r="A35" i="1"/>
  <c r="A30" i="1"/>
  <c r="A25" i="1"/>
  <c r="A26" i="1"/>
  <c r="A27" i="1"/>
  <c r="A28" i="1"/>
  <c r="A24" i="1"/>
  <c r="A17" i="1"/>
  <c r="A18" i="1"/>
  <c r="A19" i="1"/>
  <c r="A20" i="1"/>
  <c r="A21" i="1"/>
  <c r="A22" i="1"/>
  <c r="A16" i="1"/>
  <c r="A4" i="1"/>
  <c r="A5" i="1"/>
  <c r="A6" i="1"/>
  <c r="A7" i="1"/>
  <c r="A8" i="1"/>
  <c r="A9" i="1"/>
  <c r="A10" i="1"/>
  <c r="A11" i="1"/>
  <c r="A12" i="1"/>
  <c r="A13" i="1"/>
  <c r="A14" i="1"/>
  <c r="A3" i="1"/>
  <c r="B86" i="1"/>
  <c r="U81" i="1"/>
  <c r="V81" i="1"/>
  <c r="W81" i="1"/>
  <c r="X81" i="1"/>
  <c r="Y81" i="1"/>
  <c r="Z81" i="1"/>
  <c r="AA81" i="1"/>
  <c r="AB81" i="1"/>
  <c r="AC81" i="1"/>
  <c r="AD81" i="1"/>
  <c r="AG81" i="1"/>
  <c r="AH81" i="1"/>
  <c r="U82" i="1"/>
  <c r="V82" i="1"/>
  <c r="W82" i="1"/>
  <c r="X82" i="1"/>
  <c r="Y82" i="1"/>
  <c r="Z82" i="1"/>
  <c r="AA82" i="1"/>
  <c r="AB82" i="1"/>
  <c r="AC82" i="1"/>
  <c r="AD82" i="1"/>
  <c r="AG82" i="1"/>
  <c r="AH82" i="1"/>
  <c r="U83" i="1"/>
  <c r="V83" i="1"/>
  <c r="W83" i="1"/>
  <c r="X83" i="1"/>
  <c r="Y83" i="1"/>
  <c r="Z83" i="1"/>
  <c r="AA83" i="1"/>
  <c r="AB83" i="1"/>
  <c r="AC83" i="1"/>
  <c r="AD83" i="1"/>
  <c r="AG83" i="1"/>
  <c r="AH83" i="1"/>
  <c r="U84" i="1"/>
  <c r="V84" i="1"/>
  <c r="W84" i="1"/>
  <c r="X84" i="1"/>
  <c r="Y84" i="1"/>
  <c r="Z84" i="1"/>
  <c r="AA84" i="1"/>
  <c r="AB84" i="1"/>
  <c r="AC84" i="1"/>
  <c r="AD84" i="1"/>
  <c r="U85" i="1"/>
  <c r="V85" i="1"/>
  <c r="W85" i="1"/>
  <c r="X85" i="1"/>
  <c r="Y85" i="1"/>
  <c r="Z85" i="1"/>
  <c r="AA85" i="1"/>
  <c r="AB85" i="1"/>
  <c r="AC85" i="1"/>
  <c r="AD85" i="1"/>
  <c r="AG85" i="1"/>
  <c r="AH85" i="1"/>
  <c r="AG84" i="1" l="1"/>
  <c r="AH84" i="1"/>
  <c r="U51" i="1"/>
  <c r="V51" i="1"/>
  <c r="W51" i="1"/>
  <c r="X51" i="1"/>
  <c r="Y51" i="1"/>
  <c r="Z51" i="1"/>
  <c r="AA51" i="1"/>
  <c r="AG51" i="1" s="1"/>
  <c r="AB51" i="1"/>
  <c r="AC51" i="1"/>
  <c r="AD51" i="1"/>
  <c r="U52" i="1"/>
  <c r="V52" i="1"/>
  <c r="W52" i="1"/>
  <c r="X52" i="1"/>
  <c r="Y52" i="1"/>
  <c r="Z52" i="1"/>
  <c r="AA52" i="1"/>
  <c r="AB52" i="1"/>
  <c r="AC52" i="1"/>
  <c r="AD52" i="1"/>
  <c r="AG52" i="1"/>
  <c r="AH52" i="1"/>
  <c r="U53" i="1"/>
  <c r="V53" i="1"/>
  <c r="W53" i="1"/>
  <c r="X53" i="1"/>
  <c r="Y53" i="1"/>
  <c r="Z53" i="1"/>
  <c r="AA53" i="1"/>
  <c r="AB53" i="1"/>
  <c r="AC53" i="1"/>
  <c r="AD53" i="1"/>
  <c r="AG53" i="1"/>
  <c r="AH53" i="1"/>
  <c r="U54" i="1"/>
  <c r="V54" i="1"/>
  <c r="W54" i="1"/>
  <c r="X54" i="1"/>
  <c r="Y54" i="1"/>
  <c r="Z54" i="1"/>
  <c r="AA54" i="1"/>
  <c r="AB54" i="1"/>
  <c r="AC54" i="1"/>
  <c r="AD54" i="1"/>
  <c r="AG54" i="1"/>
  <c r="AH54" i="1"/>
  <c r="U55" i="1"/>
  <c r="V55" i="1"/>
  <c r="W55" i="1"/>
  <c r="X55" i="1"/>
  <c r="Y55" i="1"/>
  <c r="Z55" i="1"/>
  <c r="AA55" i="1"/>
  <c r="AB55" i="1"/>
  <c r="AC55" i="1"/>
  <c r="AD55" i="1"/>
  <c r="U56" i="1"/>
  <c r="V56" i="1"/>
  <c r="W56" i="1"/>
  <c r="X56" i="1"/>
  <c r="Y56" i="1"/>
  <c r="Z56" i="1"/>
  <c r="AA56" i="1"/>
  <c r="AB56" i="1"/>
  <c r="AC56" i="1"/>
  <c r="AD56" i="1"/>
  <c r="AG56" i="1"/>
  <c r="AH56" i="1"/>
  <c r="U57" i="1"/>
  <c r="V57" i="1"/>
  <c r="W57" i="1"/>
  <c r="X57" i="1"/>
  <c r="Y57" i="1"/>
  <c r="Z57" i="1"/>
  <c r="AA57" i="1"/>
  <c r="AB57" i="1"/>
  <c r="AC57" i="1"/>
  <c r="AD57" i="1"/>
  <c r="AG57" i="1"/>
  <c r="AH57" i="1"/>
  <c r="U58" i="1"/>
  <c r="V58" i="1"/>
  <c r="W58" i="1"/>
  <c r="X58" i="1"/>
  <c r="Y58" i="1"/>
  <c r="Z58" i="1"/>
  <c r="AA58" i="1"/>
  <c r="AG58" i="1" s="1"/>
  <c r="AB58" i="1"/>
  <c r="AC58" i="1"/>
  <c r="AD58" i="1"/>
  <c r="U59" i="1"/>
  <c r="V59" i="1"/>
  <c r="W59" i="1"/>
  <c r="X59" i="1"/>
  <c r="Y59" i="1"/>
  <c r="Z59" i="1"/>
  <c r="AA59" i="1"/>
  <c r="AB59" i="1"/>
  <c r="AC59" i="1"/>
  <c r="AD59" i="1"/>
  <c r="AG59" i="1"/>
  <c r="AH59" i="1"/>
  <c r="U60" i="1"/>
  <c r="V60" i="1"/>
  <c r="W60" i="1"/>
  <c r="X60" i="1"/>
  <c r="Y60" i="1"/>
  <c r="Z60" i="1"/>
  <c r="AA60" i="1"/>
  <c r="AG60" i="1" s="1"/>
  <c r="AB60" i="1"/>
  <c r="AC60" i="1"/>
  <c r="AD60" i="1"/>
  <c r="U61" i="1"/>
  <c r="V61" i="1"/>
  <c r="W61" i="1"/>
  <c r="X61" i="1"/>
  <c r="Y61" i="1"/>
  <c r="Z61" i="1"/>
  <c r="AA61" i="1"/>
  <c r="AB61" i="1"/>
  <c r="AC61" i="1"/>
  <c r="AD61" i="1"/>
  <c r="U62" i="1"/>
  <c r="V62" i="1"/>
  <c r="W62" i="1"/>
  <c r="X62" i="1"/>
  <c r="Y62" i="1"/>
  <c r="Z62" i="1"/>
  <c r="AA62" i="1"/>
  <c r="AB62" i="1"/>
  <c r="AC62" i="1"/>
  <c r="AD62" i="1"/>
  <c r="U63" i="1"/>
  <c r="V63" i="1"/>
  <c r="W63" i="1"/>
  <c r="X63" i="1"/>
  <c r="Y63" i="1"/>
  <c r="Z63" i="1"/>
  <c r="AA63" i="1"/>
  <c r="AB63" i="1"/>
  <c r="AC63" i="1"/>
  <c r="AG63" i="1" s="1"/>
  <c r="AD63" i="1"/>
  <c r="U64" i="1"/>
  <c r="V64" i="1"/>
  <c r="W64" i="1"/>
  <c r="X64" i="1"/>
  <c r="Y64" i="1"/>
  <c r="Z64" i="1"/>
  <c r="AA64" i="1"/>
  <c r="AB64" i="1"/>
  <c r="AC64" i="1"/>
  <c r="AD64" i="1"/>
  <c r="AG64" i="1"/>
  <c r="AH64" i="1"/>
  <c r="U65" i="1"/>
  <c r="V65" i="1"/>
  <c r="W65" i="1"/>
  <c r="X65" i="1"/>
  <c r="Y65" i="1"/>
  <c r="Z65" i="1"/>
  <c r="AA65" i="1"/>
  <c r="AB65" i="1"/>
  <c r="AC65" i="1"/>
  <c r="AD65" i="1"/>
  <c r="AG65" i="1"/>
  <c r="AH65" i="1"/>
  <c r="U66" i="1"/>
  <c r="V66" i="1"/>
  <c r="W66" i="1"/>
  <c r="X66" i="1"/>
  <c r="Y66" i="1"/>
  <c r="Z66" i="1"/>
  <c r="AA66" i="1"/>
  <c r="AB66" i="1"/>
  <c r="AC66" i="1"/>
  <c r="AD66" i="1"/>
  <c r="AG66" i="1"/>
  <c r="AH66" i="1"/>
  <c r="U67" i="1"/>
  <c r="V67" i="1"/>
  <c r="W67" i="1"/>
  <c r="X67" i="1"/>
  <c r="Y67" i="1"/>
  <c r="Z67" i="1"/>
  <c r="AA67" i="1"/>
  <c r="AB67" i="1"/>
  <c r="AC67" i="1"/>
  <c r="AD67" i="1"/>
  <c r="U68" i="1"/>
  <c r="V68" i="1"/>
  <c r="W68" i="1"/>
  <c r="X68" i="1"/>
  <c r="Y68" i="1"/>
  <c r="Z68" i="1"/>
  <c r="AA68" i="1"/>
  <c r="AB68" i="1"/>
  <c r="AC68" i="1"/>
  <c r="AD68" i="1"/>
  <c r="AG68" i="1"/>
  <c r="AH68" i="1"/>
  <c r="U69" i="1"/>
  <c r="V69" i="1"/>
  <c r="W69" i="1"/>
  <c r="X69" i="1"/>
  <c r="Y69" i="1"/>
  <c r="Z69" i="1"/>
  <c r="AA69" i="1"/>
  <c r="AB69" i="1"/>
  <c r="AC69" i="1"/>
  <c r="AD69" i="1"/>
  <c r="AG69" i="1"/>
  <c r="AH69" i="1"/>
  <c r="U70" i="1"/>
  <c r="V70" i="1"/>
  <c r="W70" i="1"/>
  <c r="X70" i="1"/>
  <c r="Y70" i="1"/>
  <c r="Z70" i="1"/>
  <c r="AA70" i="1"/>
  <c r="AB70" i="1"/>
  <c r="AC70" i="1"/>
  <c r="AD70" i="1"/>
  <c r="U71" i="1"/>
  <c r="V71" i="1"/>
  <c r="W71" i="1"/>
  <c r="X71" i="1"/>
  <c r="Y71" i="1"/>
  <c r="Z71" i="1"/>
  <c r="AA71" i="1"/>
  <c r="AB71" i="1"/>
  <c r="AC71" i="1"/>
  <c r="AD71" i="1"/>
  <c r="U72" i="1"/>
  <c r="V72" i="1"/>
  <c r="W72" i="1"/>
  <c r="X72" i="1"/>
  <c r="Y72" i="1"/>
  <c r="Z72" i="1"/>
  <c r="AA72" i="1"/>
  <c r="AB72" i="1"/>
  <c r="AC72" i="1"/>
  <c r="AD72" i="1"/>
  <c r="AG72" i="1"/>
  <c r="AH72" i="1"/>
  <c r="U73" i="1"/>
  <c r="V73" i="1"/>
  <c r="W73" i="1"/>
  <c r="X73" i="1"/>
  <c r="Y73" i="1"/>
  <c r="Z73" i="1"/>
  <c r="AA73" i="1"/>
  <c r="AB73" i="1"/>
  <c r="AC73" i="1"/>
  <c r="AD73" i="1"/>
  <c r="U74" i="1"/>
  <c r="V74" i="1"/>
  <c r="W74" i="1"/>
  <c r="X74" i="1"/>
  <c r="Y74" i="1"/>
  <c r="Z74" i="1"/>
  <c r="AA74" i="1"/>
  <c r="AB74" i="1"/>
  <c r="AC74" i="1"/>
  <c r="AD74" i="1"/>
  <c r="U75" i="1"/>
  <c r="V75" i="1"/>
  <c r="W75" i="1"/>
  <c r="X75" i="1"/>
  <c r="Y75" i="1"/>
  <c r="Z75" i="1"/>
  <c r="AA75" i="1"/>
  <c r="AB75" i="1"/>
  <c r="AC75" i="1"/>
  <c r="AD75" i="1"/>
  <c r="AG75" i="1"/>
  <c r="AH75" i="1"/>
  <c r="U76" i="1"/>
  <c r="V76" i="1"/>
  <c r="W76" i="1"/>
  <c r="X76" i="1"/>
  <c r="Y76" i="1"/>
  <c r="Z76" i="1"/>
  <c r="AA76" i="1"/>
  <c r="AB76" i="1"/>
  <c r="AC76" i="1"/>
  <c r="AD76" i="1"/>
  <c r="AG76" i="1"/>
  <c r="AH76" i="1"/>
  <c r="U77" i="1"/>
  <c r="V77" i="1"/>
  <c r="W77" i="1"/>
  <c r="X77" i="1"/>
  <c r="Y77" i="1"/>
  <c r="Z77" i="1"/>
  <c r="AA77" i="1"/>
  <c r="AG77" i="1" s="1"/>
  <c r="AB77" i="1"/>
  <c r="AC77" i="1"/>
  <c r="AD77" i="1"/>
  <c r="U78" i="1"/>
  <c r="V78" i="1"/>
  <c r="W78" i="1"/>
  <c r="X78" i="1"/>
  <c r="Y78" i="1"/>
  <c r="Z78" i="1"/>
  <c r="AA78" i="1"/>
  <c r="AB78" i="1"/>
  <c r="AC78" i="1"/>
  <c r="AD78" i="1"/>
  <c r="U79" i="1"/>
  <c r="V79" i="1"/>
  <c r="W79" i="1"/>
  <c r="X79" i="1"/>
  <c r="Y79" i="1"/>
  <c r="Z79" i="1"/>
  <c r="AA79" i="1"/>
  <c r="AB79" i="1"/>
  <c r="AC79" i="1"/>
  <c r="AD79" i="1"/>
  <c r="AG79" i="1"/>
  <c r="AH79" i="1"/>
  <c r="U80" i="1"/>
  <c r="V80" i="1"/>
  <c r="W80" i="1"/>
  <c r="X80" i="1"/>
  <c r="Y80" i="1"/>
  <c r="Z80" i="1"/>
  <c r="AA80" i="1"/>
  <c r="AB80" i="1"/>
  <c r="AC80" i="1"/>
  <c r="AD80" i="1"/>
  <c r="AG80" i="1"/>
  <c r="AH80" i="1"/>
  <c r="S86" i="1"/>
  <c r="R87" i="1"/>
  <c r="P87" i="1"/>
  <c r="Q87" i="1"/>
  <c r="O87" i="1"/>
  <c r="AH9" i="1"/>
  <c r="AH16" i="1"/>
  <c r="AH19" i="1"/>
  <c r="AH20" i="1"/>
  <c r="AH23" i="1"/>
  <c r="AH31" i="1"/>
  <c r="AH35" i="1"/>
  <c r="AH48" i="1"/>
  <c r="AH50" i="1"/>
  <c r="AG9" i="1"/>
  <c r="AG16" i="1"/>
  <c r="AG19" i="1"/>
  <c r="AG20" i="1"/>
  <c r="AG23" i="1"/>
  <c r="AG31" i="1"/>
  <c r="AG35" i="1"/>
  <c r="AG48" i="1"/>
  <c r="AG50" i="1"/>
  <c r="U3" i="1"/>
  <c r="V3" i="1"/>
  <c r="W3" i="1"/>
  <c r="X3" i="1"/>
  <c r="Y3" i="1"/>
  <c r="Z3" i="1"/>
  <c r="AA3" i="1"/>
  <c r="AB3" i="1"/>
  <c r="AC3" i="1"/>
  <c r="AD3" i="1"/>
  <c r="U4" i="1"/>
  <c r="V4" i="1"/>
  <c r="W4" i="1"/>
  <c r="X4" i="1"/>
  <c r="Y4" i="1"/>
  <c r="Z4" i="1"/>
  <c r="AA4" i="1"/>
  <c r="AB4" i="1"/>
  <c r="AC4" i="1"/>
  <c r="AD4" i="1"/>
  <c r="U5" i="1"/>
  <c r="V5" i="1"/>
  <c r="W5" i="1"/>
  <c r="X5" i="1"/>
  <c r="Y5" i="1"/>
  <c r="Z5" i="1"/>
  <c r="AA5" i="1"/>
  <c r="AB5" i="1"/>
  <c r="AC5" i="1"/>
  <c r="AD5" i="1"/>
  <c r="U6" i="1"/>
  <c r="V6" i="1"/>
  <c r="W6" i="1"/>
  <c r="X6" i="1"/>
  <c r="Y6" i="1"/>
  <c r="Z6" i="1"/>
  <c r="AA6" i="1"/>
  <c r="AB6" i="1"/>
  <c r="AC6" i="1"/>
  <c r="AD6" i="1"/>
  <c r="U7" i="1"/>
  <c r="V7" i="1"/>
  <c r="W7" i="1"/>
  <c r="X7" i="1"/>
  <c r="Y7" i="1"/>
  <c r="Z7" i="1"/>
  <c r="AA7" i="1"/>
  <c r="AB7" i="1"/>
  <c r="AC7" i="1"/>
  <c r="AD7" i="1"/>
  <c r="U8" i="1"/>
  <c r="V8" i="1"/>
  <c r="W8" i="1"/>
  <c r="X8" i="1"/>
  <c r="Y8" i="1"/>
  <c r="Z8" i="1"/>
  <c r="AA8" i="1"/>
  <c r="AB8" i="1"/>
  <c r="AC8" i="1"/>
  <c r="AD8" i="1"/>
  <c r="U9" i="1"/>
  <c r="V9" i="1"/>
  <c r="W9" i="1"/>
  <c r="X9" i="1"/>
  <c r="Y9" i="1"/>
  <c r="Z9" i="1"/>
  <c r="AA9" i="1"/>
  <c r="AB9" i="1"/>
  <c r="AC9" i="1"/>
  <c r="AD9" i="1"/>
  <c r="U10" i="1"/>
  <c r="V10" i="1"/>
  <c r="W10" i="1"/>
  <c r="X10" i="1"/>
  <c r="Y10" i="1"/>
  <c r="Z10" i="1"/>
  <c r="AA10" i="1"/>
  <c r="AB10" i="1"/>
  <c r="AC10" i="1"/>
  <c r="AD10" i="1"/>
  <c r="U11" i="1"/>
  <c r="V11" i="1"/>
  <c r="W11" i="1"/>
  <c r="X11" i="1"/>
  <c r="Y11" i="1"/>
  <c r="Z11" i="1"/>
  <c r="AA11" i="1"/>
  <c r="AB11" i="1"/>
  <c r="AC11" i="1"/>
  <c r="AD11" i="1"/>
  <c r="U12" i="1"/>
  <c r="V12" i="1"/>
  <c r="W12" i="1"/>
  <c r="X12" i="1"/>
  <c r="Y12" i="1"/>
  <c r="Z12" i="1"/>
  <c r="AA12" i="1"/>
  <c r="AB12" i="1"/>
  <c r="AC12" i="1"/>
  <c r="AD12" i="1"/>
  <c r="U13" i="1"/>
  <c r="V13" i="1"/>
  <c r="W13" i="1"/>
  <c r="X13" i="1"/>
  <c r="Y13" i="1"/>
  <c r="Z13" i="1"/>
  <c r="AA13" i="1"/>
  <c r="AB13" i="1"/>
  <c r="AC13" i="1"/>
  <c r="AD13" i="1"/>
  <c r="U14" i="1"/>
  <c r="V14" i="1"/>
  <c r="W14" i="1"/>
  <c r="X14" i="1"/>
  <c r="Y14" i="1"/>
  <c r="Z14" i="1"/>
  <c r="AA14" i="1"/>
  <c r="AB14" i="1"/>
  <c r="AC14" i="1"/>
  <c r="AD14" i="1"/>
  <c r="U15" i="1"/>
  <c r="V15" i="1"/>
  <c r="W15" i="1"/>
  <c r="X15" i="1"/>
  <c r="Y15" i="1"/>
  <c r="Z15" i="1"/>
  <c r="AA15" i="1"/>
  <c r="AB15" i="1"/>
  <c r="AC15" i="1"/>
  <c r="AD15" i="1"/>
  <c r="U16" i="1"/>
  <c r="V16" i="1"/>
  <c r="W16" i="1"/>
  <c r="X16" i="1"/>
  <c r="Y16" i="1"/>
  <c r="Z16" i="1"/>
  <c r="AA16" i="1"/>
  <c r="AB16" i="1"/>
  <c r="AC16" i="1"/>
  <c r="AD16" i="1"/>
  <c r="U17" i="1"/>
  <c r="V17" i="1"/>
  <c r="W17" i="1"/>
  <c r="X17" i="1"/>
  <c r="Y17" i="1"/>
  <c r="Z17" i="1"/>
  <c r="AA17" i="1"/>
  <c r="AB17" i="1"/>
  <c r="AC17" i="1"/>
  <c r="AD17" i="1"/>
  <c r="U18" i="1"/>
  <c r="V18" i="1"/>
  <c r="W18" i="1"/>
  <c r="X18" i="1"/>
  <c r="Y18" i="1"/>
  <c r="Z18" i="1"/>
  <c r="AA18" i="1"/>
  <c r="AB18" i="1"/>
  <c r="AC18" i="1"/>
  <c r="AD18" i="1"/>
  <c r="U19" i="1"/>
  <c r="V19" i="1"/>
  <c r="W19" i="1"/>
  <c r="X19" i="1"/>
  <c r="Y19" i="1"/>
  <c r="Z19" i="1"/>
  <c r="AA19" i="1"/>
  <c r="AB19" i="1"/>
  <c r="AC19" i="1"/>
  <c r="AD19" i="1"/>
  <c r="U20" i="1"/>
  <c r="V20" i="1"/>
  <c r="W20" i="1"/>
  <c r="X20" i="1"/>
  <c r="Y20" i="1"/>
  <c r="Z20" i="1"/>
  <c r="AA20" i="1"/>
  <c r="AB20" i="1"/>
  <c r="AC20" i="1"/>
  <c r="AD20" i="1"/>
  <c r="U21" i="1"/>
  <c r="V21" i="1"/>
  <c r="W21" i="1"/>
  <c r="X21" i="1"/>
  <c r="Y21" i="1"/>
  <c r="Z21" i="1"/>
  <c r="AA21" i="1"/>
  <c r="AB21" i="1"/>
  <c r="AC21" i="1"/>
  <c r="AD21" i="1"/>
  <c r="U22" i="1"/>
  <c r="V22" i="1"/>
  <c r="W22" i="1"/>
  <c r="X22" i="1"/>
  <c r="Y22" i="1"/>
  <c r="Z22" i="1"/>
  <c r="AA22" i="1"/>
  <c r="AB22" i="1"/>
  <c r="AC22" i="1"/>
  <c r="AD22" i="1"/>
  <c r="U23" i="1"/>
  <c r="V23" i="1"/>
  <c r="W23" i="1"/>
  <c r="X23" i="1"/>
  <c r="Y23" i="1"/>
  <c r="Z23" i="1"/>
  <c r="AA23" i="1"/>
  <c r="AB23" i="1"/>
  <c r="AC23" i="1"/>
  <c r="AD23" i="1"/>
  <c r="U24" i="1"/>
  <c r="V24" i="1"/>
  <c r="W24" i="1"/>
  <c r="X24" i="1"/>
  <c r="Y24" i="1"/>
  <c r="Z24" i="1"/>
  <c r="AA24" i="1"/>
  <c r="AB24" i="1"/>
  <c r="AC24" i="1"/>
  <c r="AD24" i="1"/>
  <c r="U25" i="1"/>
  <c r="V25" i="1"/>
  <c r="W25" i="1"/>
  <c r="X25" i="1"/>
  <c r="Y25" i="1"/>
  <c r="Z25" i="1"/>
  <c r="AA25" i="1"/>
  <c r="AB25" i="1"/>
  <c r="AC25" i="1"/>
  <c r="AD25" i="1"/>
  <c r="U26" i="1"/>
  <c r="V26" i="1"/>
  <c r="W26" i="1"/>
  <c r="X26" i="1"/>
  <c r="Y26" i="1"/>
  <c r="Z26" i="1"/>
  <c r="AA26" i="1"/>
  <c r="AB26" i="1"/>
  <c r="AC26" i="1"/>
  <c r="AD26" i="1"/>
  <c r="U27" i="1"/>
  <c r="V27" i="1"/>
  <c r="W27" i="1"/>
  <c r="X27" i="1"/>
  <c r="Y27" i="1"/>
  <c r="Z27" i="1"/>
  <c r="AA27" i="1"/>
  <c r="AB27" i="1"/>
  <c r="AC27" i="1"/>
  <c r="AD27" i="1"/>
  <c r="U28" i="1"/>
  <c r="V28" i="1"/>
  <c r="W28" i="1"/>
  <c r="X28" i="1"/>
  <c r="Y28" i="1"/>
  <c r="Z28" i="1"/>
  <c r="AA28" i="1"/>
  <c r="AB28" i="1"/>
  <c r="AC28" i="1"/>
  <c r="AD28" i="1"/>
  <c r="U29" i="1"/>
  <c r="V29" i="1"/>
  <c r="W29" i="1"/>
  <c r="X29" i="1"/>
  <c r="Y29" i="1"/>
  <c r="Z29" i="1"/>
  <c r="AA29" i="1"/>
  <c r="AB29" i="1"/>
  <c r="AC29" i="1"/>
  <c r="AD29" i="1"/>
  <c r="U30" i="1"/>
  <c r="V30" i="1"/>
  <c r="W30" i="1"/>
  <c r="X30" i="1"/>
  <c r="Y30" i="1"/>
  <c r="Z30" i="1"/>
  <c r="AA30" i="1"/>
  <c r="AB30" i="1"/>
  <c r="AC30" i="1"/>
  <c r="AD30" i="1"/>
  <c r="U31" i="1"/>
  <c r="V31" i="1"/>
  <c r="W31" i="1"/>
  <c r="X31" i="1"/>
  <c r="Y31" i="1"/>
  <c r="Z31" i="1"/>
  <c r="AA31" i="1"/>
  <c r="AB31" i="1"/>
  <c r="AC31" i="1"/>
  <c r="AD31" i="1"/>
  <c r="U32" i="1"/>
  <c r="V32" i="1"/>
  <c r="W32" i="1"/>
  <c r="X32" i="1"/>
  <c r="Y32" i="1"/>
  <c r="Z32" i="1"/>
  <c r="AA32" i="1"/>
  <c r="AB32" i="1"/>
  <c r="AC32" i="1"/>
  <c r="AD32" i="1"/>
  <c r="U33" i="1"/>
  <c r="V33" i="1"/>
  <c r="W33" i="1"/>
  <c r="X33" i="1"/>
  <c r="Y33" i="1"/>
  <c r="Z33" i="1"/>
  <c r="AA33" i="1"/>
  <c r="AB33" i="1"/>
  <c r="AC33" i="1"/>
  <c r="AD33" i="1"/>
  <c r="U34" i="1"/>
  <c r="V34" i="1"/>
  <c r="W34" i="1"/>
  <c r="X34" i="1"/>
  <c r="Y34" i="1"/>
  <c r="Z34" i="1"/>
  <c r="AA34" i="1"/>
  <c r="AB34" i="1"/>
  <c r="AC34" i="1"/>
  <c r="AD34" i="1"/>
  <c r="U35" i="1"/>
  <c r="V35" i="1"/>
  <c r="W35" i="1"/>
  <c r="X35" i="1"/>
  <c r="Y35" i="1"/>
  <c r="Z35" i="1"/>
  <c r="AA35" i="1"/>
  <c r="AB35" i="1"/>
  <c r="AC35" i="1"/>
  <c r="AD35" i="1"/>
  <c r="U36" i="1"/>
  <c r="V36" i="1"/>
  <c r="W36" i="1"/>
  <c r="X36" i="1"/>
  <c r="Y36" i="1"/>
  <c r="Z36" i="1"/>
  <c r="AA36" i="1"/>
  <c r="AB36" i="1"/>
  <c r="AC36" i="1"/>
  <c r="AD36" i="1"/>
  <c r="U37" i="1"/>
  <c r="V37" i="1"/>
  <c r="W37" i="1"/>
  <c r="X37" i="1"/>
  <c r="Y37" i="1"/>
  <c r="Z37" i="1"/>
  <c r="AA37" i="1"/>
  <c r="AB37" i="1"/>
  <c r="AC37" i="1"/>
  <c r="AD37" i="1"/>
  <c r="U38" i="1"/>
  <c r="V38" i="1"/>
  <c r="W38" i="1"/>
  <c r="X38" i="1"/>
  <c r="Y38" i="1"/>
  <c r="Z38" i="1"/>
  <c r="AA38" i="1"/>
  <c r="AB38" i="1"/>
  <c r="AC38" i="1"/>
  <c r="AD38" i="1"/>
  <c r="U39" i="1"/>
  <c r="V39" i="1"/>
  <c r="W39" i="1"/>
  <c r="X39" i="1"/>
  <c r="Y39" i="1"/>
  <c r="Z39" i="1"/>
  <c r="AA39" i="1"/>
  <c r="AB39" i="1"/>
  <c r="AC39" i="1"/>
  <c r="AD39" i="1"/>
  <c r="U40" i="1"/>
  <c r="V40" i="1"/>
  <c r="W40" i="1"/>
  <c r="X40" i="1"/>
  <c r="Y40" i="1"/>
  <c r="Z40" i="1"/>
  <c r="AA40" i="1"/>
  <c r="AB40" i="1"/>
  <c r="AC40" i="1"/>
  <c r="AD40" i="1"/>
  <c r="U41" i="1"/>
  <c r="V41" i="1"/>
  <c r="W41" i="1"/>
  <c r="X41" i="1"/>
  <c r="Y41" i="1"/>
  <c r="Z41" i="1"/>
  <c r="AA41" i="1"/>
  <c r="AB41" i="1"/>
  <c r="AC41" i="1"/>
  <c r="AD41" i="1"/>
  <c r="U42" i="1"/>
  <c r="V42" i="1"/>
  <c r="W42" i="1"/>
  <c r="X42" i="1"/>
  <c r="Y42" i="1"/>
  <c r="Z42" i="1"/>
  <c r="AA42" i="1"/>
  <c r="AB42" i="1"/>
  <c r="AC42" i="1"/>
  <c r="AD42" i="1"/>
  <c r="U43" i="1"/>
  <c r="V43" i="1"/>
  <c r="W43" i="1"/>
  <c r="X43" i="1"/>
  <c r="Y43" i="1"/>
  <c r="Z43" i="1"/>
  <c r="AA43" i="1"/>
  <c r="AB43" i="1"/>
  <c r="AC43" i="1"/>
  <c r="AD43" i="1"/>
  <c r="U44" i="1"/>
  <c r="V44" i="1"/>
  <c r="W44" i="1"/>
  <c r="X44" i="1"/>
  <c r="Y44" i="1"/>
  <c r="Z44" i="1"/>
  <c r="AA44" i="1"/>
  <c r="AB44" i="1"/>
  <c r="AC44" i="1"/>
  <c r="AD44" i="1"/>
  <c r="U45" i="1"/>
  <c r="V45" i="1"/>
  <c r="W45" i="1"/>
  <c r="X45" i="1"/>
  <c r="Y45" i="1"/>
  <c r="Z45" i="1"/>
  <c r="AA45" i="1"/>
  <c r="AB45" i="1"/>
  <c r="AC45" i="1"/>
  <c r="AD45" i="1"/>
  <c r="U46" i="1"/>
  <c r="V46" i="1"/>
  <c r="W46" i="1"/>
  <c r="X46" i="1"/>
  <c r="Y46" i="1"/>
  <c r="Z46" i="1"/>
  <c r="AA46" i="1"/>
  <c r="AB46" i="1"/>
  <c r="AC46" i="1"/>
  <c r="AD46" i="1"/>
  <c r="U47" i="1"/>
  <c r="V47" i="1"/>
  <c r="W47" i="1"/>
  <c r="X47" i="1"/>
  <c r="Y47" i="1"/>
  <c r="Z47" i="1"/>
  <c r="AA47" i="1"/>
  <c r="AB47" i="1"/>
  <c r="AC47" i="1"/>
  <c r="AD47" i="1"/>
  <c r="U48" i="1"/>
  <c r="V48" i="1"/>
  <c r="W48" i="1"/>
  <c r="X48" i="1"/>
  <c r="Y48" i="1"/>
  <c r="Z48" i="1"/>
  <c r="AA48" i="1"/>
  <c r="AB48" i="1"/>
  <c r="AC48" i="1"/>
  <c r="AD48" i="1"/>
  <c r="U49" i="1"/>
  <c r="V49" i="1"/>
  <c r="W49" i="1"/>
  <c r="X49" i="1"/>
  <c r="Y49" i="1"/>
  <c r="Z49" i="1"/>
  <c r="AA49" i="1"/>
  <c r="AB49" i="1"/>
  <c r="AC49" i="1"/>
  <c r="AD49" i="1"/>
  <c r="U50" i="1"/>
  <c r="V50" i="1"/>
  <c r="W50" i="1"/>
  <c r="X50" i="1"/>
  <c r="Y50" i="1"/>
  <c r="Z50" i="1"/>
  <c r="AA50" i="1"/>
  <c r="AB50" i="1"/>
  <c r="AC50" i="1"/>
  <c r="AD50" i="1"/>
  <c r="AD2" i="1"/>
  <c r="AC2" i="1"/>
  <c r="AB2" i="1"/>
  <c r="AA2" i="1"/>
  <c r="Y2" i="1"/>
  <c r="Z2" i="1"/>
  <c r="X2" i="1"/>
  <c r="V2" i="1"/>
  <c r="W2" i="1"/>
  <c r="U2" i="1"/>
  <c r="AH2" i="1" l="1"/>
  <c r="AG62" i="1"/>
  <c r="AH40" i="1"/>
  <c r="AH36" i="1"/>
  <c r="AG32" i="1"/>
  <c r="AG24" i="1"/>
  <c r="AH8" i="1"/>
  <c r="AG22" i="1"/>
  <c r="AG4" i="1"/>
  <c r="AG10" i="1"/>
  <c r="AG37" i="1"/>
  <c r="AG25" i="1"/>
  <c r="AH21" i="1"/>
  <c r="AG17" i="1"/>
  <c r="AH13" i="1"/>
  <c r="AG5" i="1"/>
  <c r="AG78" i="1"/>
  <c r="AH78" i="1"/>
  <c r="AH77" i="1"/>
  <c r="AG74" i="1"/>
  <c r="AH74" i="1"/>
  <c r="AG2" i="1"/>
  <c r="AH17" i="1"/>
  <c r="AG27" i="1"/>
  <c r="AG3" i="1"/>
  <c r="AG73" i="1"/>
  <c r="AH42" i="1"/>
  <c r="AH34" i="1"/>
  <c r="AH26" i="1"/>
  <c r="AH22" i="1"/>
  <c r="AH18" i="1"/>
  <c r="AH10" i="1"/>
  <c r="AH6" i="1"/>
  <c r="AH5" i="1"/>
  <c r="AH11" i="1"/>
  <c r="AH25" i="1"/>
  <c r="AH15" i="1"/>
  <c r="AH7" i="1"/>
  <c r="AH73" i="1"/>
  <c r="AG36" i="1"/>
  <c r="AG21" i="1"/>
  <c r="AH24" i="1"/>
  <c r="AH4" i="1"/>
  <c r="AG8" i="1"/>
  <c r="AH3" i="1"/>
  <c r="AH47" i="1"/>
  <c r="AH43" i="1"/>
  <c r="AH39" i="1"/>
  <c r="AH12" i="1"/>
  <c r="AG7" i="1"/>
  <c r="AG26" i="1"/>
  <c r="AG18" i="1"/>
  <c r="AG6" i="1"/>
  <c r="AG70" i="1"/>
  <c r="AG67" i="1"/>
  <c r="AH45" i="1"/>
  <c r="AH37" i="1"/>
  <c r="AG33" i="1"/>
  <c r="AG29" i="1"/>
  <c r="AH14" i="1"/>
  <c r="AG61" i="1"/>
  <c r="AG71" i="1"/>
  <c r="AH71" i="1"/>
  <c r="AH67" i="1"/>
  <c r="AH63" i="1"/>
  <c r="AH61" i="1"/>
  <c r="AH70" i="1"/>
  <c r="AH62" i="1"/>
  <c r="AH60" i="1"/>
  <c r="AH58" i="1"/>
  <c r="AG55" i="1"/>
  <c r="AH55" i="1"/>
  <c r="AH51" i="1"/>
  <c r="AH49" i="1"/>
  <c r="AG49" i="1"/>
  <c r="AG47" i="1"/>
  <c r="AH46" i="1"/>
  <c r="AG46" i="1"/>
  <c r="AG45" i="1"/>
  <c r="AH44" i="1"/>
  <c r="AG44" i="1"/>
  <c r="AG43" i="1"/>
  <c r="AG42" i="1"/>
  <c r="AH41" i="1"/>
  <c r="AG41" i="1"/>
  <c r="AG40" i="1"/>
  <c r="AG39" i="1"/>
  <c r="AH38" i="1"/>
  <c r="AG38" i="1"/>
  <c r="AG34" i="1"/>
  <c r="AH33" i="1"/>
  <c r="AH32" i="1"/>
  <c r="AG30" i="1"/>
  <c r="AH30" i="1"/>
  <c r="AH29" i="1"/>
  <c r="AG28" i="1"/>
  <c r="AH28" i="1"/>
  <c r="AH27" i="1"/>
  <c r="AG15" i="1"/>
  <c r="AG14" i="1"/>
  <c r="AG13" i="1"/>
  <c r="AG12" i="1"/>
  <c r="AG11" i="1"/>
</calcChain>
</file>

<file path=xl/sharedStrings.xml><?xml version="1.0" encoding="utf-8"?>
<sst xmlns="http://schemas.openxmlformats.org/spreadsheetml/2006/main" count="162" uniqueCount="140">
  <si>
    <t>ToSIL-1</t>
  </si>
  <si>
    <t>Silicon-1</t>
  </si>
  <si>
    <t>Chalice-1</t>
  </si>
  <si>
    <t>Chalice-2</t>
  </si>
  <si>
    <t>ToSIL-2</t>
  </si>
  <si>
    <t>Silicon-2</t>
  </si>
  <si>
    <t>Chalice-3</t>
  </si>
  <si>
    <t>ToSIL-3</t>
  </si>
  <si>
    <t>Silicon-3</t>
  </si>
  <si>
    <t>Chalice-A</t>
  </si>
  <si>
    <t>ToSil-A</t>
  </si>
  <si>
    <t>Silicon-A</t>
  </si>
  <si>
    <t>Chalice-S</t>
  </si>
  <si>
    <t>ToSil-S</t>
  </si>
  <si>
    <t>Silicon-S</t>
  </si>
  <si>
    <t>Total-A</t>
  </si>
  <si>
    <t>Total-S</t>
  </si>
  <si>
    <t>Syxc-1</t>
  </si>
  <si>
    <t>Syxc-2</t>
  </si>
  <si>
    <t>Syxc-3</t>
  </si>
  <si>
    <t>Syxc-A</t>
  </si>
  <si>
    <t>Syxc-S</t>
  </si>
  <si>
    <t>precise</t>
  </si>
  <si>
    <t>correct</t>
  </si>
  <si>
    <t>change-needed</t>
  </si>
  <si>
    <t>comment</t>
  </si>
  <si>
    <t>boolean_arguments</t>
  </si>
  <si>
    <t>boolean_locals</t>
  </si>
  <si>
    <t>boolean_results</t>
  </si>
  <si>
    <t>booleans_basic</t>
  </si>
  <si>
    <t>booleans_comparison</t>
  </si>
  <si>
    <t>booleans_formulae</t>
  </si>
  <si>
    <t>booleans_not</t>
  </si>
  <si>
    <t>fapps_inside_functions</t>
  </si>
  <si>
    <t>runs</t>
  </si>
  <si>
    <t>scala.MatchError: IfThenElseTerm</t>
  </si>
  <si>
    <t>scala.MatchError: IfThenElseTerm in Silicon</t>
  </si>
  <si>
    <t>integer_arguments</t>
  </si>
  <si>
    <t>integer_locals</t>
  </si>
  <si>
    <t>integer_results</t>
  </si>
  <si>
    <t>integers_basic</t>
  </si>
  <si>
    <t>integers_comparison</t>
  </si>
  <si>
    <t>abs</t>
  </si>
  <si>
    <t>method negFail only appears in unit test</t>
  </si>
  <si>
    <t>eval_and_branching</t>
  </si>
  <si>
    <t>rd(predicate) not supported by Silicon</t>
  </si>
  <si>
    <t>ifthenelse</t>
  </si>
  <si>
    <t>copy postcondition as assertion</t>
  </si>
  <si>
    <t>ifthenelse_antecendents_forall</t>
  </si>
  <si>
    <t>ifthenelse_field_access</t>
  </si>
  <si>
    <t>implications1</t>
  </si>
  <si>
    <t>implications2</t>
  </si>
  <si>
    <t>stats</t>
  </si>
  <si>
    <t>fields_fork_join</t>
  </si>
  <si>
    <t>fork_omit_token</t>
  </si>
  <si>
    <t>heap_independent_methods_async</t>
  </si>
  <si>
    <t>joinable</t>
  </si>
  <si>
    <t>predicates_fork_join</t>
  </si>
  <si>
    <t>Diff</t>
  </si>
  <si>
    <t>reusing_tokens</t>
  </si>
  <si>
    <t>PermissionModel</t>
  </si>
  <si>
    <t>ForkJoin</t>
  </si>
  <si>
    <t>Branching</t>
  </si>
  <si>
    <t>Basics</t>
  </si>
  <si>
    <t>basic</t>
  </si>
  <si>
    <t>caching_soundness</t>
  </si>
  <si>
    <t>permission not merged correctly</t>
  </si>
  <si>
    <t>locks</t>
  </si>
  <si>
    <t>exception in Chalice2SIL</t>
  </si>
  <si>
    <t>peculiar</t>
  </si>
  <si>
    <t>permission_arithmetic2</t>
  </si>
  <si>
    <t>method Test01::test02 fails</t>
  </si>
  <si>
    <t>predicates</t>
  </si>
  <si>
    <t>scaling</t>
  </si>
  <si>
    <t>Heaps</t>
  </si>
  <si>
    <t>aliasing</t>
  </si>
  <si>
    <t>aliasing_iff</t>
  </si>
  <si>
    <t>two methods fail to verify</t>
  </si>
  <si>
    <t>aliasing_ifthenelse</t>
  </si>
  <si>
    <t>boolean_heap_chunks</t>
  </si>
  <si>
    <t>fapps_argument_heap_chunks</t>
  </si>
  <si>
    <t>fields_acc_in_function</t>
  </si>
  <si>
    <t>fields_access</t>
  </si>
  <si>
    <t>fields_conditionals</t>
  </si>
  <si>
    <t>fields_consumptions</t>
  </si>
  <si>
    <t>fields_consumptions_fractions</t>
  </si>
  <si>
    <t>different interpretation of rd(x), never "greedy"</t>
  </si>
  <si>
    <t>fields_rd_immutability</t>
  </si>
  <si>
    <t>heap_indirections</t>
  </si>
  <si>
    <t>predicates_access_greater_onehundred</t>
  </si>
  <si>
    <t>predicates_basic</t>
  </si>
  <si>
    <t>fails to unfold nested predicate</t>
  </si>
  <si>
    <t>unfolding in function should fail, doesn't</t>
  </si>
  <si>
    <t>predicates_complex</t>
  </si>
  <si>
    <t>Monitors</t>
  </si>
  <si>
    <t>acquire_getter</t>
  </si>
  <si>
    <t>eval_holds</t>
  </si>
  <si>
    <t>holds in functions not implemented</t>
  </si>
  <si>
    <t>holds</t>
  </si>
  <si>
    <t>rd locks not supported</t>
  </si>
  <si>
    <t>holds_neg</t>
  </si>
  <si>
    <t>invariants</t>
  </si>
  <si>
    <t>lifecycle</t>
  </si>
  <si>
    <t>unsupported expression involving waitlevel</t>
  </si>
  <si>
    <t>lockchange</t>
  </si>
  <si>
    <t>old</t>
  </si>
  <si>
    <t>waitlevel_comparisons</t>
  </si>
  <si>
    <t>Misc</t>
  </si>
  <si>
    <t>cell_container</t>
  </si>
  <si>
    <t>cell_raw</t>
  </si>
  <si>
    <t>division</t>
  </si>
  <si>
    <t>error_reporting_syxc_vs_chalice</t>
  </si>
  <si>
    <t>inconsistent_precondition</t>
  </si>
  <si>
    <t>injection</t>
  </si>
  <si>
    <t>sequences not supported by Chalice2SIL</t>
  </si>
  <si>
    <t>join_function_returning_token</t>
  </si>
  <si>
    <t>join_var_field</t>
  </si>
  <si>
    <t>linked_list</t>
  </si>
  <si>
    <t>exception in Silicon (rd(predicate))</t>
  </si>
  <si>
    <t>LinkedList-NoFunctions</t>
  </si>
  <si>
    <t>split_merge_access</t>
  </si>
  <si>
    <t>VariousFeatures</t>
  </si>
  <si>
    <t>acc_implications_or</t>
  </si>
  <si>
    <t>unfold_fold_unchanged</t>
  </si>
  <si>
    <t>assert</t>
  </si>
  <si>
    <t>constructors</t>
  </si>
  <si>
    <t>free</t>
  </si>
  <si>
    <t>free not implemented in Chalice2SIL</t>
  </si>
  <si>
    <t>function_pure_ensures_clause</t>
  </si>
  <si>
    <t>newrhs_inits</t>
  </si>
  <si>
    <t>new_means_all_different</t>
  </si>
  <si>
    <t>nonnull_inference</t>
  </si>
  <si>
    <t>quantifiers</t>
  </si>
  <si>
    <t>rd_star</t>
  </si>
  <si>
    <t>ternary</t>
  </si>
  <si>
    <t>unfolding_old_heap</t>
  </si>
  <si>
    <t>3 methods fail to verify</t>
  </si>
  <si>
    <t>while</t>
  </si>
  <si>
    <t>while_lockchange_local_vars</t>
  </si>
  <si>
    <t>running with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</si>
</sst>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\ &quot;ms&quot;"/>
    <numFmt numFmtId="166" formatCode="&quot;yes&quot;;0;&quot;no&quot;;&quot;-&quot;"/>
    <numFmt numFmtId="167" formatCode="&quot;yes&quot;;\-0;&quot;no&quot;;&quot;-&quot;"/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theme="4" tint="0.3999755851924192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3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3" xfId="0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5" fontId="3" fillId="0" borderId="0" xfId="0" applyNumberFormat="1" applyFont="1"/>
    <xf numFmtId="165" fontId="3" fillId="0" borderId="2" xfId="0" applyNumberFormat="1" applyFont="1" applyBorder="1"/>
    <xf numFmtId="0" fontId="2" fillId="0" borderId="1" xfId="2"/>
    <xf numFmtId="0" fontId="2" fillId="0" borderId="1" xfId="2" applyFont="1"/>
    <xf numFmtId="0" fontId="3" fillId="0" borderId="0" xfId="0" applyFont="1"/>
    <xf numFmtId="49" fontId="2" fillId="0" borderId="1" xfId="2" applyNumberFormat="1"/>
    <xf numFmtId="49" fontId="0" fillId="0" borderId="0" xfId="0" applyNumberFormat="1" applyBorder="1"/>
    <xf numFmtId="166" fontId="0" fillId="0" borderId="2" xfId="0" applyNumberFormat="1" applyBorder="1"/>
    <xf numFmtId="166" fontId="0" fillId="0" borderId="0" xfId="0" applyNumberFormat="1" applyBorder="1"/>
    <xf numFmtId="49" fontId="2" fillId="0" borderId="4" xfId="2" applyNumberFormat="1" applyBorder="1"/>
    <xf numFmtId="167" fontId="0" fillId="0" borderId="0" xfId="0" applyNumberFormat="1" applyBorder="1"/>
    <xf numFmtId="166" fontId="0" fillId="0" borderId="0" xfId="0" applyNumberFormat="1" applyFill="1" applyBorder="1"/>
    <xf numFmtId="9" fontId="0" fillId="0" borderId="0" xfId="1" applyFont="1"/>
    <xf numFmtId="168" fontId="0" fillId="0" borderId="6" xfId="1" applyNumberFormat="1" applyFont="1" applyBorder="1"/>
    <xf numFmtId="0" fontId="0" fillId="0" borderId="5" xfId="1" applyNumberFormat="1" applyFont="1" applyFill="1" applyBorder="1"/>
    <xf numFmtId="0" fontId="3" fillId="0" borderId="6" xfId="0" applyFont="1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8" fontId="0" fillId="0" borderId="7" xfId="1" applyNumberFormat="1" applyFont="1" applyBorder="1"/>
    <xf numFmtId="0" fontId="0" fillId="0" borderId="6" xfId="1" applyNumberFormat="1" applyFont="1" applyFill="1" applyBorder="1"/>
    <xf numFmtId="0" fontId="2" fillId="0" borderId="1" xfId="2" applyNumberFormat="1"/>
    <xf numFmtId="0" fontId="0" fillId="0" borderId="0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0" fontId="0" fillId="0" borderId="9" xfId="0" applyBorder="1"/>
  </cellXfs>
  <cellStyles count="3">
    <cellStyle name="Heading 3" xfId="2" builtinId="1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7"/>
  <sheetViews>
    <sheetView tabSelected="1" topLeftCell="K1" workbookViewId="0">
      <pane ySplit="1" topLeftCell="A17" activePane="bottomLeft" state="frozen"/>
      <selection pane="bottomLeft" activeCell="AE29" sqref="AE29"/>
    </sheetView>
  </sheetViews>
  <sheetFormatPr defaultRowHeight="15" x14ac:dyDescent="0.25"/>
  <cols>
    <col min="1" max="1" width="16.85546875" style="13" bestFit="1" customWidth="1"/>
    <col min="2" max="2" width="33.42578125" style="13" bestFit="1" customWidth="1"/>
    <col min="3" max="3" width="9.28515625" style="3" customWidth="1"/>
    <col min="4" max="4" width="9.28515625" style="4" customWidth="1"/>
    <col min="5" max="5" width="9.5703125" style="4" customWidth="1"/>
    <col min="6" max="7" width="9.28515625" style="4" customWidth="1"/>
    <col min="8" max="8" width="9.5703125" style="4" customWidth="1"/>
    <col min="9" max="9" width="11.5703125" style="4" bestFit="1" customWidth="1"/>
    <col min="10" max="10" width="9.28515625" style="4" bestFit="1" customWidth="1"/>
    <col min="11" max="11" width="9.5703125" style="5" bestFit="1" customWidth="1"/>
    <col min="12" max="14" width="9.28515625" style="4" customWidth="1"/>
    <col min="15" max="15" width="7.42578125" style="16" bestFit="1" customWidth="1"/>
    <col min="16" max="16" width="7.140625" style="17" bestFit="1" customWidth="1"/>
    <col min="18" max="18" width="15" style="17" bestFit="1" customWidth="1"/>
    <col min="19" max="19" width="39.85546875" style="15" bestFit="1" customWidth="1"/>
    <col min="20" max="20" width="17.5703125" style="31" bestFit="1" customWidth="1"/>
    <col min="21" max="21" width="10.85546875" style="3" customWidth="1"/>
    <col min="22" max="26" width="9.28515625" bestFit="1" customWidth="1"/>
    <col min="27" max="27" width="9.5703125" bestFit="1" customWidth="1"/>
    <col min="28" max="28" width="9.28515625" bestFit="1" customWidth="1"/>
    <col min="29" max="29" width="9.5703125" bestFit="1" customWidth="1"/>
    <col min="33" max="33" width="19.85546875" customWidth="1"/>
  </cols>
  <sheetData>
    <row r="1" spans="1:34" s="11" customFormat="1" ht="15.75" thickBot="1" x14ac:dyDescent="0.3">
      <c r="A1" s="12"/>
      <c r="B1" s="12"/>
      <c r="C1" s="11" t="s">
        <v>2</v>
      </c>
      <c r="D1" s="11" t="s">
        <v>0</v>
      </c>
      <c r="E1" s="11" t="s">
        <v>1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17</v>
      </c>
      <c r="M1" s="11" t="s">
        <v>18</v>
      </c>
      <c r="N1" s="11" t="s">
        <v>19</v>
      </c>
      <c r="O1" s="18" t="s">
        <v>22</v>
      </c>
      <c r="P1" s="14" t="s">
        <v>23</v>
      </c>
      <c r="Q1" s="11" t="s">
        <v>34</v>
      </c>
      <c r="R1" s="14" t="s">
        <v>24</v>
      </c>
      <c r="S1" s="14" t="s">
        <v>25</v>
      </c>
      <c r="T1" s="30" t="s">
        <v>139</v>
      </c>
      <c r="U1" s="11" t="s">
        <v>9</v>
      </c>
      <c r="V1" s="11" t="s">
        <v>10</v>
      </c>
      <c r="W1" s="11" t="s">
        <v>11</v>
      </c>
      <c r="X1" s="11" t="s">
        <v>12</v>
      </c>
      <c r="Y1" s="11" t="s">
        <v>13</v>
      </c>
      <c r="Z1" s="11" t="s">
        <v>14</v>
      </c>
      <c r="AA1" s="11" t="s">
        <v>15</v>
      </c>
      <c r="AB1" s="11" t="s">
        <v>16</v>
      </c>
      <c r="AC1" s="11" t="s">
        <v>20</v>
      </c>
      <c r="AD1" s="11" t="s">
        <v>21</v>
      </c>
      <c r="AG1" s="11" t="s">
        <v>58</v>
      </c>
    </row>
    <row r="2" spans="1:34" x14ac:dyDescent="0.25">
      <c r="A2" s="13" t="s">
        <v>63</v>
      </c>
      <c r="B2" s="13" t="s">
        <v>26</v>
      </c>
      <c r="C2" s="6">
        <v>415</v>
      </c>
      <c r="D2" s="7">
        <v>252</v>
      </c>
      <c r="E2" s="7">
        <v>406</v>
      </c>
      <c r="F2" s="7">
        <v>408</v>
      </c>
      <c r="G2" s="7">
        <v>249</v>
      </c>
      <c r="H2" s="7">
        <v>403</v>
      </c>
      <c r="I2" s="7">
        <v>406</v>
      </c>
      <c r="J2" s="7">
        <v>249</v>
      </c>
      <c r="K2" s="8">
        <v>414</v>
      </c>
      <c r="L2" s="7">
        <v>640</v>
      </c>
      <c r="M2" s="7">
        <v>641</v>
      </c>
      <c r="N2" s="7">
        <v>671</v>
      </c>
      <c r="O2" s="16">
        <v>1</v>
      </c>
      <c r="P2" s="17">
        <v>1</v>
      </c>
      <c r="Q2" s="17">
        <v>1</v>
      </c>
      <c r="R2" s="19">
        <v>0</v>
      </c>
      <c r="T2" s="20">
        <f>IF(S2="",0,Q2)</f>
        <v>0</v>
      </c>
      <c r="U2" s="10">
        <f>AVERAGE(C2,F2,I2)</f>
        <v>409.66666666666669</v>
      </c>
      <c r="V2" s="9">
        <f>AVERAGE(D2,G2,J2)</f>
        <v>250</v>
      </c>
      <c r="W2" s="9">
        <f>AVERAGE(E2,H2,K2)</f>
        <v>407.66666666666669</v>
      </c>
      <c r="X2" s="2">
        <f>STDEVA(C2,F2,I2)</f>
        <v>4.7258156262526088</v>
      </c>
      <c r="Y2" s="2">
        <f>STDEVA(D2,G2,J2)</f>
        <v>1.7320508075688772</v>
      </c>
      <c r="Z2" s="2">
        <f>STDEVA(E2,H2,K2)</f>
        <v>5.6862407030773268</v>
      </c>
      <c r="AA2" s="9">
        <f>AVERAGE(C2+D2+E2,F2+G2+H2,I2+J2+K2)</f>
        <v>1067.3333333333333</v>
      </c>
      <c r="AB2" s="2">
        <f>STDEVA(C2+D2+E2,F2+G2+H2,I2+J2+K2)</f>
        <v>6.6583281184793925</v>
      </c>
      <c r="AC2" s="9">
        <f>AVERAGE(L2:N2)</f>
        <v>650.66666666666663</v>
      </c>
      <c r="AD2" s="2">
        <f>STDEVA(L2:N2)</f>
        <v>17.616280348965084</v>
      </c>
      <c r="AE2" s="2"/>
      <c r="AG2" s="1">
        <f>IF(SUM(C2,F2,I2)&gt;0,AA2-AC2,"-")</f>
        <v>416.66666666666663</v>
      </c>
      <c r="AH2" s="21">
        <f>IF(SUM(C2,F2,I2)&gt;0,AA2/AC2,"")</f>
        <v>1.6403688524590163</v>
      </c>
    </row>
    <row r="3" spans="1:34" x14ac:dyDescent="0.25">
      <c r="A3" s="13" t="str">
        <f>A$2</f>
        <v>Basics</v>
      </c>
      <c r="B3" s="13" t="s">
        <v>27</v>
      </c>
      <c r="C3" s="6">
        <v>466</v>
      </c>
      <c r="D3" s="7">
        <v>275</v>
      </c>
      <c r="E3" s="7">
        <v>410</v>
      </c>
      <c r="F3" s="7">
        <v>465</v>
      </c>
      <c r="G3" s="7">
        <v>274</v>
      </c>
      <c r="H3" s="7">
        <v>421</v>
      </c>
      <c r="I3" s="7">
        <v>465</v>
      </c>
      <c r="J3" s="7">
        <v>274</v>
      </c>
      <c r="K3" s="8">
        <v>412</v>
      </c>
      <c r="L3" s="7">
        <v>722</v>
      </c>
      <c r="M3" s="7">
        <v>700</v>
      </c>
      <c r="N3" s="7">
        <v>699</v>
      </c>
      <c r="O3" s="16">
        <v>1</v>
      </c>
      <c r="P3" s="17">
        <v>1</v>
      </c>
      <c r="Q3" s="17">
        <v>1</v>
      </c>
      <c r="R3" s="17">
        <v>0</v>
      </c>
      <c r="T3" s="20">
        <f t="shared" ref="T3:T66" si="0">IF(S3="",0,Q3)</f>
        <v>0</v>
      </c>
      <c r="U3" s="10">
        <f>AVERAGE(C3,F3,I3)</f>
        <v>465.33333333333331</v>
      </c>
      <c r="V3" s="9">
        <f>AVERAGE(D3,G3,J3)</f>
        <v>274.33333333333331</v>
      </c>
      <c r="W3" s="9">
        <f>AVERAGE(E3,H3,K3)</f>
        <v>414.33333333333331</v>
      </c>
      <c r="X3" s="2">
        <f>STDEVA(C3,F3,I3)</f>
        <v>0.57735026918962584</v>
      </c>
      <c r="Y3" s="2">
        <f>STDEVA(D3,G3,J3)</f>
        <v>0.57735026918962584</v>
      </c>
      <c r="Z3" s="2">
        <f>STDEVA(E3,H3,K3)</f>
        <v>5.8594652770823155</v>
      </c>
      <c r="AA3" s="9">
        <f>AVERAGE(C3+D3+E3,F3+G3+H3,I3+J3+K3)</f>
        <v>1154</v>
      </c>
      <c r="AB3" s="2">
        <f>STDEVA(C3+D3+E3,F3+G3+H3,I3+J3+K3)</f>
        <v>5.196152422706632</v>
      </c>
      <c r="AC3" s="9">
        <f>AVERAGE(L3:N3)</f>
        <v>707</v>
      </c>
      <c r="AD3" s="2">
        <f>STDEVA(L3:N3)</f>
        <v>13</v>
      </c>
      <c r="AE3" s="2"/>
      <c r="AG3" s="1">
        <f>IF(SUM(C3,F3,I3)&gt;0,AA3-AC3,"-")</f>
        <v>447</v>
      </c>
      <c r="AH3" s="21">
        <f>IF(SUM(C3,F3,I3)&gt;0,AA3/AC3,"")</f>
        <v>1.6322489391796322</v>
      </c>
    </row>
    <row r="4" spans="1:34" x14ac:dyDescent="0.25">
      <c r="A4" s="13" t="str">
        <f t="shared" ref="A4:A14" si="1">A$2</f>
        <v>Basics</v>
      </c>
      <c r="B4" s="13" t="s">
        <v>28</v>
      </c>
      <c r="C4" s="6">
        <v>455</v>
      </c>
      <c r="D4" s="7">
        <v>275</v>
      </c>
      <c r="E4" s="7">
        <v>440</v>
      </c>
      <c r="F4" s="7">
        <v>469</v>
      </c>
      <c r="G4" s="7">
        <v>282</v>
      </c>
      <c r="H4" s="7">
        <v>453</v>
      </c>
      <c r="I4" s="7">
        <v>469</v>
      </c>
      <c r="J4" s="7">
        <v>281</v>
      </c>
      <c r="K4" s="8">
        <v>469</v>
      </c>
      <c r="L4" s="7">
        <v>734</v>
      </c>
      <c r="M4" s="7">
        <v>703</v>
      </c>
      <c r="N4" s="7">
        <v>703</v>
      </c>
      <c r="O4" s="16">
        <v>1</v>
      </c>
      <c r="P4" s="17">
        <v>1</v>
      </c>
      <c r="Q4" s="17">
        <v>0</v>
      </c>
      <c r="R4" s="17">
        <v>0</v>
      </c>
      <c r="S4" s="15" t="s">
        <v>43</v>
      </c>
      <c r="T4" s="20">
        <f t="shared" si="0"/>
        <v>0</v>
      </c>
      <c r="U4" s="10">
        <f>AVERAGE(C4,F4,I4)</f>
        <v>464.33333333333331</v>
      </c>
      <c r="V4" s="9">
        <f>AVERAGE(D4,G4,J4)</f>
        <v>279.33333333333331</v>
      </c>
      <c r="W4" s="9">
        <f>AVERAGE(E4,H4,K4)</f>
        <v>454</v>
      </c>
      <c r="X4" s="2">
        <f>STDEVA(C4,F4,I4)</f>
        <v>8.0829037686547611</v>
      </c>
      <c r="Y4" s="2">
        <f>STDEVA(D4,G4,J4)</f>
        <v>3.7859388972001828</v>
      </c>
      <c r="Z4" s="2">
        <f>STDEVA(E4,H4,K4)</f>
        <v>14.52583904633395</v>
      </c>
      <c r="AA4" s="9">
        <f>AVERAGE(C4+D4+E4,F4+G4+H4,I4+J4+K4)</f>
        <v>1197.6666666666667</v>
      </c>
      <c r="AB4" s="2">
        <f>STDEVA(C4+D4+E4,F4+G4+H4,I4+J4+K4)</f>
        <v>25.106440076867397</v>
      </c>
      <c r="AC4" s="9">
        <f>AVERAGE(L4:N4)</f>
        <v>713.33333333333337</v>
      </c>
      <c r="AD4" s="2">
        <f>STDEVA(L4:N4)</f>
        <v>17.897858344878401</v>
      </c>
      <c r="AE4" s="2"/>
      <c r="AG4" s="1">
        <f>IF(SUM(C4,F4,I4)&gt;0,AA4-AC4,"-")</f>
        <v>484.33333333333337</v>
      </c>
      <c r="AH4" s="21">
        <f>IF(SUM(C4,F4,I4)&gt;0,AA4/AC4,"")</f>
        <v>1.6789719626168225</v>
      </c>
    </row>
    <row r="5" spans="1:34" x14ac:dyDescent="0.25">
      <c r="A5" s="13" t="str">
        <f t="shared" si="1"/>
        <v>Basics</v>
      </c>
      <c r="B5" s="13" t="s">
        <v>29</v>
      </c>
      <c r="C5" s="6">
        <v>360</v>
      </c>
      <c r="D5" s="7">
        <v>250</v>
      </c>
      <c r="E5" s="7">
        <v>359</v>
      </c>
      <c r="F5" s="7">
        <v>359</v>
      </c>
      <c r="G5" s="7">
        <v>250</v>
      </c>
      <c r="H5" s="7">
        <v>359</v>
      </c>
      <c r="I5" s="7">
        <v>359</v>
      </c>
      <c r="J5" s="7">
        <v>281</v>
      </c>
      <c r="K5" s="8">
        <v>344</v>
      </c>
      <c r="L5" s="7">
        <v>547</v>
      </c>
      <c r="M5" s="7">
        <v>547</v>
      </c>
      <c r="N5" s="7">
        <v>547</v>
      </c>
      <c r="O5" s="16">
        <v>1</v>
      </c>
      <c r="P5" s="17">
        <v>1</v>
      </c>
      <c r="Q5" s="17">
        <v>1</v>
      </c>
      <c r="R5" s="17">
        <v>0</v>
      </c>
      <c r="T5" s="20">
        <f t="shared" si="0"/>
        <v>0</v>
      </c>
      <c r="U5" s="10">
        <f>AVERAGE(C5,F5,I5)</f>
        <v>359.33333333333331</v>
      </c>
      <c r="V5" s="9">
        <f>AVERAGE(D5,G5,J5)</f>
        <v>260.33333333333331</v>
      </c>
      <c r="W5" s="9">
        <f>AVERAGE(E5,H5,K5)</f>
        <v>354</v>
      </c>
      <c r="X5" s="2">
        <f>STDEVA(C5,F5,I5)</f>
        <v>0.57735026918962584</v>
      </c>
      <c r="Y5" s="2">
        <f>STDEVA(D5,G5,J5)</f>
        <v>17.897858344878397</v>
      </c>
      <c r="Z5" s="2">
        <f>STDEVA(E5,H5,K5)</f>
        <v>8.6602540378443873</v>
      </c>
      <c r="AA5" s="9">
        <f>AVERAGE(C5+D5+E5,F5+G5+H5,I5+J5+K5)</f>
        <v>973.66666666666663</v>
      </c>
      <c r="AB5" s="2">
        <f>STDEVA(C5+D5+E5,F5+G5+H5,I5+J5+K5)</f>
        <v>8.9628864398325021</v>
      </c>
      <c r="AC5" s="9">
        <f>AVERAGE(L5:N5)</f>
        <v>547</v>
      </c>
      <c r="AD5" s="2">
        <f>STDEVA(L5:N5)</f>
        <v>0</v>
      </c>
      <c r="AE5" s="2"/>
      <c r="AG5" s="1">
        <f>IF(SUM(C5,F5,I5)&gt;0,AA5-AC5,"-")</f>
        <v>426.66666666666663</v>
      </c>
      <c r="AH5" s="21">
        <f>IF(SUM(C5,F5,I5)&gt;0,AA5/AC5,"")</f>
        <v>1.7800121876904327</v>
      </c>
    </row>
    <row r="6" spans="1:34" x14ac:dyDescent="0.25">
      <c r="A6" s="13" t="str">
        <f t="shared" si="1"/>
        <v>Basics</v>
      </c>
      <c r="B6" s="13" t="s">
        <v>30</v>
      </c>
      <c r="C6" s="6">
        <v>391</v>
      </c>
      <c r="D6" s="7">
        <v>266</v>
      </c>
      <c r="E6" s="7">
        <v>422</v>
      </c>
      <c r="F6" s="7">
        <v>390</v>
      </c>
      <c r="G6" s="7">
        <v>250</v>
      </c>
      <c r="H6" s="7">
        <v>422</v>
      </c>
      <c r="I6" s="7">
        <v>390</v>
      </c>
      <c r="J6" s="7">
        <v>265</v>
      </c>
      <c r="K6" s="8">
        <v>406</v>
      </c>
      <c r="L6" s="7">
        <v>610</v>
      </c>
      <c r="M6" s="7">
        <v>625</v>
      </c>
      <c r="N6" s="7">
        <v>594</v>
      </c>
      <c r="O6" s="16">
        <v>1</v>
      </c>
      <c r="P6" s="17">
        <v>1</v>
      </c>
      <c r="Q6" s="17">
        <v>1</v>
      </c>
      <c r="R6" s="17">
        <v>0</v>
      </c>
      <c r="T6" s="20">
        <f t="shared" si="0"/>
        <v>0</v>
      </c>
      <c r="U6" s="10">
        <f>AVERAGE(C6,F6,I6)</f>
        <v>390.33333333333331</v>
      </c>
      <c r="V6" s="9">
        <f>AVERAGE(D6,G6,J6)</f>
        <v>260.33333333333331</v>
      </c>
      <c r="W6" s="9">
        <f>AVERAGE(E6,H6,K6)</f>
        <v>416.66666666666669</v>
      </c>
      <c r="X6" s="2">
        <f>STDEVA(C6,F6,I6)</f>
        <v>0.57735026918962584</v>
      </c>
      <c r="Y6" s="2">
        <f>STDEVA(D6,G6,J6)</f>
        <v>8.9628864398325021</v>
      </c>
      <c r="Z6" s="2">
        <f>STDEVA(E6,H6,K6)</f>
        <v>9.2376043070340135</v>
      </c>
      <c r="AA6" s="9">
        <f>AVERAGE(C6+D6+E6,F6+G6+H6,I6+J6+K6)</f>
        <v>1067.3333333333333</v>
      </c>
      <c r="AB6" s="2">
        <f>STDEVA(C6+D6+E6,F6+G6+H6,I6+J6+K6)</f>
        <v>10.115993936995679</v>
      </c>
      <c r="AC6" s="9">
        <f>AVERAGE(L6:N6)</f>
        <v>609.66666666666663</v>
      </c>
      <c r="AD6" s="2">
        <f>STDEVA(L6:N6)</f>
        <v>15.50268793897798</v>
      </c>
      <c r="AE6" s="2"/>
      <c r="AG6" s="1">
        <f>IF(SUM(C6,F6,I6)&gt;0,AA6-AC6,"-")</f>
        <v>457.66666666666663</v>
      </c>
      <c r="AH6" s="21">
        <f>IF(SUM(C6,F6,I6)&gt;0,AA6/AC6,"")</f>
        <v>1.750683433570257</v>
      </c>
    </row>
    <row r="7" spans="1:34" x14ac:dyDescent="0.25">
      <c r="A7" s="13" t="str">
        <f t="shared" si="1"/>
        <v>Basics</v>
      </c>
      <c r="B7" s="13" t="s">
        <v>31</v>
      </c>
      <c r="C7" s="6">
        <v>500</v>
      </c>
      <c r="D7" s="7">
        <v>328</v>
      </c>
      <c r="E7" s="7">
        <v>531</v>
      </c>
      <c r="F7" s="7">
        <v>493</v>
      </c>
      <c r="G7" s="7">
        <v>328</v>
      </c>
      <c r="H7" s="7">
        <v>516</v>
      </c>
      <c r="I7" s="7">
        <v>500</v>
      </c>
      <c r="J7" s="7">
        <v>344</v>
      </c>
      <c r="K7" s="8">
        <v>531</v>
      </c>
      <c r="L7" s="7">
        <v>851</v>
      </c>
      <c r="M7" s="7">
        <v>852</v>
      </c>
      <c r="N7" s="7">
        <v>844</v>
      </c>
      <c r="O7" s="16">
        <v>1</v>
      </c>
      <c r="P7" s="17">
        <v>1</v>
      </c>
      <c r="Q7" s="17">
        <v>1</v>
      </c>
      <c r="R7" s="17">
        <v>0</v>
      </c>
      <c r="T7" s="20">
        <f t="shared" si="0"/>
        <v>0</v>
      </c>
      <c r="U7" s="10">
        <f>AVERAGE(C7,F7,I7)</f>
        <v>497.66666666666669</v>
      </c>
      <c r="V7" s="9">
        <f>AVERAGE(D7,G7,J7)</f>
        <v>333.33333333333331</v>
      </c>
      <c r="W7" s="9">
        <f>AVERAGE(E7,H7,K7)</f>
        <v>526</v>
      </c>
      <c r="X7" s="2">
        <f>STDEVA(C7,F7,I7)</f>
        <v>4.0414518843273806</v>
      </c>
      <c r="Y7" s="2">
        <f>STDEVA(D7,G7,J7)</f>
        <v>9.2376043070340135</v>
      </c>
      <c r="Z7" s="2">
        <f>STDEVA(E7,H7,K7)</f>
        <v>8.6602540378443873</v>
      </c>
      <c r="AA7" s="9">
        <f>AVERAGE(C7+D7+E7,F7+G7+H7,I7+J7+K7)</f>
        <v>1357</v>
      </c>
      <c r="AB7" s="2">
        <f>STDEVA(C7+D7+E7,F7+G7+H7,I7+J7+K7)</f>
        <v>19.078784028338912</v>
      </c>
      <c r="AC7" s="9">
        <f>AVERAGE(L7:N7)</f>
        <v>849</v>
      </c>
      <c r="AD7" s="2">
        <f>STDEVA(L7:N7)</f>
        <v>4.358898943540674</v>
      </c>
      <c r="AE7" s="2"/>
      <c r="AG7" s="1">
        <f>IF(SUM(C7,F7,I7)&gt;0,AA7-AC7,"-")</f>
        <v>508</v>
      </c>
      <c r="AH7" s="21">
        <f>IF(SUM(C7,F7,I7)&gt;0,AA7/AC7,"")</f>
        <v>1.5983510011778563</v>
      </c>
    </row>
    <row r="8" spans="1:34" x14ac:dyDescent="0.25">
      <c r="A8" s="13" t="str">
        <f t="shared" si="1"/>
        <v>Basics</v>
      </c>
      <c r="B8" s="13" t="s">
        <v>32</v>
      </c>
      <c r="C8" s="6">
        <v>359</v>
      </c>
      <c r="D8" s="7">
        <v>219</v>
      </c>
      <c r="E8" s="7">
        <v>328</v>
      </c>
      <c r="F8" s="7">
        <v>360</v>
      </c>
      <c r="G8" s="7">
        <v>234</v>
      </c>
      <c r="H8" s="7">
        <v>313</v>
      </c>
      <c r="I8" s="7">
        <v>359</v>
      </c>
      <c r="J8" s="7">
        <v>234</v>
      </c>
      <c r="K8" s="8">
        <v>312</v>
      </c>
      <c r="L8" s="7">
        <v>546</v>
      </c>
      <c r="M8" s="7">
        <v>547</v>
      </c>
      <c r="N8" s="7">
        <v>563</v>
      </c>
      <c r="O8" s="16">
        <v>1</v>
      </c>
      <c r="P8" s="17">
        <v>1</v>
      </c>
      <c r="Q8" s="17">
        <v>1</v>
      </c>
      <c r="R8" s="17">
        <v>0</v>
      </c>
      <c r="T8" s="20">
        <f t="shared" si="0"/>
        <v>0</v>
      </c>
      <c r="U8" s="10">
        <f>AVERAGE(C8,F8,I8)</f>
        <v>359.33333333333331</v>
      </c>
      <c r="V8" s="9">
        <f>AVERAGE(D8,G8,J8)</f>
        <v>229</v>
      </c>
      <c r="W8" s="9">
        <f>AVERAGE(E8,H8,K8)</f>
        <v>317.66666666666669</v>
      </c>
      <c r="X8" s="2">
        <f>STDEVA(C8,F8,I8)</f>
        <v>0.57735026918962584</v>
      </c>
      <c r="Y8" s="2">
        <f>STDEVA(D8,G8,J8)</f>
        <v>8.6602540378443873</v>
      </c>
      <c r="Z8" s="2">
        <f>STDEVA(E8,H8,K8)</f>
        <v>8.9628864398325021</v>
      </c>
      <c r="AA8" s="9">
        <f>AVERAGE(C8+D8+E8,F8+G8+H8,I8+J8+K8)</f>
        <v>906</v>
      </c>
      <c r="AB8" s="2">
        <f>STDEVA(C8+D8+E8,F8+G8+H8,I8+J8+K8)</f>
        <v>1</v>
      </c>
      <c r="AC8" s="9">
        <f>AVERAGE(L8:N8)</f>
        <v>552</v>
      </c>
      <c r="AD8" s="2">
        <f>STDEVA(L8:N8)</f>
        <v>9.5393920141694561</v>
      </c>
      <c r="AE8" s="2"/>
      <c r="AG8" s="1">
        <f>IF(SUM(C8,F8,I8)&gt;0,AA8-AC8,"-")</f>
        <v>354</v>
      </c>
      <c r="AH8" s="21">
        <f>IF(SUM(C8,F8,I8)&gt;0,AA8/AC8,"")</f>
        <v>1.6413043478260869</v>
      </c>
    </row>
    <row r="9" spans="1:34" x14ac:dyDescent="0.25">
      <c r="A9" s="13" t="str">
        <f t="shared" si="1"/>
        <v>Basics</v>
      </c>
      <c r="B9" s="13" t="s">
        <v>33</v>
      </c>
      <c r="C9" s="6"/>
      <c r="D9" s="7"/>
      <c r="E9" s="7"/>
      <c r="F9" s="7"/>
      <c r="G9" s="7"/>
      <c r="H9" s="7"/>
      <c r="I9" s="7"/>
      <c r="J9" s="7"/>
      <c r="K9" s="8"/>
      <c r="L9" s="7">
        <v>859</v>
      </c>
      <c r="M9" s="7">
        <v>814</v>
      </c>
      <c r="N9" s="7">
        <v>810</v>
      </c>
      <c r="Q9" s="20">
        <v>0</v>
      </c>
      <c r="S9" s="15" t="s">
        <v>36</v>
      </c>
      <c r="T9" s="20">
        <f t="shared" si="0"/>
        <v>0</v>
      </c>
      <c r="U9" s="10" t="e">
        <f>AVERAGE(C9,F9,I9)</f>
        <v>#DIV/0!</v>
      </c>
      <c r="V9" s="9" t="e">
        <f>AVERAGE(D9,G9,J9)</f>
        <v>#DIV/0!</v>
      </c>
      <c r="W9" s="9" t="e">
        <f>AVERAGE(E9,H9,K9)</f>
        <v>#DIV/0!</v>
      </c>
      <c r="X9" s="2" t="e">
        <f>STDEVA(C9,F9,I9)</f>
        <v>#DIV/0!</v>
      </c>
      <c r="Y9" s="2" t="e">
        <f>STDEVA(D9,G9,J9)</f>
        <v>#DIV/0!</v>
      </c>
      <c r="Z9" s="2" t="e">
        <f>STDEVA(E9,H9,K9)</f>
        <v>#DIV/0!</v>
      </c>
      <c r="AA9" s="9">
        <f>AVERAGE(C9+D9+E9,F9+G9+H9,I9+J9+K9)</f>
        <v>0</v>
      </c>
      <c r="AB9" s="2">
        <f>STDEVA(C9+D9+E9,F9+G9+H9,I9+J9+K9)</f>
        <v>0</v>
      </c>
      <c r="AC9" s="9">
        <f>AVERAGE(L9:N9)</f>
        <v>827.66666666666663</v>
      </c>
      <c r="AD9" s="2">
        <f>STDEVA(L9:N9)</f>
        <v>27.209067116190024</v>
      </c>
      <c r="AE9" s="2"/>
      <c r="AG9" s="1" t="str">
        <f>IF(SUM(C9,F9,I9)&gt;0,AA9-AC9,"-")</f>
        <v>-</v>
      </c>
      <c r="AH9" s="21" t="str">
        <f>IF(SUM(C9,F9,I9)&gt;0,AA9/AC9,"")</f>
        <v/>
      </c>
    </row>
    <row r="10" spans="1:34" x14ac:dyDescent="0.25">
      <c r="A10" s="13" t="str">
        <f t="shared" si="1"/>
        <v>Basics</v>
      </c>
      <c r="B10" s="13" t="s">
        <v>37</v>
      </c>
      <c r="C10" s="6">
        <v>406</v>
      </c>
      <c r="D10" s="7">
        <v>281</v>
      </c>
      <c r="E10" s="7">
        <v>422</v>
      </c>
      <c r="F10" s="7">
        <v>422</v>
      </c>
      <c r="G10" s="7">
        <v>265</v>
      </c>
      <c r="H10" s="7">
        <v>438</v>
      </c>
      <c r="I10" s="7">
        <v>422</v>
      </c>
      <c r="J10" s="7">
        <v>281</v>
      </c>
      <c r="K10" s="8">
        <v>407</v>
      </c>
      <c r="L10" s="7">
        <v>672</v>
      </c>
      <c r="M10" s="7">
        <v>672</v>
      </c>
      <c r="N10" s="7">
        <v>688</v>
      </c>
      <c r="O10" s="16">
        <v>1</v>
      </c>
      <c r="P10" s="17">
        <v>1</v>
      </c>
      <c r="Q10" s="20">
        <v>1</v>
      </c>
      <c r="R10" s="20">
        <v>0</v>
      </c>
      <c r="T10" s="20">
        <f t="shared" si="0"/>
        <v>0</v>
      </c>
      <c r="U10" s="10">
        <f>AVERAGE(C10,F10,I10)</f>
        <v>416.66666666666669</v>
      </c>
      <c r="V10" s="9">
        <f>AVERAGE(D10,G10,J10)</f>
        <v>275.66666666666669</v>
      </c>
      <c r="W10" s="9">
        <f>AVERAGE(E10,H10,K10)</f>
        <v>422.33333333333331</v>
      </c>
      <c r="X10" s="2">
        <f>STDEVA(C10,F10,I10)</f>
        <v>9.2376043070340135</v>
      </c>
      <c r="Y10" s="2">
        <f>STDEVA(D10,G10,J10)</f>
        <v>9.2376043070340135</v>
      </c>
      <c r="Z10" s="2">
        <f>STDEVA(E10,H10,K10)</f>
        <v>15.50268793897798</v>
      </c>
      <c r="AA10" s="9">
        <f>AVERAGE(C10+D10+E10,F10+G10+H10,I10+J10+K10)</f>
        <v>1114.6666666666667</v>
      </c>
      <c r="AB10" s="2">
        <f>STDEVA(C10+D10+E10,F10+G10+H10,I10+J10+K10)</f>
        <v>8.9628864398325021</v>
      </c>
      <c r="AC10" s="9">
        <f>AVERAGE(L10:N10)</f>
        <v>677.33333333333337</v>
      </c>
      <c r="AD10" s="2">
        <f>STDEVA(L10:N10)</f>
        <v>9.2376043070340135</v>
      </c>
      <c r="AE10" s="2"/>
      <c r="AG10" s="1">
        <f>IF(SUM(C10,F10,I10)&gt;0,AA10-AC10,"-")</f>
        <v>437.33333333333337</v>
      </c>
      <c r="AH10" s="21">
        <f>IF(SUM(C10,F10,I10)&gt;0,AA10/AC10,"")</f>
        <v>1.6456692913385826</v>
      </c>
    </row>
    <row r="11" spans="1:34" x14ac:dyDescent="0.25">
      <c r="A11" s="13" t="str">
        <f t="shared" si="1"/>
        <v>Basics</v>
      </c>
      <c r="B11" s="13" t="s">
        <v>38</v>
      </c>
      <c r="C11" s="6">
        <v>437</v>
      </c>
      <c r="D11" s="7">
        <v>258</v>
      </c>
      <c r="E11" s="7">
        <v>329</v>
      </c>
      <c r="F11" s="7">
        <v>422</v>
      </c>
      <c r="G11" s="7">
        <v>266</v>
      </c>
      <c r="H11" s="7">
        <v>329</v>
      </c>
      <c r="I11" s="7">
        <v>453</v>
      </c>
      <c r="J11" s="7">
        <v>250</v>
      </c>
      <c r="K11" s="8">
        <v>344</v>
      </c>
      <c r="L11" s="7">
        <v>610</v>
      </c>
      <c r="M11" s="7">
        <v>625</v>
      </c>
      <c r="N11" s="7">
        <v>609</v>
      </c>
      <c r="O11" s="16">
        <v>1</v>
      </c>
      <c r="P11" s="17">
        <v>1</v>
      </c>
      <c r="Q11" s="20">
        <v>1</v>
      </c>
      <c r="R11" s="20">
        <v>0</v>
      </c>
      <c r="T11" s="20">
        <f t="shared" si="0"/>
        <v>0</v>
      </c>
      <c r="U11" s="10">
        <f>AVERAGE(C11,F11,I11)</f>
        <v>437.33333333333331</v>
      </c>
      <c r="V11" s="9">
        <f>AVERAGE(D11,G11,J11)</f>
        <v>258</v>
      </c>
      <c r="W11" s="9">
        <f>AVERAGE(E11,H11,K11)</f>
        <v>334</v>
      </c>
      <c r="X11" s="2">
        <f>STDEVA(C11,F11,I11)</f>
        <v>15.50268793897798</v>
      </c>
      <c r="Y11" s="2">
        <f>STDEVA(D11,G11,J11)</f>
        <v>8</v>
      </c>
      <c r="Z11" s="2">
        <f>STDEVA(E11,H11,K11)</f>
        <v>8.6602540378443873</v>
      </c>
      <c r="AA11" s="9">
        <f>AVERAGE(C11+D11+E11,F11+G11+H11,I11+J11+K11)</f>
        <v>1029.3333333333333</v>
      </c>
      <c r="AB11" s="2">
        <f>STDEVA(C11+D11+E11,F11+G11+H11,I11+J11+K11)</f>
        <v>15.695009822658072</v>
      </c>
      <c r="AC11" s="9">
        <f>AVERAGE(L11:N11)</f>
        <v>614.66666666666663</v>
      </c>
      <c r="AD11" s="2">
        <f>STDEVA(L11:N11)</f>
        <v>8.9628864398325021</v>
      </c>
      <c r="AE11" s="2"/>
      <c r="AG11" s="1">
        <f>IF(SUM(C11,F11,I11)&gt;0,AA11-AC11,"-")</f>
        <v>414.66666666666663</v>
      </c>
      <c r="AH11" s="21">
        <f>IF(SUM(C11,F11,I11)&gt;0,AA11/AC11,"")</f>
        <v>1.6746203904555315</v>
      </c>
    </row>
    <row r="12" spans="1:34" x14ac:dyDescent="0.25">
      <c r="A12" s="13" t="str">
        <f t="shared" si="1"/>
        <v>Basics</v>
      </c>
      <c r="B12" s="13" t="s">
        <v>39</v>
      </c>
      <c r="C12" s="6">
        <v>422</v>
      </c>
      <c r="D12" s="7">
        <v>265</v>
      </c>
      <c r="E12" s="7">
        <v>375</v>
      </c>
      <c r="F12" s="7">
        <v>422</v>
      </c>
      <c r="G12" s="7">
        <v>265</v>
      </c>
      <c r="H12" s="7">
        <v>390</v>
      </c>
      <c r="I12" s="7">
        <v>422</v>
      </c>
      <c r="J12" s="7">
        <v>281</v>
      </c>
      <c r="K12" s="8">
        <v>375</v>
      </c>
      <c r="L12" s="7">
        <v>625</v>
      </c>
      <c r="M12" s="7">
        <v>625</v>
      </c>
      <c r="N12" s="7">
        <v>641</v>
      </c>
      <c r="O12" s="16">
        <v>1</v>
      </c>
      <c r="P12" s="17">
        <v>1</v>
      </c>
      <c r="Q12" s="20">
        <v>1</v>
      </c>
      <c r="R12" s="20">
        <v>0</v>
      </c>
      <c r="T12" s="20">
        <f t="shared" si="0"/>
        <v>0</v>
      </c>
      <c r="U12" s="10">
        <f>AVERAGE(C12,F12,I12)</f>
        <v>422</v>
      </c>
      <c r="V12" s="9">
        <f>AVERAGE(D12,G12,J12)</f>
        <v>270.33333333333331</v>
      </c>
      <c r="W12" s="9">
        <f>AVERAGE(E12,H12,K12)</f>
        <v>380</v>
      </c>
      <c r="X12" s="2">
        <f>STDEVA(C12,F12,I12)</f>
        <v>0</v>
      </c>
      <c r="Y12" s="2">
        <f>STDEVA(D12,G12,J12)</f>
        <v>9.2376043070340135</v>
      </c>
      <c r="Z12" s="2">
        <f>STDEVA(E12,H12,K12)</f>
        <v>8.6602540378443873</v>
      </c>
      <c r="AA12" s="9">
        <f>AVERAGE(C12+D12+E12,F12+G12+H12,I12+J12+K12)</f>
        <v>1072.3333333333333</v>
      </c>
      <c r="AB12" s="2">
        <f>STDEVA(C12+D12+E12,F12+G12+H12,I12+J12+K12)</f>
        <v>8.9628864398325021</v>
      </c>
      <c r="AC12" s="9">
        <f>AVERAGE(L12:N12)</f>
        <v>630.33333333333337</v>
      </c>
      <c r="AD12" s="2">
        <f>STDEVA(L12:N12)</f>
        <v>9.2376043070340135</v>
      </c>
      <c r="AE12" s="2"/>
      <c r="AG12" s="1">
        <f>IF(SUM(C12,F12,I12)&gt;0,AA12-AC12,"-")</f>
        <v>441.99999999999989</v>
      </c>
      <c r="AH12" s="21">
        <f>IF(SUM(C12,F12,I12)&gt;0,AA12/AC12,"")</f>
        <v>1.7012162876784769</v>
      </c>
    </row>
    <row r="13" spans="1:34" x14ac:dyDescent="0.25">
      <c r="A13" s="13" t="str">
        <f t="shared" si="1"/>
        <v>Basics</v>
      </c>
      <c r="B13" s="13" t="s">
        <v>40</v>
      </c>
      <c r="C13" s="6">
        <v>468</v>
      </c>
      <c r="D13" s="7">
        <v>344</v>
      </c>
      <c r="E13" s="7">
        <v>531</v>
      </c>
      <c r="F13" s="7">
        <v>453</v>
      </c>
      <c r="G13" s="7">
        <v>344</v>
      </c>
      <c r="H13" s="7">
        <v>546</v>
      </c>
      <c r="I13" s="7">
        <v>446</v>
      </c>
      <c r="J13" s="7">
        <v>344</v>
      </c>
      <c r="K13" s="8">
        <v>547</v>
      </c>
      <c r="L13" s="7">
        <v>781</v>
      </c>
      <c r="M13" s="7">
        <v>750</v>
      </c>
      <c r="N13" s="7">
        <v>750</v>
      </c>
      <c r="O13" s="16">
        <v>1</v>
      </c>
      <c r="P13" s="17">
        <v>1</v>
      </c>
      <c r="Q13" s="20">
        <v>1</v>
      </c>
      <c r="R13" s="20">
        <v>0</v>
      </c>
      <c r="T13" s="20">
        <f t="shared" si="0"/>
        <v>0</v>
      </c>
      <c r="U13" s="10">
        <f>AVERAGE(C13,F13,I13)</f>
        <v>455.66666666666669</v>
      </c>
      <c r="V13" s="9">
        <f>AVERAGE(D13,G13,J13)</f>
        <v>344</v>
      </c>
      <c r="W13" s="9">
        <f>AVERAGE(E13,H13,K13)</f>
        <v>541.33333333333337</v>
      </c>
      <c r="X13" s="2">
        <f>STDEVA(C13,F13,I13)</f>
        <v>11.239810200058242</v>
      </c>
      <c r="Y13" s="2">
        <f>STDEVA(D13,G13,J13)</f>
        <v>0</v>
      </c>
      <c r="Z13" s="2">
        <f>STDEVA(E13,H13,K13)</f>
        <v>8.9628864398325021</v>
      </c>
      <c r="AA13" s="9">
        <f>AVERAGE(C13+D13+E13,F13+G13+H13,I13+J13+K13)</f>
        <v>1341</v>
      </c>
      <c r="AB13" s="2">
        <f>STDEVA(C13+D13+E13,F13+G13+H13,I13+J13+K13)</f>
        <v>3.4641016151377544</v>
      </c>
      <c r="AC13" s="9">
        <f>AVERAGE(L13:N13)</f>
        <v>760.33333333333337</v>
      </c>
      <c r="AD13" s="2">
        <f>STDEVA(L13:N13)</f>
        <v>17.897858344878401</v>
      </c>
      <c r="AE13" s="2"/>
      <c r="AG13" s="1">
        <f>IF(SUM(C13,F13,I13)&gt;0,AA13-AC13,"-")</f>
        <v>580.66666666666663</v>
      </c>
      <c r="AH13" s="21">
        <f>IF(SUM(C13,F13,I13)&gt;0,AA13/AC13,"")</f>
        <v>1.7637001315212626</v>
      </c>
    </row>
    <row r="14" spans="1:34" x14ac:dyDescent="0.25">
      <c r="A14" s="13" t="str">
        <f t="shared" si="1"/>
        <v>Basics</v>
      </c>
      <c r="B14" s="13" t="s">
        <v>41</v>
      </c>
      <c r="C14" s="6">
        <v>437</v>
      </c>
      <c r="D14" s="7">
        <v>370</v>
      </c>
      <c r="E14" s="7">
        <v>625</v>
      </c>
      <c r="F14" s="7">
        <v>437</v>
      </c>
      <c r="G14" s="7">
        <v>360</v>
      </c>
      <c r="H14" s="7">
        <v>593</v>
      </c>
      <c r="I14" s="7">
        <v>438</v>
      </c>
      <c r="J14" s="7">
        <v>344</v>
      </c>
      <c r="K14" s="8">
        <v>594</v>
      </c>
      <c r="L14" s="7">
        <v>750</v>
      </c>
      <c r="M14" s="7">
        <v>735</v>
      </c>
      <c r="N14" s="7">
        <v>718</v>
      </c>
      <c r="O14" s="16">
        <v>1</v>
      </c>
      <c r="P14" s="17">
        <v>1</v>
      </c>
      <c r="Q14" s="20">
        <v>1</v>
      </c>
      <c r="R14" s="20">
        <v>0</v>
      </c>
      <c r="T14" s="20">
        <f t="shared" si="0"/>
        <v>0</v>
      </c>
      <c r="U14" s="10">
        <f>AVERAGE(C14,F14,I14)</f>
        <v>437.33333333333331</v>
      </c>
      <c r="V14" s="9">
        <f>AVERAGE(D14,G14,J14)</f>
        <v>358</v>
      </c>
      <c r="W14" s="9">
        <f>AVERAGE(E14,H14,K14)</f>
        <v>604</v>
      </c>
      <c r="X14" s="2">
        <f>STDEVA(C14,F14,I14)</f>
        <v>0.57735026918962584</v>
      </c>
      <c r="Y14" s="2">
        <f>STDEVA(D14,G14,J14)</f>
        <v>13.114877048604001</v>
      </c>
      <c r="Z14" s="2">
        <f>STDEVA(E14,H14,K14)</f>
        <v>18.193405398660254</v>
      </c>
      <c r="AA14" s="9">
        <f>AVERAGE(C14+D14+E14,F14+G14+H14,I14+J14+K14)</f>
        <v>1399.3333333333333</v>
      </c>
      <c r="AB14" s="2">
        <f>STDEVA(C14+D14+E14,F14+G14+H14,I14+J14+K14)</f>
        <v>29.143323992525858</v>
      </c>
      <c r="AC14" s="9">
        <f>AVERAGE(L14:N14)</f>
        <v>734.33333333333337</v>
      </c>
      <c r="AD14" s="2">
        <f>STDEVA(L14:N14)</f>
        <v>16.010413278030438</v>
      </c>
      <c r="AE14" s="2"/>
      <c r="AG14" s="1">
        <f>IF(SUM(C14,F14,I14)&gt;0,AA14-AC14,"-")</f>
        <v>664.99999999999989</v>
      </c>
      <c r="AH14" s="21">
        <f>IF(SUM(C14,F14,I14)&gt;0,AA14/AC14,"")</f>
        <v>1.9055832955061278</v>
      </c>
    </row>
    <row r="15" spans="1:34" x14ac:dyDescent="0.25">
      <c r="A15" s="13" t="s">
        <v>62</v>
      </c>
      <c r="B15" s="13" t="s">
        <v>42</v>
      </c>
      <c r="C15" s="6">
        <v>437</v>
      </c>
      <c r="D15" s="7">
        <v>273</v>
      </c>
      <c r="E15" s="7">
        <v>312</v>
      </c>
      <c r="F15" s="7">
        <v>422</v>
      </c>
      <c r="G15" s="7">
        <v>266</v>
      </c>
      <c r="H15" s="7">
        <v>312</v>
      </c>
      <c r="I15" s="7">
        <v>437</v>
      </c>
      <c r="J15" s="7">
        <v>266</v>
      </c>
      <c r="K15" s="8">
        <v>313</v>
      </c>
      <c r="L15" s="7">
        <v>594</v>
      </c>
      <c r="M15" s="7">
        <v>591</v>
      </c>
      <c r="N15" s="7">
        <v>589</v>
      </c>
      <c r="O15" s="16">
        <v>1</v>
      </c>
      <c r="P15" s="17">
        <v>1</v>
      </c>
      <c r="Q15" s="20">
        <v>1</v>
      </c>
      <c r="R15" s="20">
        <v>1</v>
      </c>
      <c r="S15" s="15" t="s">
        <v>47</v>
      </c>
      <c r="T15" s="20">
        <f t="shared" si="0"/>
        <v>1</v>
      </c>
      <c r="U15" s="10">
        <f>AVERAGE(C15,F15,I15)</f>
        <v>432</v>
      </c>
      <c r="V15" s="9">
        <f>AVERAGE(D15,G15,J15)</f>
        <v>268.33333333333331</v>
      </c>
      <c r="W15" s="9">
        <f>AVERAGE(E15,H15,K15)</f>
        <v>312.33333333333331</v>
      </c>
      <c r="X15" s="2">
        <f>STDEVA(C15,F15,I15)</f>
        <v>8.6602540378443873</v>
      </c>
      <c r="Y15" s="2">
        <f>STDEVA(D15,G15,J15)</f>
        <v>4.0414518843273806</v>
      </c>
      <c r="Z15" s="2">
        <f>STDEVA(E15,H15,K15)</f>
        <v>0.57735026918962584</v>
      </c>
      <c r="AA15" s="9">
        <f>AVERAGE(C15+D15+E15,F15+G15+H15,I15+J15+K15)</f>
        <v>1012.6666666666666</v>
      </c>
      <c r="AB15" s="2">
        <f>STDEVA(C15+D15+E15,F15+G15+H15,I15+J15+K15)</f>
        <v>11.372481406154654</v>
      </c>
      <c r="AC15" s="9">
        <f>AVERAGE(L15:N15)</f>
        <v>591.33333333333337</v>
      </c>
      <c r="AD15" s="2">
        <f>STDEVA(L15:N15)</f>
        <v>2.5166114784235836</v>
      </c>
      <c r="AE15" s="2"/>
      <c r="AG15" s="1">
        <f>IF(SUM(C15,F15,I15)&gt;0,AA15-AC15,"-")</f>
        <v>421.33333333333326</v>
      </c>
      <c r="AH15" s="21">
        <f>IF(SUM(C15,F15,I15)&gt;0,AA15/AC15,"")</f>
        <v>1.7125140924464486</v>
      </c>
    </row>
    <row r="16" spans="1:34" x14ac:dyDescent="0.25">
      <c r="A16" s="13" t="str">
        <f>A$15</f>
        <v>Branching</v>
      </c>
      <c r="B16" s="13" t="s">
        <v>44</v>
      </c>
      <c r="C16" s="6"/>
      <c r="D16" s="7"/>
      <c r="E16" s="7"/>
      <c r="F16" s="7"/>
      <c r="G16" s="7"/>
      <c r="H16" s="7"/>
      <c r="I16" s="7"/>
      <c r="J16" s="7"/>
      <c r="K16" s="8"/>
      <c r="L16" s="7"/>
      <c r="M16" s="7"/>
      <c r="N16" s="7"/>
      <c r="Q16" s="20">
        <v>0</v>
      </c>
      <c r="R16" s="20"/>
      <c r="S16" s="15" t="s">
        <v>45</v>
      </c>
      <c r="T16" s="20">
        <f t="shared" si="0"/>
        <v>0</v>
      </c>
      <c r="U16" s="10" t="e">
        <f>AVERAGE(C16,F16,I16)</f>
        <v>#DIV/0!</v>
      </c>
      <c r="V16" s="9" t="e">
        <f>AVERAGE(D16,G16,J16)</f>
        <v>#DIV/0!</v>
      </c>
      <c r="W16" s="9" t="e">
        <f>AVERAGE(E16,H16,K16)</f>
        <v>#DIV/0!</v>
      </c>
      <c r="X16" s="2" t="e">
        <f>STDEVA(C16,F16,I16)</f>
        <v>#DIV/0!</v>
      </c>
      <c r="Y16" s="2" t="e">
        <f>STDEVA(D16,G16,J16)</f>
        <v>#DIV/0!</v>
      </c>
      <c r="Z16" s="2" t="e">
        <f>STDEVA(E16,H16,K16)</f>
        <v>#DIV/0!</v>
      </c>
      <c r="AA16" s="9">
        <f>AVERAGE(C16+D16+E16,F16+G16+H16,I16+J16+K16)</f>
        <v>0</v>
      </c>
      <c r="AB16" s="2">
        <f>STDEVA(C16+D16+E16,F16+G16+H16,I16+J16+K16)</f>
        <v>0</v>
      </c>
      <c r="AC16" s="9" t="e">
        <f>AVERAGE(L16:N16)</f>
        <v>#DIV/0!</v>
      </c>
      <c r="AD16" s="2" t="e">
        <f>STDEVA(L16:N16)</f>
        <v>#DIV/0!</v>
      </c>
      <c r="AE16" s="2"/>
      <c r="AG16" s="1" t="str">
        <f>IF(SUM(C16,F16,I16)&gt;0,AA16-AC16,"-")</f>
        <v>-</v>
      </c>
      <c r="AH16" s="21" t="str">
        <f>IF(SUM(C16,F16,I16)&gt;0,AA16/AC16,"")</f>
        <v/>
      </c>
    </row>
    <row r="17" spans="1:34" x14ac:dyDescent="0.25">
      <c r="A17" s="13" t="str">
        <f t="shared" ref="A17:A22" si="2">A$15</f>
        <v>Branching</v>
      </c>
      <c r="B17" s="13" t="s">
        <v>46</v>
      </c>
      <c r="C17" s="6">
        <v>532</v>
      </c>
      <c r="D17" s="7">
        <v>344</v>
      </c>
      <c r="E17" s="7">
        <v>438</v>
      </c>
      <c r="F17" s="7">
        <v>516</v>
      </c>
      <c r="G17" s="7">
        <v>359</v>
      </c>
      <c r="H17" s="7">
        <v>438</v>
      </c>
      <c r="I17" s="7">
        <v>500</v>
      </c>
      <c r="J17" s="7">
        <v>375</v>
      </c>
      <c r="K17" s="8">
        <v>437</v>
      </c>
      <c r="L17" s="7">
        <v>891</v>
      </c>
      <c r="M17" s="7">
        <v>844</v>
      </c>
      <c r="N17" s="7">
        <v>859</v>
      </c>
      <c r="O17" s="16">
        <v>1</v>
      </c>
      <c r="P17" s="17">
        <v>1</v>
      </c>
      <c r="Q17" s="20">
        <v>1</v>
      </c>
      <c r="R17" s="20">
        <v>1</v>
      </c>
      <c r="S17" s="15" t="s">
        <v>47</v>
      </c>
      <c r="T17" s="20">
        <f t="shared" si="0"/>
        <v>1</v>
      </c>
      <c r="U17" s="10">
        <f>AVERAGE(C17,F17,I17)</f>
        <v>516</v>
      </c>
      <c r="V17" s="9">
        <f>AVERAGE(D17,G17,J17)</f>
        <v>359.33333333333331</v>
      </c>
      <c r="W17" s="9">
        <f>AVERAGE(E17,H17,K17)</f>
        <v>437.66666666666669</v>
      </c>
      <c r="X17" s="2">
        <f>STDEVA(C17,F17,I17)</f>
        <v>16</v>
      </c>
      <c r="Y17" s="2">
        <f>STDEVA(D17,G17,J17)</f>
        <v>15.50268793897798</v>
      </c>
      <c r="Z17" s="2">
        <f>STDEVA(E17,H17,K17)</f>
        <v>0.57735026918962584</v>
      </c>
      <c r="AA17" s="9">
        <f>AVERAGE(C17+D17+E17,F17+G17+H17,I17+J17+K17)</f>
        <v>1313</v>
      </c>
      <c r="AB17" s="2">
        <f>STDEVA(C17+D17+E17,F17+G17+H17,I17+J17+K17)</f>
        <v>1</v>
      </c>
      <c r="AC17" s="9">
        <f>AVERAGE(L17:N17)</f>
        <v>864.66666666666663</v>
      </c>
      <c r="AD17" s="2">
        <f>STDEVA(L17:N17)</f>
        <v>24.006943440041116</v>
      </c>
      <c r="AE17" s="2"/>
      <c r="AG17" s="1">
        <f>IF(SUM(C17,F17,I17)&gt;0,AA17-AC17,"-")</f>
        <v>448.33333333333337</v>
      </c>
      <c r="AH17" s="21">
        <f>IF(SUM(C17,F17,I17)&gt;0,AA17/AC17,"")</f>
        <v>1.5185042405551272</v>
      </c>
    </row>
    <row r="18" spans="1:34" x14ac:dyDescent="0.25">
      <c r="A18" s="13" t="str">
        <f t="shared" si="2"/>
        <v>Branching</v>
      </c>
      <c r="B18" s="13" t="s">
        <v>48</v>
      </c>
      <c r="C18" s="6">
        <v>515</v>
      </c>
      <c r="D18" s="7">
        <v>360</v>
      </c>
      <c r="E18" s="7">
        <v>703</v>
      </c>
      <c r="F18" s="7">
        <v>515</v>
      </c>
      <c r="G18" s="7">
        <v>343</v>
      </c>
      <c r="H18" s="7">
        <v>703</v>
      </c>
      <c r="I18" s="7">
        <v>500</v>
      </c>
      <c r="J18" s="7">
        <v>359</v>
      </c>
      <c r="K18" s="8">
        <v>703</v>
      </c>
      <c r="L18" s="7">
        <v>907</v>
      </c>
      <c r="M18" s="7">
        <v>906</v>
      </c>
      <c r="N18" s="7">
        <v>906</v>
      </c>
      <c r="O18" s="16">
        <v>1</v>
      </c>
      <c r="P18" s="17">
        <v>1</v>
      </c>
      <c r="Q18" s="20">
        <v>1</v>
      </c>
      <c r="R18" s="20">
        <v>0</v>
      </c>
      <c r="T18" s="20">
        <f t="shared" si="0"/>
        <v>0</v>
      </c>
      <c r="U18" s="10">
        <f>AVERAGE(C18,F18,I18)</f>
        <v>510</v>
      </c>
      <c r="V18" s="9">
        <f>AVERAGE(D18,G18,J18)</f>
        <v>354</v>
      </c>
      <c r="W18" s="9">
        <f>AVERAGE(E18,H18,K18)</f>
        <v>703</v>
      </c>
      <c r="X18" s="2">
        <f>STDEVA(C18,F18,I18)</f>
        <v>8.6602540378443873</v>
      </c>
      <c r="Y18" s="2">
        <f>STDEVA(D18,G18,J18)</f>
        <v>9.5393920141694561</v>
      </c>
      <c r="Z18" s="2">
        <f>STDEVA(E18,H18,K18)</f>
        <v>0</v>
      </c>
      <c r="AA18" s="9">
        <f>AVERAGE(C18+D18+E18,F18+G18+H18,I18+J18+K18)</f>
        <v>1567</v>
      </c>
      <c r="AB18" s="2">
        <f>STDEVA(C18+D18+E18,F18+G18+H18,I18+J18+K18)</f>
        <v>9.5393920141694561</v>
      </c>
      <c r="AC18" s="9">
        <f>AVERAGE(L18:N18)</f>
        <v>906.33333333333337</v>
      </c>
      <c r="AD18" s="2">
        <f>STDEVA(L18:N18)</f>
        <v>0.57735026918962573</v>
      </c>
      <c r="AE18" s="2"/>
      <c r="AG18" s="1">
        <f>IF(SUM(C18,F18,I18)&gt;0,AA18-AC18,"-")</f>
        <v>660.66666666666663</v>
      </c>
      <c r="AH18" s="21">
        <f>IF(SUM(C18,F18,I18)&gt;0,AA18/AC18,"")</f>
        <v>1.7289444648767929</v>
      </c>
    </row>
    <row r="19" spans="1:34" x14ac:dyDescent="0.25">
      <c r="A19" s="13" t="str">
        <f t="shared" si="2"/>
        <v>Branching</v>
      </c>
      <c r="B19" s="13" t="s">
        <v>49</v>
      </c>
      <c r="C19" s="6"/>
      <c r="D19" s="7"/>
      <c r="E19" s="7"/>
      <c r="F19" s="7"/>
      <c r="G19" s="7"/>
      <c r="H19" s="7"/>
      <c r="I19" s="7"/>
      <c r="J19" s="7"/>
      <c r="K19" s="8"/>
      <c r="L19" s="7">
        <v>672</v>
      </c>
      <c r="M19" s="7">
        <v>656</v>
      </c>
      <c r="N19" s="7">
        <v>657</v>
      </c>
      <c r="Q19" s="20">
        <v>0</v>
      </c>
      <c r="R19" s="20"/>
      <c r="S19" s="15" t="s">
        <v>36</v>
      </c>
      <c r="T19" s="20">
        <f t="shared" si="0"/>
        <v>0</v>
      </c>
      <c r="U19" s="10" t="e">
        <f>AVERAGE(C19,F19,I19)</f>
        <v>#DIV/0!</v>
      </c>
      <c r="V19" s="9" t="e">
        <f>AVERAGE(D19,G19,J19)</f>
        <v>#DIV/0!</v>
      </c>
      <c r="W19" s="9" t="e">
        <f>AVERAGE(E19,H19,K19)</f>
        <v>#DIV/0!</v>
      </c>
      <c r="X19" s="2" t="e">
        <f>STDEVA(C19,F19,I19)</f>
        <v>#DIV/0!</v>
      </c>
      <c r="Y19" s="2" t="e">
        <f>STDEVA(D19,G19,J19)</f>
        <v>#DIV/0!</v>
      </c>
      <c r="Z19" s="2" t="e">
        <f>STDEVA(E19,H19,K19)</f>
        <v>#DIV/0!</v>
      </c>
      <c r="AA19" s="9">
        <f>AVERAGE(C19+D19+E19,F19+G19+H19,I19+J19+K19)</f>
        <v>0</v>
      </c>
      <c r="AB19" s="2">
        <f>STDEVA(C19+D19+E19,F19+G19+H19,I19+J19+K19)</f>
        <v>0</v>
      </c>
      <c r="AC19" s="9">
        <f>AVERAGE(L19:N19)</f>
        <v>661.66666666666663</v>
      </c>
      <c r="AD19" s="2">
        <f>STDEVA(L19:N19)</f>
        <v>8.9628864398325021</v>
      </c>
      <c r="AE19" s="2"/>
      <c r="AG19" s="1" t="str">
        <f>IF(SUM(C19,F19,I19)&gt;0,AA19-AC19,"-")</f>
        <v>-</v>
      </c>
      <c r="AH19" s="21" t="str">
        <f>IF(SUM(C19,F19,I19)&gt;0,AA19/AC19,"")</f>
        <v/>
      </c>
    </row>
    <row r="20" spans="1:34" x14ac:dyDescent="0.25">
      <c r="A20" s="13" t="str">
        <f t="shared" si="2"/>
        <v>Branching</v>
      </c>
      <c r="B20" s="13" t="s">
        <v>50</v>
      </c>
      <c r="C20" s="6"/>
      <c r="D20" s="7"/>
      <c r="E20" s="7"/>
      <c r="F20" s="7"/>
      <c r="G20" s="7"/>
      <c r="H20" s="7"/>
      <c r="I20" s="7"/>
      <c r="J20" s="7"/>
      <c r="K20" s="8"/>
      <c r="L20" s="7">
        <v>781</v>
      </c>
      <c r="M20" s="7">
        <v>791</v>
      </c>
      <c r="N20" s="7">
        <v>815</v>
      </c>
      <c r="Q20" s="20">
        <v>0</v>
      </c>
      <c r="R20" s="20"/>
      <c r="S20" s="15" t="s">
        <v>36</v>
      </c>
      <c r="T20" s="20">
        <f t="shared" si="0"/>
        <v>0</v>
      </c>
      <c r="U20" s="10" t="e">
        <f>AVERAGE(C20,F20,I20)</f>
        <v>#DIV/0!</v>
      </c>
      <c r="V20" s="9" t="e">
        <f>AVERAGE(D20,G20,J20)</f>
        <v>#DIV/0!</v>
      </c>
      <c r="W20" s="9" t="e">
        <f>AVERAGE(E20,H20,K20)</f>
        <v>#DIV/0!</v>
      </c>
      <c r="X20" s="2" t="e">
        <f>STDEVA(C20,F20,I20)</f>
        <v>#DIV/0!</v>
      </c>
      <c r="Y20" s="2" t="e">
        <f>STDEVA(D20,G20,J20)</f>
        <v>#DIV/0!</v>
      </c>
      <c r="Z20" s="2" t="e">
        <f>STDEVA(E20,H20,K20)</f>
        <v>#DIV/0!</v>
      </c>
      <c r="AA20" s="9">
        <f>AVERAGE(C20+D20+E20,F20+G20+H20,I20+J20+K20)</f>
        <v>0</v>
      </c>
      <c r="AB20" s="2">
        <f>STDEVA(C20+D20+E20,F20+G20+H20,I20+J20+K20)</f>
        <v>0</v>
      </c>
      <c r="AC20" s="9">
        <f>AVERAGE(L20:N20)</f>
        <v>795.66666666666663</v>
      </c>
      <c r="AD20" s="2">
        <f>STDEVA(L20:N20)</f>
        <v>17.473789896108212</v>
      </c>
      <c r="AE20" s="2"/>
      <c r="AG20" s="1" t="str">
        <f>IF(SUM(C20,F20,I20)&gt;0,AA20-AC20,"-")</f>
        <v>-</v>
      </c>
      <c r="AH20" s="21" t="str">
        <f>IF(SUM(C20,F20,I20)&gt;0,AA20/AC20,"")</f>
        <v/>
      </c>
    </row>
    <row r="21" spans="1:34" x14ac:dyDescent="0.25">
      <c r="A21" s="13" t="str">
        <f t="shared" si="2"/>
        <v>Branching</v>
      </c>
      <c r="B21" s="13" t="s">
        <v>51</v>
      </c>
      <c r="C21" s="6">
        <v>391</v>
      </c>
      <c r="D21" s="7">
        <v>234</v>
      </c>
      <c r="E21" s="7">
        <v>344</v>
      </c>
      <c r="F21" s="7">
        <v>390</v>
      </c>
      <c r="G21" s="7">
        <v>250</v>
      </c>
      <c r="H21" s="7">
        <v>360</v>
      </c>
      <c r="I21" s="7">
        <v>422</v>
      </c>
      <c r="J21" s="7">
        <v>237</v>
      </c>
      <c r="K21" s="8">
        <v>344</v>
      </c>
      <c r="L21" s="7">
        <v>580</v>
      </c>
      <c r="M21" s="7">
        <v>596</v>
      </c>
      <c r="N21" s="7">
        <v>576</v>
      </c>
      <c r="O21" s="16">
        <v>1</v>
      </c>
      <c r="P21" s="17">
        <v>1</v>
      </c>
      <c r="Q21" s="20">
        <v>1</v>
      </c>
      <c r="R21" s="20">
        <v>0</v>
      </c>
      <c r="T21" s="20">
        <f t="shared" si="0"/>
        <v>0</v>
      </c>
      <c r="U21" s="10">
        <f>AVERAGE(C21,F21,I21)</f>
        <v>401</v>
      </c>
      <c r="V21" s="9">
        <f>AVERAGE(D21,G21,J21)</f>
        <v>240.33333333333334</v>
      </c>
      <c r="W21" s="9">
        <f>AVERAGE(E21,H21,K21)</f>
        <v>349.33333333333331</v>
      </c>
      <c r="X21" s="2">
        <f>STDEVA(C21,F21,I21)</f>
        <v>18.193405398660254</v>
      </c>
      <c r="Y21" s="2">
        <f>STDEVA(D21,G21,J21)</f>
        <v>8.5049005481153817</v>
      </c>
      <c r="Z21" s="2">
        <f>STDEVA(E21,H21,K21)</f>
        <v>9.2376043070340135</v>
      </c>
      <c r="AA21" s="9">
        <f>AVERAGE(C21+D21+E21,F21+G21+H21,I21+J21+K21)</f>
        <v>990.66666666666663</v>
      </c>
      <c r="AB21" s="2">
        <f>STDEVA(C21+D21+E21,F21+G21+H21,I21+J21+K21)</f>
        <v>18.823743871327334</v>
      </c>
      <c r="AC21" s="9">
        <f>AVERAGE(L21:N21)</f>
        <v>584</v>
      </c>
      <c r="AD21" s="2">
        <f>STDEVA(L21:N21)</f>
        <v>10.583005244258363</v>
      </c>
      <c r="AE21" s="2"/>
      <c r="AG21" s="1">
        <f>IF(SUM(C21,F21,I21)&gt;0,AA21-AC21,"-")</f>
        <v>406.66666666666663</v>
      </c>
      <c r="AH21" s="21">
        <f>IF(SUM(C21,F21,I21)&gt;0,AA21/AC21,"")</f>
        <v>1.6963470319634704</v>
      </c>
    </row>
    <row r="22" spans="1:34" x14ac:dyDescent="0.25">
      <c r="A22" s="13" t="str">
        <f t="shared" si="2"/>
        <v>Branching</v>
      </c>
      <c r="B22" s="13" t="s">
        <v>52</v>
      </c>
      <c r="C22" s="6">
        <v>411</v>
      </c>
      <c r="D22" s="7">
        <v>272</v>
      </c>
      <c r="E22" s="7">
        <v>458</v>
      </c>
      <c r="F22" s="7">
        <v>410</v>
      </c>
      <c r="G22" s="7">
        <v>271</v>
      </c>
      <c r="H22" s="7">
        <v>455</v>
      </c>
      <c r="I22" s="7">
        <v>416</v>
      </c>
      <c r="J22" s="7">
        <v>278</v>
      </c>
      <c r="K22" s="8">
        <v>467</v>
      </c>
      <c r="L22" s="7">
        <v>578</v>
      </c>
      <c r="M22" s="7">
        <v>579</v>
      </c>
      <c r="N22" s="7">
        <v>562</v>
      </c>
      <c r="O22" s="16">
        <v>1</v>
      </c>
      <c r="P22" s="17">
        <v>1</v>
      </c>
      <c r="Q22" s="20">
        <v>1</v>
      </c>
      <c r="R22" s="20">
        <v>0</v>
      </c>
      <c r="T22" s="20">
        <f t="shared" si="0"/>
        <v>0</v>
      </c>
      <c r="U22" s="10">
        <f>AVERAGE(C22,F22,I22)</f>
        <v>412.33333333333331</v>
      </c>
      <c r="V22" s="9">
        <f>AVERAGE(D22,G22,J22)</f>
        <v>273.66666666666669</v>
      </c>
      <c r="W22" s="9">
        <f>AVERAGE(E22,H22,K22)</f>
        <v>460</v>
      </c>
      <c r="X22" s="2">
        <f>STDEVA(C22,F22,I22)</f>
        <v>3.214550253664318</v>
      </c>
      <c r="Y22" s="2">
        <f>STDEVA(D22,G22,J22)</f>
        <v>3.7859388972001824</v>
      </c>
      <c r="Z22" s="2">
        <f>STDEVA(E22,H22,K22)</f>
        <v>6.2449979983983983</v>
      </c>
      <c r="AA22" s="9">
        <f>AVERAGE(C22+D22+E22,F22+G22+H22,I22+J22+K22)</f>
        <v>1146</v>
      </c>
      <c r="AB22" s="2">
        <f>STDEVA(C22+D22+E22,F22+G22+H22,I22+J22+K22)</f>
        <v>13.228756555322953</v>
      </c>
      <c r="AC22" s="9">
        <f>AVERAGE(L22:N22)</f>
        <v>573</v>
      </c>
      <c r="AD22" s="2">
        <f>STDEVA(L22:N22)</f>
        <v>9.5393920141694561</v>
      </c>
      <c r="AE22" s="2"/>
      <c r="AG22" s="1">
        <f>IF(SUM(C22,F22,I22)&gt;0,AA22-AC22,"-")</f>
        <v>573</v>
      </c>
      <c r="AH22" s="21">
        <f>IF(SUM(C22,F22,I22)&gt;0,AA22/AC22,"")</f>
        <v>2</v>
      </c>
    </row>
    <row r="23" spans="1:34" x14ac:dyDescent="0.25">
      <c r="A23" s="13" t="s">
        <v>61</v>
      </c>
      <c r="B23" s="13" t="s">
        <v>53</v>
      </c>
      <c r="C23" s="6"/>
      <c r="D23" s="7"/>
      <c r="E23" s="7"/>
      <c r="F23" s="7"/>
      <c r="G23" s="7"/>
      <c r="H23" s="7"/>
      <c r="I23" s="7"/>
      <c r="J23" s="7"/>
      <c r="K23" s="8"/>
      <c r="L23" s="7">
        <v>1360</v>
      </c>
      <c r="M23" s="7">
        <v>1328</v>
      </c>
      <c r="N23" s="7">
        <v>1312</v>
      </c>
      <c r="Q23" s="20">
        <v>0</v>
      </c>
      <c r="R23" s="20"/>
      <c r="S23" s="15" t="s">
        <v>35</v>
      </c>
      <c r="T23" s="20">
        <f t="shared" si="0"/>
        <v>0</v>
      </c>
      <c r="U23" s="10" t="e">
        <f>AVERAGE(C23,F23,I23)</f>
        <v>#DIV/0!</v>
      </c>
      <c r="V23" s="9" t="e">
        <f>AVERAGE(D23,G23,J23)</f>
        <v>#DIV/0!</v>
      </c>
      <c r="W23" s="9" t="e">
        <f>AVERAGE(E23,H23,K23)</f>
        <v>#DIV/0!</v>
      </c>
      <c r="X23" s="2" t="e">
        <f>STDEVA(C23,F23,I23)</f>
        <v>#DIV/0!</v>
      </c>
      <c r="Y23" s="2" t="e">
        <f>STDEVA(D23,G23,J23)</f>
        <v>#DIV/0!</v>
      </c>
      <c r="Z23" s="2" t="e">
        <f>STDEVA(E23,H23,K23)</f>
        <v>#DIV/0!</v>
      </c>
      <c r="AA23" s="9">
        <f>AVERAGE(C23+D23+E23,F23+G23+H23,I23+J23+K23)</f>
        <v>0</v>
      </c>
      <c r="AB23" s="2">
        <f>STDEVA(C23+D23+E23,F23+G23+H23,I23+J23+K23)</f>
        <v>0</v>
      </c>
      <c r="AC23" s="9">
        <f>AVERAGE(L23:N23)</f>
        <v>1333.3333333333333</v>
      </c>
      <c r="AD23" s="2">
        <f>STDEVA(L23:N23)</f>
        <v>24.440403706431148</v>
      </c>
      <c r="AE23" s="2"/>
      <c r="AG23" s="1" t="str">
        <f>IF(SUM(C23,F23,I23)&gt;0,AA23-AC23,"-")</f>
        <v>-</v>
      </c>
      <c r="AH23" s="21" t="str">
        <f>IF(SUM(C23,F23,I23)&gt;0,AA23/AC23,"")</f>
        <v/>
      </c>
    </row>
    <row r="24" spans="1:34" x14ac:dyDescent="0.25">
      <c r="A24" s="13" t="str">
        <f>A$23</f>
        <v>ForkJoin</v>
      </c>
      <c r="B24" s="13" t="s">
        <v>54</v>
      </c>
      <c r="C24" s="6">
        <v>375</v>
      </c>
      <c r="D24" s="7">
        <v>297</v>
      </c>
      <c r="E24" s="7">
        <v>532</v>
      </c>
      <c r="F24" s="7">
        <v>344</v>
      </c>
      <c r="G24" s="7">
        <v>297</v>
      </c>
      <c r="H24" s="7">
        <v>546</v>
      </c>
      <c r="I24" s="7">
        <v>360</v>
      </c>
      <c r="J24" s="7">
        <v>297</v>
      </c>
      <c r="K24" s="8">
        <v>532</v>
      </c>
      <c r="L24" s="7">
        <v>531</v>
      </c>
      <c r="M24" s="7">
        <v>578</v>
      </c>
      <c r="N24" s="7">
        <v>531</v>
      </c>
      <c r="O24" s="16">
        <v>1</v>
      </c>
      <c r="P24" s="17">
        <v>1</v>
      </c>
      <c r="Q24" s="20">
        <v>1</v>
      </c>
      <c r="R24" s="20">
        <v>0</v>
      </c>
      <c r="T24" s="20">
        <f t="shared" si="0"/>
        <v>0</v>
      </c>
      <c r="U24" s="10">
        <f>AVERAGE(C24,F24,I24)</f>
        <v>359.66666666666669</v>
      </c>
      <c r="V24" s="9">
        <f>AVERAGE(D24,G24,J24)</f>
        <v>297</v>
      </c>
      <c r="W24" s="9">
        <f>AVERAGE(E24,H24,K24)</f>
        <v>536.66666666666663</v>
      </c>
      <c r="X24" s="2">
        <f>STDEVA(C24,F24,I24)</f>
        <v>15.50268793897798</v>
      </c>
      <c r="Y24" s="2">
        <f>STDEVA(D24,G24,J24)</f>
        <v>0</v>
      </c>
      <c r="Z24" s="2">
        <f>STDEVA(E24,H24,K24)</f>
        <v>8.0829037686547611</v>
      </c>
      <c r="AA24" s="9">
        <f>AVERAGE(C24+D24+E24,F24+G24+H24,I24+J24+K24)</f>
        <v>1193.3333333333333</v>
      </c>
      <c r="AB24" s="2">
        <f>STDEVA(C24+D24+E24,F24+G24+H24,I24+J24+K24)</f>
        <v>9.2915732431775684</v>
      </c>
      <c r="AC24" s="9">
        <f>AVERAGE(L24:N24)</f>
        <v>546.66666666666663</v>
      </c>
      <c r="AD24" s="2">
        <f>STDEVA(L24:N24)</f>
        <v>27.135462651912409</v>
      </c>
      <c r="AE24" s="2"/>
      <c r="AG24" s="1">
        <f>IF(SUM(C24,F24,I24)&gt;0,AA24-AC24,"-")</f>
        <v>646.66666666666663</v>
      </c>
      <c r="AH24" s="21">
        <f>IF(SUM(C24,F24,I24)&gt;0,AA24/AC24,"")</f>
        <v>2.1829268292682928</v>
      </c>
    </row>
    <row r="25" spans="1:34" x14ac:dyDescent="0.25">
      <c r="A25" s="13" t="str">
        <f t="shared" ref="A25:A28" si="3">A$23</f>
        <v>ForkJoin</v>
      </c>
      <c r="B25" s="13" t="s">
        <v>55</v>
      </c>
      <c r="C25" s="6">
        <v>469</v>
      </c>
      <c r="D25" s="7">
        <v>407</v>
      </c>
      <c r="E25" s="7">
        <v>922</v>
      </c>
      <c r="F25" s="7">
        <v>485</v>
      </c>
      <c r="G25" s="7">
        <v>416</v>
      </c>
      <c r="H25" s="7">
        <v>922</v>
      </c>
      <c r="I25" s="7">
        <v>469</v>
      </c>
      <c r="J25" s="7">
        <v>453</v>
      </c>
      <c r="K25" s="8">
        <v>922</v>
      </c>
      <c r="L25" s="7">
        <v>766</v>
      </c>
      <c r="M25" s="7">
        <v>781</v>
      </c>
      <c r="N25" s="7">
        <v>735</v>
      </c>
      <c r="O25" s="16">
        <v>1</v>
      </c>
      <c r="P25" s="17">
        <v>1</v>
      </c>
      <c r="Q25" s="20">
        <v>1</v>
      </c>
      <c r="R25" s="20">
        <v>1</v>
      </c>
      <c r="S25" s="15" t="s">
        <v>47</v>
      </c>
      <c r="T25" s="20">
        <f t="shared" si="0"/>
        <v>1</v>
      </c>
      <c r="U25" s="10">
        <f>AVERAGE(C25,F25,I25)</f>
        <v>474.33333333333331</v>
      </c>
      <c r="V25" s="9">
        <f>AVERAGE(D25,G25,J25)</f>
        <v>425.33333333333331</v>
      </c>
      <c r="W25" s="9">
        <f>AVERAGE(E25,H25,K25)</f>
        <v>922</v>
      </c>
      <c r="X25" s="2">
        <f>STDEVA(C25,F25,I25)</f>
        <v>9.2376043070340135</v>
      </c>
      <c r="Y25" s="2">
        <f>STDEVA(D25,G25,J25)</f>
        <v>24.378952670968726</v>
      </c>
      <c r="Z25" s="2">
        <f>STDEVA(E25,H25,K25)</f>
        <v>0</v>
      </c>
      <c r="AA25" s="9">
        <f>AVERAGE(C25+D25+E25,F25+G25+H25,I25+J25+K25)</f>
        <v>1821.6666666666667</v>
      </c>
      <c r="AB25" s="2">
        <f>STDEVA(C25+D25+E25,F25+G25+H25,I25+J25+K25)</f>
        <v>23.028967265887832</v>
      </c>
      <c r="AC25" s="9">
        <f>AVERAGE(L25:N25)</f>
        <v>760.66666666666663</v>
      </c>
      <c r="AD25" s="2">
        <f>STDEVA(L25:N25)</f>
        <v>23.459184413217208</v>
      </c>
      <c r="AE25" s="2"/>
      <c r="AG25" s="1">
        <f>IF(SUM(C25,F25,I25)&gt;0,AA25-AC25,"-")</f>
        <v>1061</v>
      </c>
      <c r="AH25" s="21">
        <f>IF(SUM(C25,F25,I25)&gt;0,AA25/AC25,"")</f>
        <v>2.3948290972830852</v>
      </c>
    </row>
    <row r="26" spans="1:34" x14ac:dyDescent="0.25">
      <c r="A26" s="13" t="str">
        <f t="shared" si="3"/>
        <v>ForkJoin</v>
      </c>
      <c r="B26" s="13" t="s">
        <v>56</v>
      </c>
      <c r="C26" s="6">
        <v>469</v>
      </c>
      <c r="D26" s="7">
        <v>375</v>
      </c>
      <c r="E26" s="7">
        <v>735</v>
      </c>
      <c r="F26" s="7">
        <v>468</v>
      </c>
      <c r="G26" s="7">
        <v>398</v>
      </c>
      <c r="H26" s="7">
        <v>735</v>
      </c>
      <c r="I26" s="7">
        <v>485</v>
      </c>
      <c r="J26" s="7">
        <v>375</v>
      </c>
      <c r="K26" s="8">
        <v>750</v>
      </c>
      <c r="L26" s="7">
        <v>671</v>
      </c>
      <c r="M26" s="7">
        <v>680</v>
      </c>
      <c r="N26" s="7">
        <v>672</v>
      </c>
      <c r="O26" s="16">
        <v>1</v>
      </c>
      <c r="P26" s="17">
        <v>1</v>
      </c>
      <c r="Q26" s="20">
        <v>1</v>
      </c>
      <c r="R26" s="20">
        <v>0</v>
      </c>
      <c r="T26" s="20">
        <f t="shared" si="0"/>
        <v>0</v>
      </c>
      <c r="U26" s="10">
        <f>AVERAGE(C26,F26,I26)</f>
        <v>474</v>
      </c>
      <c r="V26" s="9">
        <f>AVERAGE(D26,G26,J26)</f>
        <v>382.66666666666669</v>
      </c>
      <c r="W26" s="9">
        <f>AVERAGE(E26,H26,K26)</f>
        <v>740</v>
      </c>
      <c r="X26" s="2">
        <f>STDEVA(C26,F26,I26)</f>
        <v>9.5393920141694561</v>
      </c>
      <c r="Y26" s="2">
        <f>STDEVA(D26,G26,J26)</f>
        <v>13.279056191361391</v>
      </c>
      <c r="Z26" s="2">
        <f>STDEVA(E26,H26,K26)</f>
        <v>8.6602540378443873</v>
      </c>
      <c r="AA26" s="9">
        <f>AVERAGE(C26+D26+E26,F26+G26+H26,I26+J26+K26)</f>
        <v>1596.6666666666667</v>
      </c>
      <c r="AB26" s="2">
        <f>STDEVA(C26+D26+E26,F26+G26+H26,I26+J26+K26)</f>
        <v>15.947831618540915</v>
      </c>
      <c r="AC26" s="9">
        <f>AVERAGE(L26:N26)</f>
        <v>674.33333333333337</v>
      </c>
      <c r="AD26" s="2">
        <f>STDEVA(L26:N26)</f>
        <v>4.9328828623162471</v>
      </c>
      <c r="AE26" s="2"/>
      <c r="AG26" s="1">
        <f>IF(SUM(C26,F26,I26)&gt;0,AA26-AC26,"-")</f>
        <v>922.33333333333337</v>
      </c>
      <c r="AH26" s="21">
        <f>IF(SUM(C26,F26,I26)&gt;0,AA26/AC26,"")</f>
        <v>2.3677706376668315</v>
      </c>
    </row>
    <row r="27" spans="1:34" x14ac:dyDescent="0.25">
      <c r="A27" s="13" t="str">
        <f t="shared" si="3"/>
        <v>ForkJoin</v>
      </c>
      <c r="B27" s="13" t="s">
        <v>57</v>
      </c>
      <c r="C27" s="6">
        <v>547</v>
      </c>
      <c r="D27" s="7">
        <v>563</v>
      </c>
      <c r="E27" s="7">
        <v>2125</v>
      </c>
      <c r="F27" s="7">
        <v>547</v>
      </c>
      <c r="G27" s="7">
        <v>589</v>
      </c>
      <c r="H27" s="7">
        <v>2156</v>
      </c>
      <c r="I27" s="7">
        <v>531</v>
      </c>
      <c r="J27" s="7">
        <v>562</v>
      </c>
      <c r="K27" s="8">
        <v>2156</v>
      </c>
      <c r="L27" s="7">
        <v>1142</v>
      </c>
      <c r="M27" s="7">
        <v>1141</v>
      </c>
      <c r="N27" s="7">
        <v>1172</v>
      </c>
      <c r="O27" s="16">
        <v>1</v>
      </c>
      <c r="P27" s="17">
        <v>1</v>
      </c>
      <c r="Q27" s="20">
        <v>1</v>
      </c>
      <c r="R27" s="20">
        <v>0</v>
      </c>
      <c r="T27" s="20">
        <f t="shared" si="0"/>
        <v>0</v>
      </c>
      <c r="U27" s="10">
        <f>AVERAGE(C27,F27,I27)</f>
        <v>541.66666666666663</v>
      </c>
      <c r="V27" s="9">
        <f>AVERAGE(D27,G27,J27)</f>
        <v>571.33333333333337</v>
      </c>
      <c r="W27" s="9">
        <f>AVERAGE(E27,H27,K27)</f>
        <v>2145.6666666666665</v>
      </c>
      <c r="X27" s="2">
        <f>STDEVA(C27,F27,I27)</f>
        <v>9.2376043070340135</v>
      </c>
      <c r="Y27" s="2">
        <f>STDEVA(D27,G27,J27)</f>
        <v>15.30795000427338</v>
      </c>
      <c r="Z27" s="2">
        <f>STDEVA(E27,H27,K27)</f>
        <v>17.897858344878397</v>
      </c>
      <c r="AA27" s="9">
        <f>AVERAGE(C27+D27+E27,F27+G27+H27,I27+J27+K27)</f>
        <v>3258.6666666666665</v>
      </c>
      <c r="AB27" s="2">
        <f>STDEVA(C27+D27+E27,F27+G27+H27,I27+J27+K27)</f>
        <v>29.704096238285612</v>
      </c>
      <c r="AC27" s="9">
        <f>AVERAGE(L27:N27)</f>
        <v>1151.6666666666667</v>
      </c>
      <c r="AD27" s="2">
        <f>STDEVA(L27:N27)</f>
        <v>17.616280348965084</v>
      </c>
      <c r="AE27" s="2"/>
      <c r="AG27" s="1">
        <f>IF(SUM(C27,F27,I27)&gt;0,AA27-AC27,"-")</f>
        <v>2107</v>
      </c>
      <c r="AH27" s="21">
        <f>IF(SUM(C27,F27,I27)&gt;0,AA27/AC27,"")</f>
        <v>2.8295224312590443</v>
      </c>
    </row>
    <row r="28" spans="1:34" x14ac:dyDescent="0.25">
      <c r="A28" s="13" t="str">
        <f t="shared" si="3"/>
        <v>ForkJoin</v>
      </c>
      <c r="B28" s="13" t="s">
        <v>59</v>
      </c>
      <c r="C28" s="6">
        <v>487</v>
      </c>
      <c r="D28" s="7">
        <v>451</v>
      </c>
      <c r="E28" s="7">
        <v>1641</v>
      </c>
      <c r="F28" s="7">
        <v>486</v>
      </c>
      <c r="G28" s="7">
        <v>448</v>
      </c>
      <c r="H28" s="7">
        <v>1656</v>
      </c>
      <c r="I28" s="7">
        <v>484</v>
      </c>
      <c r="J28" s="7">
        <v>468</v>
      </c>
      <c r="K28" s="8">
        <v>1719</v>
      </c>
      <c r="L28" s="7">
        <v>703</v>
      </c>
      <c r="M28" s="7">
        <v>718</v>
      </c>
      <c r="N28" s="7">
        <v>703</v>
      </c>
      <c r="O28" s="16">
        <v>1</v>
      </c>
      <c r="P28" s="17">
        <v>1</v>
      </c>
      <c r="Q28" s="20">
        <v>1</v>
      </c>
      <c r="R28" s="20">
        <v>0</v>
      </c>
      <c r="T28" s="20">
        <f t="shared" si="0"/>
        <v>0</v>
      </c>
      <c r="U28" s="10">
        <f>AVERAGE(C28,F28,I28)</f>
        <v>485.66666666666669</v>
      </c>
      <c r="V28" s="9">
        <f>AVERAGE(D28,G28,J28)</f>
        <v>455.66666666666669</v>
      </c>
      <c r="W28" s="9">
        <f>AVERAGE(E28,H28,K28)</f>
        <v>1672</v>
      </c>
      <c r="X28" s="2">
        <f>STDEVA(C28,F28,I28)</f>
        <v>1.5275252316519465</v>
      </c>
      <c r="Y28" s="2">
        <f>STDEVA(D28,G28,J28)</f>
        <v>10.785793124908958</v>
      </c>
      <c r="Z28" s="2">
        <f>STDEVA(E28,H28,K28)</f>
        <v>41.388404173149752</v>
      </c>
      <c r="AA28" s="9">
        <f>AVERAGE(C28+D28+E28,F28+G28+H28,I28+J28+K28)</f>
        <v>2613.3333333333335</v>
      </c>
      <c r="AB28" s="2">
        <f>STDEVA(C28+D28+E28,F28+G28+H28,I28+J28+K28)</f>
        <v>50.242744086418426</v>
      </c>
      <c r="AC28" s="9">
        <f>AVERAGE(L28:N28)</f>
        <v>708</v>
      </c>
      <c r="AD28" s="2">
        <f>STDEVA(L28:N28)</f>
        <v>8.6602540378443873</v>
      </c>
      <c r="AE28" s="2"/>
      <c r="AG28" s="1">
        <f>IF(SUM(C28,F28,I28)&gt;0,AA28-AC28,"-")</f>
        <v>1905.3333333333335</v>
      </c>
      <c r="AH28" s="21">
        <f>IF(SUM(C28,F28,I28)&gt;0,AA28/AC28,"")</f>
        <v>3.6911487758945389</v>
      </c>
    </row>
    <row r="29" spans="1:34" x14ac:dyDescent="0.25">
      <c r="A29" s="13" t="s">
        <v>60</v>
      </c>
      <c r="B29" s="13" t="s">
        <v>64</v>
      </c>
      <c r="C29" s="6">
        <v>580</v>
      </c>
      <c r="D29" s="7">
        <v>703</v>
      </c>
      <c r="E29" s="7">
        <v>4750</v>
      </c>
      <c r="F29" s="7">
        <v>578</v>
      </c>
      <c r="G29" s="7">
        <v>688</v>
      </c>
      <c r="H29" s="7">
        <v>4703</v>
      </c>
      <c r="I29" s="7">
        <v>594</v>
      </c>
      <c r="J29" s="7">
        <v>687</v>
      </c>
      <c r="K29" s="8">
        <v>4812</v>
      </c>
      <c r="L29" s="7">
        <v>1198</v>
      </c>
      <c r="M29" s="7">
        <v>1208</v>
      </c>
      <c r="N29" s="7">
        <v>1197</v>
      </c>
      <c r="O29" s="16">
        <v>1</v>
      </c>
      <c r="P29" s="17">
        <v>1</v>
      </c>
      <c r="Q29" s="20">
        <v>1</v>
      </c>
      <c r="R29" s="20">
        <v>1</v>
      </c>
      <c r="S29" s="15" t="s">
        <v>47</v>
      </c>
      <c r="T29" s="20">
        <f t="shared" si="0"/>
        <v>1</v>
      </c>
      <c r="U29" s="10">
        <f>AVERAGE(C29,F29,I29)</f>
        <v>584</v>
      </c>
      <c r="V29" s="9">
        <f>AVERAGE(D29,G29,J29)</f>
        <v>692.66666666666663</v>
      </c>
      <c r="W29" s="9">
        <f>AVERAGE(E29,H29,K29)</f>
        <v>4755</v>
      </c>
      <c r="X29" s="2">
        <f>STDEVA(C29,F29,I29)</f>
        <v>8.717797887081348</v>
      </c>
      <c r="Y29" s="2">
        <f>STDEVA(D29,G29,J29)</f>
        <v>8.9628864398325021</v>
      </c>
      <c r="Z29" s="2">
        <f>STDEVA(E29,H29,K29)</f>
        <v>54.671747731346578</v>
      </c>
      <c r="AA29" s="9">
        <f>AVERAGE(C29+D29+E29,F29+G29+H29,I29+J29+K29)</f>
        <v>6031.666666666667</v>
      </c>
      <c r="AB29" s="2">
        <f>STDEVA(C29+D29+E29,F29+G29+H29,I29+J29+K29)</f>
        <v>62.010751755911919</v>
      </c>
      <c r="AC29" s="9">
        <f>AVERAGE(L29:N29)</f>
        <v>1201</v>
      </c>
      <c r="AD29" s="2">
        <f>STDEVA(L29:N29)</f>
        <v>6.0827625302982193</v>
      </c>
      <c r="AE29" s="2"/>
      <c r="AG29" s="1">
        <f>IF(SUM(C29,F29,I29)&gt;0,AA29-AC29,"-")</f>
        <v>4830.666666666667</v>
      </c>
      <c r="AH29" s="21">
        <f>IF(SUM(C29,F29,I29)&gt;0,AA29/AC29,"")</f>
        <v>5.0222037191229534</v>
      </c>
    </row>
    <row r="30" spans="1:34" x14ac:dyDescent="0.25">
      <c r="A30" s="13" t="str">
        <f>A$29</f>
        <v>PermissionModel</v>
      </c>
      <c r="B30" s="13" t="s">
        <v>65</v>
      </c>
      <c r="C30" s="6">
        <v>453</v>
      </c>
      <c r="D30" s="7">
        <v>250</v>
      </c>
      <c r="E30" s="7">
        <v>313</v>
      </c>
      <c r="F30" s="7">
        <v>454</v>
      </c>
      <c r="G30" s="7">
        <v>250</v>
      </c>
      <c r="H30" s="7">
        <v>297</v>
      </c>
      <c r="I30" s="7">
        <v>437</v>
      </c>
      <c r="J30" s="7">
        <v>281</v>
      </c>
      <c r="K30" s="8">
        <v>297</v>
      </c>
      <c r="L30" s="7">
        <v>641</v>
      </c>
      <c r="M30" s="7">
        <v>656</v>
      </c>
      <c r="N30" s="7">
        <v>656</v>
      </c>
      <c r="O30" s="16">
        <v>0</v>
      </c>
      <c r="P30" s="17">
        <v>1</v>
      </c>
      <c r="Q30" s="20">
        <v>1</v>
      </c>
      <c r="R30" s="20">
        <v>0</v>
      </c>
      <c r="S30" s="15" t="s">
        <v>66</v>
      </c>
      <c r="T30" s="20">
        <f t="shared" si="0"/>
        <v>1</v>
      </c>
      <c r="U30" s="10">
        <f>AVERAGE(C30,F30,I30)</f>
        <v>448</v>
      </c>
      <c r="V30" s="9">
        <f>AVERAGE(D30,G30,J30)</f>
        <v>260.33333333333331</v>
      </c>
      <c r="W30" s="9">
        <f>AVERAGE(E30,H30,K30)</f>
        <v>302.33333333333331</v>
      </c>
      <c r="X30" s="2">
        <f>STDEVA(C30,F30,I30)</f>
        <v>9.5393920141694561</v>
      </c>
      <c r="Y30" s="2">
        <f>STDEVA(D30,G30,J30)</f>
        <v>17.897858344878397</v>
      </c>
      <c r="Z30" s="2">
        <f>STDEVA(E30,H30,K30)</f>
        <v>9.2376043070340135</v>
      </c>
      <c r="AA30" s="9">
        <f>AVERAGE(C30+D30+E30,F30+G30+H30,I30+J30+K30)</f>
        <v>1010.6666666666666</v>
      </c>
      <c r="AB30" s="2">
        <f>STDEVA(C30+D30+E30,F30+G30+H30,I30+J30+K30)</f>
        <v>8.3864970836060841</v>
      </c>
      <c r="AC30" s="9">
        <f>AVERAGE(L30:N30)</f>
        <v>651</v>
      </c>
      <c r="AD30" s="2">
        <f>STDEVA(L30:N30)</f>
        <v>8.6602540378443873</v>
      </c>
      <c r="AE30" s="2"/>
      <c r="AG30" s="1">
        <f>IF(SUM(C30,F30,I30)&gt;0,AA30-AC30,"-")</f>
        <v>359.66666666666663</v>
      </c>
      <c r="AH30" s="21">
        <f>IF(SUM(C30,F30,I30)&gt;0,AA30/AC30,"")</f>
        <v>1.5524833589349718</v>
      </c>
    </row>
    <row r="31" spans="1:34" x14ac:dyDescent="0.25">
      <c r="A31" s="13" t="str">
        <f t="shared" ref="A31:A35" si="4">A$29</f>
        <v>PermissionModel</v>
      </c>
      <c r="B31" s="13" t="s">
        <v>67</v>
      </c>
      <c r="C31" s="6"/>
      <c r="D31" s="7"/>
      <c r="E31" s="7"/>
      <c r="F31" s="7"/>
      <c r="G31" s="7"/>
      <c r="H31" s="7"/>
      <c r="I31" s="7"/>
      <c r="J31" s="7"/>
      <c r="K31" s="8"/>
      <c r="L31" s="7"/>
      <c r="M31" s="7"/>
      <c r="N31" s="7"/>
      <c r="Q31" s="20">
        <v>0</v>
      </c>
      <c r="R31" s="20"/>
      <c r="S31" s="15" t="s">
        <v>68</v>
      </c>
      <c r="T31" s="20">
        <f t="shared" si="0"/>
        <v>0</v>
      </c>
      <c r="U31" s="10" t="e">
        <f>AVERAGE(C31,F31,I31)</f>
        <v>#DIV/0!</v>
      </c>
      <c r="V31" s="9" t="e">
        <f>AVERAGE(D31,G31,J31)</f>
        <v>#DIV/0!</v>
      </c>
      <c r="W31" s="9" t="e">
        <f>AVERAGE(E31,H31,K31)</f>
        <v>#DIV/0!</v>
      </c>
      <c r="X31" s="2" t="e">
        <f>STDEVA(C31,F31,I31)</f>
        <v>#DIV/0!</v>
      </c>
      <c r="Y31" s="2" t="e">
        <f>STDEVA(D31,G31,J31)</f>
        <v>#DIV/0!</v>
      </c>
      <c r="Z31" s="2" t="e">
        <f>STDEVA(E31,H31,K31)</f>
        <v>#DIV/0!</v>
      </c>
      <c r="AA31" s="9">
        <f>AVERAGE(C31+D31+E31,F31+G31+H31,I31+J31+K31)</f>
        <v>0</v>
      </c>
      <c r="AB31" s="2">
        <f>STDEVA(C31+D31+E31,F31+G31+H31,I31+J31+K31)</f>
        <v>0</v>
      </c>
      <c r="AC31" s="9" t="e">
        <f>AVERAGE(L31:N31)</f>
        <v>#DIV/0!</v>
      </c>
      <c r="AD31" s="2" t="e">
        <f>STDEVA(L31:N31)</f>
        <v>#DIV/0!</v>
      </c>
      <c r="AE31" s="2"/>
      <c r="AG31" s="1" t="str">
        <f>IF(SUM(C31,F31,I31)&gt;0,AA31-AC31,"-")</f>
        <v>-</v>
      </c>
      <c r="AH31" s="21" t="str">
        <f>IF(SUM(C31,F31,I31)&gt;0,AA31/AC31,"")</f>
        <v/>
      </c>
    </row>
    <row r="32" spans="1:34" x14ac:dyDescent="0.25">
      <c r="A32" s="13" t="str">
        <f t="shared" si="4"/>
        <v>PermissionModel</v>
      </c>
      <c r="B32" s="13" t="s">
        <v>69</v>
      </c>
      <c r="C32" s="6">
        <v>516</v>
      </c>
      <c r="D32" s="7">
        <v>516</v>
      </c>
      <c r="E32" s="7">
        <v>687</v>
      </c>
      <c r="F32" s="7">
        <v>508</v>
      </c>
      <c r="G32" s="7">
        <v>377</v>
      </c>
      <c r="H32" s="7">
        <v>704</v>
      </c>
      <c r="I32" s="7">
        <v>547</v>
      </c>
      <c r="J32" s="7">
        <v>437</v>
      </c>
      <c r="K32" s="8">
        <v>703</v>
      </c>
      <c r="L32" s="7">
        <v>812</v>
      </c>
      <c r="M32" s="7">
        <v>823</v>
      </c>
      <c r="N32" s="7">
        <v>819</v>
      </c>
      <c r="O32" s="16">
        <v>1</v>
      </c>
      <c r="P32" s="17">
        <v>1</v>
      </c>
      <c r="Q32" s="20">
        <v>1</v>
      </c>
      <c r="R32" s="20">
        <v>0</v>
      </c>
      <c r="T32" s="20">
        <f t="shared" si="0"/>
        <v>0</v>
      </c>
      <c r="U32" s="10">
        <f>AVERAGE(C32,F32,I32)</f>
        <v>523.66666666666663</v>
      </c>
      <c r="V32" s="9">
        <f>AVERAGE(D32,G32,J32)</f>
        <v>443.33333333333331</v>
      </c>
      <c r="W32" s="9">
        <f>AVERAGE(E32,H32,K32)</f>
        <v>698</v>
      </c>
      <c r="X32" s="2">
        <f>STDEVA(C32,F32,I32)</f>
        <v>20.599352740640501</v>
      </c>
      <c r="Y32" s="2">
        <f>STDEVA(D32,G32,J32)</f>
        <v>69.716090921202067</v>
      </c>
      <c r="Z32" s="2">
        <f>STDEVA(E32,H32,K32)</f>
        <v>9.5393920141694561</v>
      </c>
      <c r="AA32" s="9">
        <f>AVERAGE(C32+D32+E32,F32+G32+H32,I32+J32+K32)</f>
        <v>1665</v>
      </c>
      <c r="AB32" s="2">
        <f>STDEVA(C32+D32+E32,F32+G32+H32,I32+J32+K32)</f>
        <v>67.734776887504395</v>
      </c>
      <c r="AC32" s="9">
        <f>AVERAGE(L32:N32)</f>
        <v>818</v>
      </c>
      <c r="AD32" s="2">
        <f>STDEVA(L32:N32)</f>
        <v>5.5677643628300215</v>
      </c>
      <c r="AE32" s="2"/>
      <c r="AG32" s="1">
        <f>IF(SUM(C32,F32,I32)&gt;0,AA32-AC32,"-")</f>
        <v>847</v>
      </c>
      <c r="AH32" s="21">
        <f>IF(SUM(C32,F32,I32)&gt;0,AA32/AC32,"")</f>
        <v>2.0354523227383865</v>
      </c>
    </row>
    <row r="33" spans="1:34" x14ac:dyDescent="0.25">
      <c r="A33" s="13" t="str">
        <f t="shared" si="4"/>
        <v>PermissionModel</v>
      </c>
      <c r="B33" s="13" t="s">
        <v>70</v>
      </c>
      <c r="C33" s="6">
        <v>547</v>
      </c>
      <c r="D33" s="7">
        <v>375</v>
      </c>
      <c r="E33" s="7">
        <v>828</v>
      </c>
      <c r="F33" s="7">
        <v>531</v>
      </c>
      <c r="G33" s="7">
        <v>390</v>
      </c>
      <c r="H33" s="7">
        <v>844</v>
      </c>
      <c r="I33" s="7">
        <v>532</v>
      </c>
      <c r="J33" s="7">
        <v>407</v>
      </c>
      <c r="K33" s="8">
        <v>828</v>
      </c>
      <c r="L33" s="7">
        <v>1234</v>
      </c>
      <c r="M33" s="7">
        <v>1234</v>
      </c>
      <c r="N33" s="7">
        <v>1219</v>
      </c>
      <c r="O33" s="16">
        <v>0</v>
      </c>
      <c r="P33" s="17">
        <v>1</v>
      </c>
      <c r="Q33" s="20">
        <v>1</v>
      </c>
      <c r="R33" s="20">
        <v>0</v>
      </c>
      <c r="S33" s="15" t="s">
        <v>71</v>
      </c>
      <c r="T33" s="20">
        <f t="shared" si="0"/>
        <v>1</v>
      </c>
      <c r="U33" s="10">
        <f>AVERAGE(C33,F33,I33)</f>
        <v>536.66666666666663</v>
      </c>
      <c r="V33" s="9">
        <f>AVERAGE(D33,G33,J33)</f>
        <v>390.66666666666669</v>
      </c>
      <c r="W33" s="9">
        <f>AVERAGE(E33,H33,K33)</f>
        <v>833.33333333333337</v>
      </c>
      <c r="X33" s="2">
        <f>STDEVA(C33,F33,I33)</f>
        <v>8.9628864398325021</v>
      </c>
      <c r="Y33" s="2">
        <f>STDEVA(D33,G33,J33)</f>
        <v>16.010413278030438</v>
      </c>
      <c r="Z33" s="2">
        <f>STDEVA(E33,H33,K33)</f>
        <v>9.2376043070340135</v>
      </c>
      <c r="AA33" s="9">
        <f>AVERAGE(C33+D33+E33,F33+G33+H33,I33+J33+K33)</f>
        <v>1760.6666666666667</v>
      </c>
      <c r="AB33" s="2">
        <f>STDEVA(C33+D33+E33,F33+G33+H33,I33+J33+K33)</f>
        <v>9.2915732431775684</v>
      </c>
      <c r="AC33" s="9">
        <f>AVERAGE(L33:N33)</f>
        <v>1229</v>
      </c>
      <c r="AD33" s="2">
        <f>STDEVA(L33:N33)</f>
        <v>8.6602540378443873</v>
      </c>
      <c r="AE33" s="2"/>
      <c r="AG33" s="1">
        <f>IF(SUM(C33,F33,I33)&gt;0,AA33-AC33,"-")</f>
        <v>531.66666666666674</v>
      </c>
      <c r="AH33" s="21">
        <f>IF(SUM(C33,F33,I33)&gt;0,AA33/AC33,"")</f>
        <v>1.4326010306482235</v>
      </c>
    </row>
    <row r="34" spans="1:34" x14ac:dyDescent="0.25">
      <c r="A34" s="13" t="str">
        <f t="shared" si="4"/>
        <v>PermissionModel</v>
      </c>
      <c r="B34" s="13" t="s">
        <v>72</v>
      </c>
      <c r="C34" s="6">
        <v>531</v>
      </c>
      <c r="D34" s="7">
        <v>359</v>
      </c>
      <c r="E34" s="7">
        <v>703</v>
      </c>
      <c r="F34" s="7">
        <v>516</v>
      </c>
      <c r="G34" s="7">
        <v>344</v>
      </c>
      <c r="H34" s="7">
        <v>687</v>
      </c>
      <c r="I34" s="7">
        <v>516</v>
      </c>
      <c r="J34" s="7">
        <v>359</v>
      </c>
      <c r="K34" s="8">
        <v>688</v>
      </c>
      <c r="L34" s="7">
        <v>937</v>
      </c>
      <c r="M34" s="7">
        <v>906</v>
      </c>
      <c r="N34" s="7">
        <v>906</v>
      </c>
      <c r="O34" s="16">
        <v>1</v>
      </c>
      <c r="P34" s="17">
        <v>1</v>
      </c>
      <c r="Q34" s="20">
        <v>1</v>
      </c>
      <c r="R34" s="20">
        <v>0</v>
      </c>
      <c r="T34" s="20">
        <f t="shared" si="0"/>
        <v>0</v>
      </c>
      <c r="U34" s="10">
        <f>AVERAGE(C34,F34,I34)</f>
        <v>521</v>
      </c>
      <c r="V34" s="9">
        <f>AVERAGE(D34,G34,J34)</f>
        <v>354</v>
      </c>
      <c r="W34" s="9">
        <f>AVERAGE(E34,H34,K34)</f>
        <v>692.66666666666663</v>
      </c>
      <c r="X34" s="2">
        <f>STDEVA(C34,F34,I34)</f>
        <v>8.6602540378443873</v>
      </c>
      <c r="Y34" s="2">
        <f>STDEVA(D34,G34,J34)</f>
        <v>8.6602540378443873</v>
      </c>
      <c r="Z34" s="2">
        <f>STDEVA(E34,H34,K34)</f>
        <v>8.9628864398325021</v>
      </c>
      <c r="AA34" s="9">
        <f>AVERAGE(C34+D34+E34,F34+G34+H34,I34+J34+K34)</f>
        <v>1567.6666666666667</v>
      </c>
      <c r="AB34" s="2">
        <f>STDEVA(C34+D34+E34,F34+G34+H34,I34+J34+K34)</f>
        <v>23.35237318418266</v>
      </c>
      <c r="AC34" s="9">
        <f>AVERAGE(L34:N34)</f>
        <v>916.33333333333337</v>
      </c>
      <c r="AD34" s="2">
        <f>STDEVA(L34:N34)</f>
        <v>17.897858344878401</v>
      </c>
      <c r="AE34" s="2"/>
      <c r="AG34" s="1">
        <f>IF(SUM(C34,F34,I34)&gt;0,AA34-AC34,"-")</f>
        <v>651.33333333333337</v>
      </c>
      <c r="AH34" s="21">
        <f>IF(SUM(C34,F34,I34)&gt;0,AA34/AC34,"")</f>
        <v>1.7108039287013459</v>
      </c>
    </row>
    <row r="35" spans="1:34" x14ac:dyDescent="0.25">
      <c r="A35" s="13" t="str">
        <f t="shared" si="4"/>
        <v>PermissionModel</v>
      </c>
      <c r="B35" s="13" t="s">
        <v>73</v>
      </c>
      <c r="C35" s="6"/>
      <c r="D35" s="7"/>
      <c r="E35" s="7"/>
      <c r="F35" s="7"/>
      <c r="G35" s="7"/>
      <c r="H35" s="7"/>
      <c r="I35" s="7"/>
      <c r="J35" s="7"/>
      <c r="K35" s="8"/>
      <c r="L35" s="7"/>
      <c r="M35" s="7"/>
      <c r="N35" s="7"/>
      <c r="Q35" s="20">
        <v>0</v>
      </c>
      <c r="R35" s="20"/>
      <c r="S35" s="15" t="s">
        <v>68</v>
      </c>
      <c r="T35" s="20">
        <f t="shared" si="0"/>
        <v>0</v>
      </c>
      <c r="U35" s="10" t="e">
        <f>AVERAGE(C35,F35,I35)</f>
        <v>#DIV/0!</v>
      </c>
      <c r="V35" s="9" t="e">
        <f>AVERAGE(D35,G35,J35)</f>
        <v>#DIV/0!</v>
      </c>
      <c r="W35" s="9" t="e">
        <f>AVERAGE(E35,H35,K35)</f>
        <v>#DIV/0!</v>
      </c>
      <c r="X35" s="2" t="e">
        <f>STDEVA(C35,F35,I35)</f>
        <v>#DIV/0!</v>
      </c>
      <c r="Y35" s="2" t="e">
        <f>STDEVA(D35,G35,J35)</f>
        <v>#DIV/0!</v>
      </c>
      <c r="Z35" s="2" t="e">
        <f>STDEVA(E35,H35,K35)</f>
        <v>#DIV/0!</v>
      </c>
      <c r="AA35" s="9">
        <f>AVERAGE(C35+D35+E35,F35+G35+H35,I35+J35+K35)</f>
        <v>0</v>
      </c>
      <c r="AB35" s="2">
        <f>STDEVA(C35+D35+E35,F35+G35+H35,I35+J35+K35)</f>
        <v>0</v>
      </c>
      <c r="AC35" s="9" t="e">
        <f>AVERAGE(L35:N35)</f>
        <v>#DIV/0!</v>
      </c>
      <c r="AD35" s="2" t="e">
        <f>STDEVA(L35:N35)</f>
        <v>#DIV/0!</v>
      </c>
      <c r="AE35" s="2"/>
      <c r="AG35" s="1" t="str">
        <f>IF(SUM(C35,F35,I35)&gt;0,AA35-AC35,"-")</f>
        <v>-</v>
      </c>
      <c r="AH35" s="21" t="str">
        <f>IF(SUM(C35,F35,I35)&gt;0,AA35/AC35,"")</f>
        <v/>
      </c>
    </row>
    <row r="36" spans="1:34" x14ac:dyDescent="0.25">
      <c r="A36" s="13" t="s">
        <v>74</v>
      </c>
      <c r="B36" s="13" t="s">
        <v>75</v>
      </c>
      <c r="C36" s="6">
        <v>609</v>
      </c>
      <c r="D36" s="7">
        <v>359</v>
      </c>
      <c r="E36" s="7">
        <v>719</v>
      </c>
      <c r="F36" s="7">
        <v>578</v>
      </c>
      <c r="G36" s="7">
        <v>359</v>
      </c>
      <c r="H36" s="7">
        <v>734</v>
      </c>
      <c r="I36" s="7">
        <v>578</v>
      </c>
      <c r="J36" s="7">
        <v>359</v>
      </c>
      <c r="K36" s="8">
        <v>735</v>
      </c>
      <c r="L36" s="7">
        <v>1485</v>
      </c>
      <c r="M36" s="7">
        <v>1484</v>
      </c>
      <c r="N36" s="7">
        <v>1469</v>
      </c>
      <c r="O36" s="16">
        <v>1</v>
      </c>
      <c r="P36" s="17">
        <v>1</v>
      </c>
      <c r="Q36" s="20">
        <v>1</v>
      </c>
      <c r="R36" s="20">
        <v>0</v>
      </c>
      <c r="T36" s="20">
        <f t="shared" si="0"/>
        <v>0</v>
      </c>
      <c r="U36" s="10">
        <f>AVERAGE(C36,F36,I36)</f>
        <v>588.33333333333337</v>
      </c>
      <c r="V36" s="9">
        <f>AVERAGE(D36,G36,J36)</f>
        <v>359</v>
      </c>
      <c r="W36" s="9">
        <f>AVERAGE(E36,H36,K36)</f>
        <v>729.33333333333337</v>
      </c>
      <c r="X36" s="2">
        <f>STDEVA(C36,F36,I36)</f>
        <v>17.897858344878401</v>
      </c>
      <c r="Y36" s="2">
        <f>STDEVA(D36,G36,J36)</f>
        <v>0</v>
      </c>
      <c r="Z36" s="2">
        <f>STDEVA(E36,H36,K36)</f>
        <v>8.9628864398325021</v>
      </c>
      <c r="AA36" s="9">
        <f>AVERAGE(C36+D36+E36,F36+G36+H36,I36+J36+K36)</f>
        <v>1676.6666666666667</v>
      </c>
      <c r="AB36" s="2">
        <f>STDEVA(C36+D36+E36,F36+G36+H36,I36+J36+K36)</f>
        <v>8.9628864398325021</v>
      </c>
      <c r="AC36" s="9">
        <f>AVERAGE(L36:N36)</f>
        <v>1479.3333333333333</v>
      </c>
      <c r="AD36" s="2">
        <f>STDEVA(L36:N36)</f>
        <v>8.9628864398325021</v>
      </c>
      <c r="AE36" s="2"/>
      <c r="AG36" s="1">
        <f>IF(SUM(C36,F36,I36)&gt;0,AA36-AC36,"-")</f>
        <v>197.33333333333348</v>
      </c>
      <c r="AH36" s="21">
        <f>IF(SUM(C36,F36,I36)&gt;0,AA36/AC36,"")</f>
        <v>1.1333934204596667</v>
      </c>
    </row>
    <row r="37" spans="1:34" x14ac:dyDescent="0.25">
      <c r="A37" s="13" t="str">
        <f>A$36</f>
        <v>Heaps</v>
      </c>
      <c r="B37" s="13" t="s">
        <v>76</v>
      </c>
      <c r="C37" s="6">
        <v>551</v>
      </c>
      <c r="D37" s="7">
        <v>322</v>
      </c>
      <c r="E37" s="7">
        <v>513</v>
      </c>
      <c r="F37" s="7">
        <v>609</v>
      </c>
      <c r="G37" s="7">
        <v>343</v>
      </c>
      <c r="H37" s="7">
        <v>531</v>
      </c>
      <c r="I37" s="7">
        <v>579</v>
      </c>
      <c r="J37" s="7">
        <v>343</v>
      </c>
      <c r="K37" s="8">
        <v>500</v>
      </c>
      <c r="L37" s="7">
        <v>1125</v>
      </c>
      <c r="M37" s="7">
        <v>1147</v>
      </c>
      <c r="N37" s="7">
        <v>1145</v>
      </c>
      <c r="O37" s="16">
        <v>0</v>
      </c>
      <c r="P37" s="17">
        <v>1</v>
      </c>
      <c r="Q37" s="20">
        <v>1</v>
      </c>
      <c r="R37" s="20">
        <v>0</v>
      </c>
      <c r="S37" s="15" t="s">
        <v>77</v>
      </c>
      <c r="T37" s="20">
        <f t="shared" si="0"/>
        <v>1</v>
      </c>
      <c r="U37" s="10">
        <f>AVERAGE(C37,F37,I37)</f>
        <v>579.66666666666663</v>
      </c>
      <c r="V37" s="9">
        <f>AVERAGE(D37,G37,J37)</f>
        <v>336</v>
      </c>
      <c r="W37" s="9">
        <f>AVERAGE(E37,H37,K37)</f>
        <v>514.66666666666663</v>
      </c>
      <c r="X37" s="2">
        <f>STDEVA(C37,F37,I37)</f>
        <v>29.005746557076122</v>
      </c>
      <c r="Y37" s="2">
        <f>STDEVA(D37,G37,J37)</f>
        <v>12.124355652982141</v>
      </c>
      <c r="Z37" s="2">
        <f>STDEVA(E37,H37,K37)</f>
        <v>15.56705923844749</v>
      </c>
      <c r="AA37" s="9">
        <f>AVERAGE(C37+D37+E37,F37+G37+H37,I37+J37+K37)</f>
        <v>1430.3333333333333</v>
      </c>
      <c r="AB37" s="2">
        <f>STDEVA(C37+D37+E37,F37+G37+H37,I37+J37+K37)</f>
        <v>49.034001808269061</v>
      </c>
      <c r="AC37" s="9">
        <f>AVERAGE(L37:N37)</f>
        <v>1139</v>
      </c>
      <c r="AD37" s="2">
        <f>STDEVA(L37:N37)</f>
        <v>12.165525060596439</v>
      </c>
      <c r="AE37" s="2"/>
      <c r="AG37" s="1">
        <f>IF(SUM(C37,F37,I37)&gt;0,AA37-AC37,"-")</f>
        <v>291.33333333333326</v>
      </c>
      <c r="AH37" s="21">
        <f>IF(SUM(C37,F37,I37)&gt;0,AA37/AC37,"")</f>
        <v>1.2557799239098624</v>
      </c>
    </row>
    <row r="38" spans="1:34" x14ac:dyDescent="0.25">
      <c r="A38" s="13" t="str">
        <f t="shared" ref="A38:A50" si="5">A$36</f>
        <v>Heaps</v>
      </c>
      <c r="B38" s="13" t="s">
        <v>78</v>
      </c>
      <c r="C38" s="6">
        <v>453</v>
      </c>
      <c r="D38" s="7">
        <v>266</v>
      </c>
      <c r="E38" s="7">
        <v>328</v>
      </c>
      <c r="F38" s="7">
        <v>453</v>
      </c>
      <c r="G38" s="7">
        <v>250</v>
      </c>
      <c r="H38" s="7">
        <v>328</v>
      </c>
      <c r="I38" s="7">
        <v>469</v>
      </c>
      <c r="J38" s="7">
        <v>250</v>
      </c>
      <c r="K38" s="8">
        <v>312</v>
      </c>
      <c r="L38" s="7">
        <v>656</v>
      </c>
      <c r="M38" s="7">
        <v>688</v>
      </c>
      <c r="N38" s="7">
        <v>672</v>
      </c>
      <c r="O38" s="16">
        <v>1</v>
      </c>
      <c r="P38" s="17">
        <v>1</v>
      </c>
      <c r="Q38" s="20">
        <v>1</v>
      </c>
      <c r="R38" s="20">
        <v>0</v>
      </c>
      <c r="T38" s="20">
        <f t="shared" si="0"/>
        <v>0</v>
      </c>
      <c r="U38" s="10">
        <f>AVERAGE(C38,F38,I38)</f>
        <v>458.33333333333331</v>
      </c>
      <c r="V38" s="9">
        <f>AVERAGE(D38,G38,J38)</f>
        <v>255.33333333333334</v>
      </c>
      <c r="W38" s="9">
        <f>AVERAGE(E38,H38,K38)</f>
        <v>322.66666666666669</v>
      </c>
      <c r="X38" s="2">
        <f>STDEVA(C38,F38,I38)</f>
        <v>9.2376043070340135</v>
      </c>
      <c r="Y38" s="2">
        <f>STDEVA(D38,G38,J38)</f>
        <v>9.2376043070340117</v>
      </c>
      <c r="Z38" s="2">
        <f>STDEVA(E38,H38,K38)</f>
        <v>9.2376043070340135</v>
      </c>
      <c r="AA38" s="9">
        <f>AVERAGE(C38+D38+E38,F38+G38+H38,I38+J38+K38)</f>
        <v>1036.3333333333333</v>
      </c>
      <c r="AB38" s="2">
        <f>STDEVA(C38+D38+E38,F38+G38+H38,I38+J38+K38)</f>
        <v>9.2376043070340117</v>
      </c>
      <c r="AC38" s="9">
        <f>AVERAGE(L38:N38)</f>
        <v>672</v>
      </c>
      <c r="AD38" s="2">
        <f>STDEVA(L38:N38)</f>
        <v>16</v>
      </c>
      <c r="AE38" s="2"/>
      <c r="AG38" s="1">
        <f>IF(SUM(C38,F38,I38)&gt;0,AA38-AC38,"-")</f>
        <v>364.33333333333326</v>
      </c>
      <c r="AH38" s="21">
        <f>IF(SUM(C38,F38,I38)&gt;0,AA38/AC38,"")</f>
        <v>1.5421626984126984</v>
      </c>
    </row>
    <row r="39" spans="1:34" x14ac:dyDescent="0.25">
      <c r="A39" s="13" t="str">
        <f t="shared" si="5"/>
        <v>Heaps</v>
      </c>
      <c r="B39" s="13" t="s">
        <v>79</v>
      </c>
      <c r="C39" s="6">
        <v>478</v>
      </c>
      <c r="D39" s="7">
        <v>277</v>
      </c>
      <c r="E39" s="7">
        <v>474</v>
      </c>
      <c r="F39" s="7">
        <v>475</v>
      </c>
      <c r="G39" s="7">
        <v>274</v>
      </c>
      <c r="H39" s="7">
        <v>473</v>
      </c>
      <c r="I39" s="7">
        <v>476</v>
      </c>
      <c r="J39" s="7">
        <v>278</v>
      </c>
      <c r="K39" s="8">
        <v>488</v>
      </c>
      <c r="L39" s="7">
        <v>814</v>
      </c>
      <c r="M39" s="7">
        <v>837</v>
      </c>
      <c r="N39" s="7">
        <v>827</v>
      </c>
      <c r="O39" s="16">
        <v>0</v>
      </c>
      <c r="P39" s="17">
        <v>1</v>
      </c>
      <c r="Q39" s="20">
        <v>1</v>
      </c>
      <c r="R39" s="20">
        <v>0</v>
      </c>
      <c r="S39" s="15" t="s">
        <v>91</v>
      </c>
      <c r="T39" s="20">
        <f t="shared" si="0"/>
        <v>1</v>
      </c>
      <c r="U39" s="10">
        <f>AVERAGE(C39,F39,I39)</f>
        <v>476.33333333333331</v>
      </c>
      <c r="V39" s="9">
        <f>AVERAGE(D39,G39,J39)</f>
        <v>276.33333333333331</v>
      </c>
      <c r="W39" s="9">
        <f>AVERAGE(E39,H39,K39)</f>
        <v>478.33333333333331</v>
      </c>
      <c r="X39" s="2">
        <f>STDEVA(C39,F39,I39)</f>
        <v>1.5275252316519465</v>
      </c>
      <c r="Y39" s="2">
        <f>STDEVA(D39,G39,J39)</f>
        <v>2.0816659994661326</v>
      </c>
      <c r="Z39" s="2">
        <f>STDEVA(E39,H39,K39)</f>
        <v>8.3864970836060841</v>
      </c>
      <c r="AA39" s="9">
        <f>AVERAGE(C39+D39+E39,F39+G39+H39,I39+J39+K39)</f>
        <v>1231</v>
      </c>
      <c r="AB39" s="2">
        <f>STDEVA(C39+D39+E39,F39+G39+H39,I39+J39+K39)</f>
        <v>10.148891565092219</v>
      </c>
      <c r="AC39" s="9">
        <f>AVERAGE(L39:N39)</f>
        <v>826</v>
      </c>
      <c r="AD39" s="2">
        <f>STDEVA(L39:N39)</f>
        <v>11.532562594670797</v>
      </c>
      <c r="AE39" s="2"/>
      <c r="AG39" s="1">
        <f>IF(SUM(C39,F39,I39)&gt;0,AA39-AC39,"-")</f>
        <v>405</v>
      </c>
      <c r="AH39" s="21">
        <f>IF(SUM(C39,F39,I39)&gt;0,AA39/AC39,"")</f>
        <v>1.4903147699757868</v>
      </c>
    </row>
    <row r="40" spans="1:34" x14ac:dyDescent="0.25">
      <c r="A40" s="13" t="str">
        <f t="shared" si="5"/>
        <v>Heaps</v>
      </c>
      <c r="B40" s="13" t="s">
        <v>80</v>
      </c>
      <c r="C40" s="6">
        <v>477</v>
      </c>
      <c r="D40" s="7">
        <v>316</v>
      </c>
      <c r="E40" s="7">
        <v>418</v>
      </c>
      <c r="F40" s="7">
        <v>500</v>
      </c>
      <c r="G40" s="7">
        <v>297</v>
      </c>
      <c r="H40" s="7">
        <v>422</v>
      </c>
      <c r="I40" s="7">
        <v>485</v>
      </c>
      <c r="J40" s="7">
        <v>297</v>
      </c>
      <c r="K40" s="8">
        <v>406</v>
      </c>
      <c r="L40" s="7">
        <v>766</v>
      </c>
      <c r="M40" s="7">
        <v>765</v>
      </c>
      <c r="N40" s="7">
        <v>766</v>
      </c>
      <c r="O40" s="16">
        <v>1</v>
      </c>
      <c r="P40" s="17">
        <v>1</v>
      </c>
      <c r="Q40" s="20">
        <v>1</v>
      </c>
      <c r="R40" s="20">
        <v>0</v>
      </c>
      <c r="T40" s="20">
        <f t="shared" si="0"/>
        <v>0</v>
      </c>
      <c r="U40" s="10">
        <f>AVERAGE(C40,F40,I40)</f>
        <v>487.33333333333331</v>
      </c>
      <c r="V40" s="9">
        <f>AVERAGE(D40,G40,J40)</f>
        <v>303.33333333333331</v>
      </c>
      <c r="W40" s="9">
        <f>AVERAGE(E40,H40,K40)</f>
        <v>415.33333333333331</v>
      </c>
      <c r="X40" s="2">
        <f>STDEVA(C40,F40,I40)</f>
        <v>11.676186592091328</v>
      </c>
      <c r="Y40" s="2">
        <f>STDEVA(D40,G40,J40)</f>
        <v>10.969655114602888</v>
      </c>
      <c r="Z40" s="2">
        <f>STDEVA(E40,H40,K40)</f>
        <v>8.3266639978645323</v>
      </c>
      <c r="AA40" s="9">
        <f>AVERAGE(C40+D40+E40,F40+G40+H40,I40+J40+K40)</f>
        <v>1206</v>
      </c>
      <c r="AB40" s="2">
        <f>STDEVA(C40+D40+E40,F40+G40+H40,I40+J40+K40)</f>
        <v>16.093476939431081</v>
      </c>
      <c r="AC40" s="9">
        <f>AVERAGE(L40:N40)</f>
        <v>765.66666666666663</v>
      </c>
      <c r="AD40" s="2">
        <f>STDEVA(L40:N40)</f>
        <v>0.57735026918962573</v>
      </c>
      <c r="AE40" s="2"/>
      <c r="AG40" s="1">
        <f>IF(SUM(C40,F40,I40)&gt;0,AA40-AC40,"-")</f>
        <v>440.33333333333337</v>
      </c>
      <c r="AH40" s="21">
        <f>IF(SUM(C40,F40,I40)&gt;0,AA40/AC40,"")</f>
        <v>1.5750979538528516</v>
      </c>
    </row>
    <row r="41" spans="1:34" x14ac:dyDescent="0.25">
      <c r="A41" s="13" t="str">
        <f t="shared" si="5"/>
        <v>Heaps</v>
      </c>
      <c r="B41" s="13" t="s">
        <v>81</v>
      </c>
      <c r="C41" s="6">
        <v>282</v>
      </c>
      <c r="D41" s="7">
        <v>109</v>
      </c>
      <c r="E41" s="7">
        <v>94</v>
      </c>
      <c r="F41" s="7">
        <v>281</v>
      </c>
      <c r="G41" s="7">
        <v>109</v>
      </c>
      <c r="H41" s="7">
        <v>94</v>
      </c>
      <c r="I41" s="7">
        <v>297</v>
      </c>
      <c r="J41" s="7">
        <v>110</v>
      </c>
      <c r="K41" s="8">
        <v>78</v>
      </c>
      <c r="L41" s="7">
        <v>484</v>
      </c>
      <c r="M41" s="7">
        <v>484</v>
      </c>
      <c r="N41" s="7">
        <v>484</v>
      </c>
      <c r="O41" s="16">
        <v>1</v>
      </c>
      <c r="P41" s="17">
        <v>1</v>
      </c>
      <c r="Q41" s="20">
        <v>1</v>
      </c>
      <c r="R41" s="20">
        <v>0</v>
      </c>
      <c r="T41" s="20">
        <f t="shared" si="0"/>
        <v>0</v>
      </c>
      <c r="U41" s="10">
        <f>AVERAGE(C41,F41,I41)</f>
        <v>286.66666666666669</v>
      </c>
      <c r="V41" s="9">
        <f>AVERAGE(D41,G41,J41)</f>
        <v>109.33333333333333</v>
      </c>
      <c r="W41" s="9">
        <f>AVERAGE(E41,H41,K41)</f>
        <v>88.666666666666671</v>
      </c>
      <c r="X41" s="2">
        <f>STDEVA(C41,F41,I41)</f>
        <v>8.9628864398325021</v>
      </c>
      <c r="Y41" s="2">
        <f>STDEVA(D41,G41,J41)</f>
        <v>0.57735026918962573</v>
      </c>
      <c r="Z41" s="2">
        <f>STDEVA(E41,H41,K41)</f>
        <v>9.2376043070340135</v>
      </c>
      <c r="AA41" s="9">
        <f>AVERAGE(C41+D41+E41,F41+G41+H41,I41+J41+K41)</f>
        <v>484.66666666666669</v>
      </c>
      <c r="AB41" s="2">
        <f>STDEVA(C41+D41+E41,F41+G41+H41,I41+J41+K41)</f>
        <v>0.57735026918962584</v>
      </c>
      <c r="AC41" s="9">
        <f>AVERAGE(L41:N41)</f>
        <v>484</v>
      </c>
      <c r="AD41" s="2">
        <f>STDEVA(L41:N41)</f>
        <v>0</v>
      </c>
      <c r="AE41" s="2"/>
      <c r="AG41" s="1">
        <f>IF(SUM(C41,F41,I41)&gt;0,AA41-AC41,"-")</f>
        <v>0.66666666666668561</v>
      </c>
      <c r="AH41" s="21">
        <f>IF(SUM(C41,F41,I41)&gt;0,AA41/AC41,"")</f>
        <v>1.0013774104683195</v>
      </c>
    </row>
    <row r="42" spans="1:34" x14ac:dyDescent="0.25">
      <c r="A42" s="13" t="str">
        <f t="shared" si="5"/>
        <v>Heaps</v>
      </c>
      <c r="B42" s="13" t="s">
        <v>82</v>
      </c>
      <c r="C42" s="6">
        <v>468</v>
      </c>
      <c r="D42" s="7">
        <v>281</v>
      </c>
      <c r="E42" s="7">
        <v>438</v>
      </c>
      <c r="F42" s="7">
        <v>469</v>
      </c>
      <c r="G42" s="7">
        <v>266</v>
      </c>
      <c r="H42" s="7">
        <v>422</v>
      </c>
      <c r="I42" s="7">
        <v>516</v>
      </c>
      <c r="J42" s="7">
        <v>313</v>
      </c>
      <c r="K42" s="8">
        <v>438</v>
      </c>
      <c r="L42" s="7">
        <v>687</v>
      </c>
      <c r="M42" s="7">
        <v>719</v>
      </c>
      <c r="N42" s="7">
        <v>719</v>
      </c>
      <c r="O42" s="16">
        <v>1</v>
      </c>
      <c r="P42" s="17">
        <v>1</v>
      </c>
      <c r="Q42" s="20">
        <v>1</v>
      </c>
      <c r="R42" s="20">
        <v>0</v>
      </c>
      <c r="T42" s="20">
        <f t="shared" si="0"/>
        <v>0</v>
      </c>
      <c r="U42" s="10">
        <f>AVERAGE(C42,F42,I42)</f>
        <v>484.33333333333331</v>
      </c>
      <c r="V42" s="9">
        <f>AVERAGE(D42,G42,J42)</f>
        <v>286.66666666666669</v>
      </c>
      <c r="W42" s="9">
        <f>AVERAGE(E42,H42,K42)</f>
        <v>432.66666666666669</v>
      </c>
      <c r="X42" s="2">
        <f>STDEVA(C42,F42,I42)</f>
        <v>27.42869543622761</v>
      </c>
      <c r="Y42" s="2">
        <f>STDEVA(D42,G42,J42)</f>
        <v>24.006943440041116</v>
      </c>
      <c r="Z42" s="2">
        <f>STDEVA(E42,H42,K42)</f>
        <v>9.2376043070340135</v>
      </c>
      <c r="AA42" s="9">
        <f>AVERAGE(C42+D42+E42,F42+G42+H42,I42+J42+K42)</f>
        <v>1203.6666666666667</v>
      </c>
      <c r="AB42" s="2">
        <f>STDEVA(C42+D42+E42,F42+G42+H42,I42+J42+K42)</f>
        <v>56.862407030773269</v>
      </c>
      <c r="AC42" s="9">
        <f>AVERAGE(L42:N42)</f>
        <v>708.33333333333337</v>
      </c>
      <c r="AD42" s="2">
        <f>STDEVA(L42:N42)</f>
        <v>18.475208614068027</v>
      </c>
      <c r="AE42" s="2"/>
      <c r="AG42" s="1">
        <f>IF(SUM(C42,F42,I42)&gt;0,AA42-AC42,"-")</f>
        <v>495.33333333333337</v>
      </c>
      <c r="AH42" s="21">
        <f>IF(SUM(C42,F42,I42)&gt;0,AA42/AC42,"")</f>
        <v>1.6992941176470588</v>
      </c>
    </row>
    <row r="43" spans="1:34" x14ac:dyDescent="0.25">
      <c r="A43" s="13" t="str">
        <f t="shared" si="5"/>
        <v>Heaps</v>
      </c>
      <c r="B43" s="13" t="s">
        <v>83</v>
      </c>
      <c r="C43" s="6">
        <v>454</v>
      </c>
      <c r="D43" s="7">
        <v>256</v>
      </c>
      <c r="E43" s="7">
        <v>437</v>
      </c>
      <c r="F43" s="7">
        <v>449</v>
      </c>
      <c r="G43" s="7">
        <v>257</v>
      </c>
      <c r="H43" s="7">
        <v>428</v>
      </c>
      <c r="I43" s="7">
        <v>468</v>
      </c>
      <c r="J43" s="7">
        <v>278</v>
      </c>
      <c r="K43" s="8">
        <v>427</v>
      </c>
      <c r="L43" s="7">
        <v>687</v>
      </c>
      <c r="M43" s="7">
        <v>687</v>
      </c>
      <c r="N43" s="7">
        <v>489</v>
      </c>
      <c r="O43" s="16">
        <v>1</v>
      </c>
      <c r="P43" s="17">
        <v>1</v>
      </c>
      <c r="Q43" s="20">
        <v>1</v>
      </c>
      <c r="R43" s="20">
        <v>0</v>
      </c>
      <c r="T43" s="20">
        <f t="shared" si="0"/>
        <v>0</v>
      </c>
      <c r="U43" s="10">
        <f>AVERAGE(C43,F43,I43)</f>
        <v>457</v>
      </c>
      <c r="V43" s="9">
        <f>AVERAGE(D43,G43,J43)</f>
        <v>263.66666666666669</v>
      </c>
      <c r="W43" s="9">
        <f>AVERAGE(E43,H43,K43)</f>
        <v>430.66666666666669</v>
      </c>
      <c r="X43" s="2">
        <f>STDEVA(C43,F43,I43)</f>
        <v>9.8488578017961039</v>
      </c>
      <c r="Y43" s="2">
        <f>STDEVA(D43,G43,J43)</f>
        <v>12.423096769056148</v>
      </c>
      <c r="Z43" s="2">
        <f>STDEVA(E43,H43,K43)</f>
        <v>5.5075705472861021</v>
      </c>
      <c r="AA43" s="9">
        <f>AVERAGE(C43+D43+E43,F43+G43+H43,I43+J43+K43)</f>
        <v>1151.3333333333333</v>
      </c>
      <c r="AB43" s="2">
        <f>STDEVA(C43+D43+E43,F43+G43+H43,I43+J43+K43)</f>
        <v>19.857828011475309</v>
      </c>
      <c r="AC43" s="9">
        <f>AVERAGE(L43:N43)</f>
        <v>621</v>
      </c>
      <c r="AD43" s="2">
        <f>STDEVA(L43:N43)</f>
        <v>114.3153532995459</v>
      </c>
      <c r="AE43" s="2"/>
      <c r="AG43" s="1">
        <f>IF(SUM(C43,F43,I43)&gt;0,AA43-AC43,"-")</f>
        <v>530.33333333333326</v>
      </c>
      <c r="AH43" s="21">
        <f>IF(SUM(C43,F43,I43)&gt;0,AA43/AC43,"")</f>
        <v>1.8539989264626944</v>
      </c>
    </row>
    <row r="44" spans="1:34" x14ac:dyDescent="0.25">
      <c r="A44" s="13" t="str">
        <f t="shared" si="5"/>
        <v>Heaps</v>
      </c>
      <c r="B44" s="13" t="s">
        <v>84</v>
      </c>
      <c r="C44" s="6">
        <v>503</v>
      </c>
      <c r="D44" s="7">
        <v>388</v>
      </c>
      <c r="E44" s="7">
        <v>752</v>
      </c>
      <c r="F44" s="7">
        <v>531</v>
      </c>
      <c r="G44" s="7">
        <v>391</v>
      </c>
      <c r="H44" s="7">
        <v>765</v>
      </c>
      <c r="I44" s="7">
        <v>500</v>
      </c>
      <c r="J44" s="7">
        <v>375</v>
      </c>
      <c r="K44" s="8">
        <v>766</v>
      </c>
      <c r="L44" s="7">
        <v>875</v>
      </c>
      <c r="M44" s="7">
        <v>859</v>
      </c>
      <c r="N44" s="7">
        <v>859</v>
      </c>
      <c r="O44" s="16">
        <v>1</v>
      </c>
      <c r="P44" s="17">
        <v>1</v>
      </c>
      <c r="Q44" s="20">
        <v>1</v>
      </c>
      <c r="R44" s="20">
        <v>0</v>
      </c>
      <c r="T44" s="20">
        <f t="shared" si="0"/>
        <v>0</v>
      </c>
      <c r="U44" s="10">
        <f>AVERAGE(C44,F44,I44)</f>
        <v>511.33333333333331</v>
      </c>
      <c r="V44" s="9">
        <f>AVERAGE(D44,G44,J44)</f>
        <v>384.66666666666669</v>
      </c>
      <c r="W44" s="9">
        <f>AVERAGE(E44,H44,K44)</f>
        <v>761</v>
      </c>
      <c r="X44" s="2">
        <f>STDEVA(C44,F44,I44)</f>
        <v>17.097758137642881</v>
      </c>
      <c r="Y44" s="2">
        <f>STDEVA(D44,G44,J44)</f>
        <v>8.5049005481153834</v>
      </c>
      <c r="Z44" s="2">
        <f>STDEVA(E44,H44,K44)</f>
        <v>7.810249675906654</v>
      </c>
      <c r="AA44" s="9">
        <f>AVERAGE(C44+D44+E44,F44+G44+H44,I44+J44+K44)</f>
        <v>1657</v>
      </c>
      <c r="AB44" s="2">
        <f>STDEVA(C44+D44+E44,F44+G44+H44,I44+J44+K44)</f>
        <v>26</v>
      </c>
      <c r="AC44" s="9">
        <f>AVERAGE(L44:N44)</f>
        <v>864.33333333333337</v>
      </c>
      <c r="AD44" s="2">
        <f>STDEVA(L44:N44)</f>
        <v>9.2376043070340135</v>
      </c>
      <c r="AE44" s="2"/>
      <c r="AG44" s="1">
        <f>IF(SUM(C44,F44,I44)&gt;0,AA44-AC44,"-")</f>
        <v>792.66666666666663</v>
      </c>
      <c r="AH44" s="21">
        <f>IF(SUM(C44,F44,I44)&gt;0,AA44/AC44,"")</f>
        <v>1.9170844581565754</v>
      </c>
    </row>
    <row r="45" spans="1:34" x14ac:dyDescent="0.25">
      <c r="A45" s="13" t="str">
        <f t="shared" si="5"/>
        <v>Heaps</v>
      </c>
      <c r="B45" s="13" t="s">
        <v>85</v>
      </c>
      <c r="C45" s="6">
        <v>514</v>
      </c>
      <c r="D45" s="7">
        <v>403</v>
      </c>
      <c r="E45" s="7">
        <v>889</v>
      </c>
      <c r="F45" s="7">
        <v>505</v>
      </c>
      <c r="G45" s="7">
        <v>386</v>
      </c>
      <c r="H45" s="7">
        <v>871</v>
      </c>
      <c r="I45" s="7">
        <v>509</v>
      </c>
      <c r="J45" s="7">
        <v>387</v>
      </c>
      <c r="K45" s="8">
        <v>867</v>
      </c>
      <c r="L45" s="7">
        <v>956</v>
      </c>
      <c r="M45" s="7">
        <v>961</v>
      </c>
      <c r="N45" s="7">
        <v>944</v>
      </c>
      <c r="O45" s="16">
        <v>1</v>
      </c>
      <c r="P45" s="17">
        <v>1</v>
      </c>
      <c r="Q45" s="20">
        <v>1</v>
      </c>
      <c r="R45" s="20">
        <v>0</v>
      </c>
      <c r="S45" s="15" t="s">
        <v>86</v>
      </c>
      <c r="T45" s="20">
        <f t="shared" si="0"/>
        <v>1</v>
      </c>
      <c r="U45" s="10">
        <f>AVERAGE(C45,F45,I45)</f>
        <v>509.33333333333331</v>
      </c>
      <c r="V45" s="9">
        <f>AVERAGE(D45,G45,J45)</f>
        <v>392</v>
      </c>
      <c r="W45" s="9">
        <f>AVERAGE(E45,H45,K45)</f>
        <v>875.66666666666663</v>
      </c>
      <c r="X45" s="2">
        <f>STDEVA(C45,F45,I45)</f>
        <v>4.5092497528228943</v>
      </c>
      <c r="Y45" s="2">
        <f>STDEVA(D45,G45,J45)</f>
        <v>9.5393920141694561</v>
      </c>
      <c r="Z45" s="2">
        <f>STDEVA(E45,H45,K45)</f>
        <v>11.718930554164631</v>
      </c>
      <c r="AA45" s="9">
        <f>AVERAGE(C45+D45+E45,F45+G45+H45,I45+J45+K45)</f>
        <v>1777</v>
      </c>
      <c r="AB45" s="2">
        <f>STDEVA(C45+D45+E45,F45+G45+H45,I45+J45+K45)</f>
        <v>25.119713374160941</v>
      </c>
      <c r="AC45" s="9">
        <f>AVERAGE(L45:N45)</f>
        <v>953.66666666666663</v>
      </c>
      <c r="AD45" s="2">
        <f>STDEVA(L45:N45)</f>
        <v>8.7368949480541058</v>
      </c>
      <c r="AE45" s="2"/>
      <c r="AG45" s="1">
        <f>IF(SUM(C45,F45,I45)&gt;0,AA45-AC45,"-")</f>
        <v>823.33333333333337</v>
      </c>
      <c r="AH45" s="21">
        <f>IF(SUM(C45,F45,I45)&gt;0,AA45/AC45,"")</f>
        <v>1.8633344984271234</v>
      </c>
    </row>
    <row r="46" spans="1:34" x14ac:dyDescent="0.25">
      <c r="A46" s="13" t="str">
        <f t="shared" si="5"/>
        <v>Heaps</v>
      </c>
      <c r="B46" s="13" t="s">
        <v>87</v>
      </c>
      <c r="C46" s="6">
        <v>453</v>
      </c>
      <c r="D46" s="7">
        <v>312</v>
      </c>
      <c r="E46" s="7">
        <v>453</v>
      </c>
      <c r="F46" s="7">
        <v>437</v>
      </c>
      <c r="G46" s="7">
        <v>296</v>
      </c>
      <c r="H46" s="7">
        <v>469</v>
      </c>
      <c r="I46" s="7">
        <v>454</v>
      </c>
      <c r="J46" s="7">
        <v>291</v>
      </c>
      <c r="K46" s="8">
        <v>484</v>
      </c>
      <c r="L46" s="7">
        <v>688</v>
      </c>
      <c r="M46" s="7">
        <v>657</v>
      </c>
      <c r="N46" s="7">
        <v>672</v>
      </c>
      <c r="O46" s="16">
        <v>1</v>
      </c>
      <c r="P46" s="17">
        <v>1</v>
      </c>
      <c r="Q46" s="20">
        <v>1</v>
      </c>
      <c r="R46" s="20">
        <v>0</v>
      </c>
      <c r="T46" s="20">
        <f t="shared" si="0"/>
        <v>0</v>
      </c>
      <c r="U46" s="10">
        <f>AVERAGE(C46,F46,I46)</f>
        <v>448</v>
      </c>
      <c r="V46" s="9">
        <f>AVERAGE(D46,G46,J46)</f>
        <v>299.66666666666669</v>
      </c>
      <c r="W46" s="9">
        <f>AVERAGE(E46,H46,K46)</f>
        <v>468.66666666666669</v>
      </c>
      <c r="X46" s="2">
        <f>STDEVA(C46,F46,I46)</f>
        <v>9.5393920141694561</v>
      </c>
      <c r="Y46" s="2">
        <f>STDEVA(D46,G46,J46)</f>
        <v>10.969655114602888</v>
      </c>
      <c r="Z46" s="2">
        <f>STDEVA(E46,H46,K46)</f>
        <v>15.50268793897798</v>
      </c>
      <c r="AA46" s="9">
        <f>AVERAGE(C46+D46+E46,F46+G46+H46,I46+J46+K46)</f>
        <v>1216.3333333333333</v>
      </c>
      <c r="AB46" s="2">
        <f>STDEVA(C46+D46+E46,F46+G46+H46,I46+J46+K46)</f>
        <v>13.576941236277534</v>
      </c>
      <c r="AC46" s="9">
        <f>AVERAGE(L46:N46)</f>
        <v>672.33333333333337</v>
      </c>
      <c r="AD46" s="2">
        <f>STDEVA(L46:N46)</f>
        <v>15.50268793897798</v>
      </c>
      <c r="AE46" s="2"/>
      <c r="AG46" s="1">
        <f>IF(SUM(C46,F46,I46)&gt;0,AA46-AC46,"-")</f>
        <v>543.99999999999989</v>
      </c>
      <c r="AH46" s="21">
        <f>IF(SUM(C46,F46,I46)&gt;0,AA46/AC46,"")</f>
        <v>1.8091224590976696</v>
      </c>
    </row>
    <row r="47" spans="1:34" x14ac:dyDescent="0.25">
      <c r="A47" s="13" t="str">
        <f t="shared" si="5"/>
        <v>Heaps</v>
      </c>
      <c r="B47" s="13" t="s">
        <v>88</v>
      </c>
      <c r="C47" s="6">
        <v>445</v>
      </c>
      <c r="D47" s="7">
        <v>255</v>
      </c>
      <c r="E47" s="7">
        <v>327</v>
      </c>
      <c r="F47" s="7">
        <v>459</v>
      </c>
      <c r="G47" s="7">
        <v>255</v>
      </c>
      <c r="H47" s="7">
        <v>324</v>
      </c>
      <c r="I47" s="7">
        <v>444</v>
      </c>
      <c r="J47" s="7">
        <v>257</v>
      </c>
      <c r="K47" s="8">
        <v>327</v>
      </c>
      <c r="L47" s="7">
        <v>650</v>
      </c>
      <c r="M47" s="7">
        <v>662</v>
      </c>
      <c r="N47" s="7">
        <v>656</v>
      </c>
      <c r="O47" s="16">
        <v>1</v>
      </c>
      <c r="P47" s="17">
        <v>1</v>
      </c>
      <c r="Q47" s="20">
        <v>1</v>
      </c>
      <c r="R47" s="20">
        <v>0</v>
      </c>
      <c r="T47" s="20">
        <f t="shared" si="0"/>
        <v>0</v>
      </c>
      <c r="U47" s="10">
        <f>AVERAGE(C47,F47,I47)</f>
        <v>449.33333333333331</v>
      </c>
      <c r="V47" s="9">
        <f>AVERAGE(D47,G47,J47)</f>
        <v>255.66666666666666</v>
      </c>
      <c r="W47" s="9">
        <f>AVERAGE(E47,H47,K47)</f>
        <v>326</v>
      </c>
      <c r="X47" s="2">
        <f>STDEVA(C47,F47,I47)</f>
        <v>8.3864970836060841</v>
      </c>
      <c r="Y47" s="2">
        <f>STDEVA(D47,G47,J47)</f>
        <v>1.1547005383792515</v>
      </c>
      <c r="Z47" s="2">
        <f>STDEVA(E47,H47,K47)</f>
        <v>1.7320508075688772</v>
      </c>
      <c r="AA47" s="9">
        <f>AVERAGE(C47+D47+E47,F47+G47+H47,I47+J47+K47)</f>
        <v>1031</v>
      </c>
      <c r="AB47" s="2">
        <f>STDEVA(C47+D47+E47,F47+G47+H47,I47+J47+K47)</f>
        <v>6.0827625302982193</v>
      </c>
      <c r="AC47" s="9">
        <f>AVERAGE(L47:N47)</f>
        <v>656</v>
      </c>
      <c r="AD47" s="2">
        <f>STDEVA(L47:N47)</f>
        <v>6</v>
      </c>
      <c r="AE47" s="2"/>
      <c r="AG47" s="1">
        <f>IF(SUM(C47,F47,I47)&gt;0,AA47-AC47,"-")</f>
        <v>375</v>
      </c>
      <c r="AH47" s="21">
        <f>IF(SUM(C47,F47,I47)&gt;0,AA47/AC47,"")</f>
        <v>1.5716463414634145</v>
      </c>
    </row>
    <row r="48" spans="1:34" x14ac:dyDescent="0.25">
      <c r="A48" s="13" t="str">
        <f t="shared" si="5"/>
        <v>Heaps</v>
      </c>
      <c r="B48" s="13" t="s">
        <v>89</v>
      </c>
      <c r="C48" s="6"/>
      <c r="D48" s="7"/>
      <c r="E48" s="7"/>
      <c r="F48" s="7"/>
      <c r="G48" s="7"/>
      <c r="H48" s="7"/>
      <c r="I48" s="7"/>
      <c r="J48" s="7"/>
      <c r="K48" s="8"/>
      <c r="L48" s="7"/>
      <c r="M48" s="7"/>
      <c r="N48" s="7"/>
      <c r="Q48" s="20">
        <v>0</v>
      </c>
      <c r="R48" s="20"/>
      <c r="S48" s="15" t="s">
        <v>68</v>
      </c>
      <c r="T48" s="20">
        <f t="shared" si="0"/>
        <v>0</v>
      </c>
      <c r="U48" s="10" t="e">
        <f>AVERAGE(C48,F48,I48)</f>
        <v>#DIV/0!</v>
      </c>
      <c r="V48" s="9" t="e">
        <f>AVERAGE(D48,G48,J48)</f>
        <v>#DIV/0!</v>
      </c>
      <c r="W48" s="9" t="e">
        <f>AVERAGE(E48,H48,K48)</f>
        <v>#DIV/0!</v>
      </c>
      <c r="X48" s="2" t="e">
        <f>STDEVA(C48,F48,I48)</f>
        <v>#DIV/0!</v>
      </c>
      <c r="Y48" s="2" t="e">
        <f>STDEVA(D48,G48,J48)</f>
        <v>#DIV/0!</v>
      </c>
      <c r="Z48" s="2" t="e">
        <f>STDEVA(E48,H48,K48)</f>
        <v>#DIV/0!</v>
      </c>
      <c r="AA48" s="9">
        <f>AVERAGE(C48+D48+E48,F48+G48+H48,I48+J48+K48)</f>
        <v>0</v>
      </c>
      <c r="AB48" s="2">
        <f>STDEVA(C48+D48+E48,F48+G48+H48,I48+J48+K48)</f>
        <v>0</v>
      </c>
      <c r="AC48" s="9" t="e">
        <f>AVERAGE(L48:N48)</f>
        <v>#DIV/0!</v>
      </c>
      <c r="AD48" s="2" t="e">
        <f>STDEVA(L48:N48)</f>
        <v>#DIV/0!</v>
      </c>
      <c r="AE48" s="2"/>
      <c r="AG48" s="1" t="str">
        <f>IF(SUM(C48,F48,I48)&gt;0,AA48-AC48,"-")</f>
        <v>-</v>
      </c>
      <c r="AH48" s="21" t="str">
        <f>IF(SUM(C48,F48,I48)&gt;0,AA48/AC48,"")</f>
        <v/>
      </c>
    </row>
    <row r="49" spans="1:34" x14ac:dyDescent="0.25">
      <c r="A49" s="13" t="str">
        <f t="shared" si="5"/>
        <v>Heaps</v>
      </c>
      <c r="B49" s="13" t="s">
        <v>90</v>
      </c>
      <c r="C49" s="6">
        <v>478</v>
      </c>
      <c r="D49" s="7">
        <v>294</v>
      </c>
      <c r="E49" s="7">
        <v>502</v>
      </c>
      <c r="F49" s="7">
        <v>471</v>
      </c>
      <c r="G49" s="7">
        <v>295</v>
      </c>
      <c r="H49" s="7">
        <v>489</v>
      </c>
      <c r="I49" s="7">
        <v>472</v>
      </c>
      <c r="J49" s="7">
        <v>293</v>
      </c>
      <c r="K49" s="8">
        <v>491</v>
      </c>
      <c r="L49" s="7">
        <v>765</v>
      </c>
      <c r="M49" s="7">
        <v>792</v>
      </c>
      <c r="N49" s="7">
        <v>770</v>
      </c>
      <c r="O49" s="16">
        <v>1</v>
      </c>
      <c r="P49" s="17">
        <v>0</v>
      </c>
      <c r="Q49" s="20">
        <v>1</v>
      </c>
      <c r="R49" s="20">
        <v>0</v>
      </c>
      <c r="S49" s="15" t="s">
        <v>92</v>
      </c>
      <c r="T49" s="20">
        <f t="shared" si="0"/>
        <v>1</v>
      </c>
      <c r="U49" s="10">
        <f>AVERAGE(C49,F49,I49)</f>
        <v>473.66666666666669</v>
      </c>
      <c r="V49" s="9">
        <f>AVERAGE(D49,G49,J49)</f>
        <v>294</v>
      </c>
      <c r="W49" s="9">
        <f>AVERAGE(E49,H49,K49)</f>
        <v>494</v>
      </c>
      <c r="X49" s="2">
        <f>STDEVA(C49,F49,I49)</f>
        <v>3.7859388972001828</v>
      </c>
      <c r="Y49" s="2">
        <f>STDEVA(D49,G49,J49)</f>
        <v>1</v>
      </c>
      <c r="Z49" s="2">
        <f>STDEVA(E49,H49,K49)</f>
        <v>7</v>
      </c>
      <c r="AA49" s="9">
        <f>AVERAGE(C49+D49+E49,F49+G49+H49,I49+J49+K49)</f>
        <v>1261.6666666666667</v>
      </c>
      <c r="AB49" s="2">
        <f>STDEVA(C49+D49+E49,F49+G49+H49,I49+J49+K49)</f>
        <v>10.692676621563626</v>
      </c>
      <c r="AC49" s="9">
        <f>AVERAGE(L49:N49)</f>
        <v>775.66666666666663</v>
      </c>
      <c r="AD49" s="2">
        <f>STDEVA(L49:N49)</f>
        <v>14.364307617610162</v>
      </c>
      <c r="AE49" s="2"/>
      <c r="AG49" s="1">
        <f>IF(SUM(C49,F49,I49)&gt;0,AA49-AC49,"-")</f>
        <v>486.00000000000011</v>
      </c>
      <c r="AH49" s="21">
        <f>IF(SUM(C49,F49,I49)&gt;0,AA49/AC49,"")</f>
        <v>1.6265577997421574</v>
      </c>
    </row>
    <row r="50" spans="1:34" x14ac:dyDescent="0.25">
      <c r="A50" s="13" t="str">
        <f t="shared" si="5"/>
        <v>Heaps</v>
      </c>
      <c r="B50" s="13" t="s">
        <v>93</v>
      </c>
      <c r="C50" s="6"/>
      <c r="D50" s="7"/>
      <c r="E50" s="7"/>
      <c r="F50" s="7"/>
      <c r="G50" s="7"/>
      <c r="H50" s="7"/>
      <c r="I50" s="7"/>
      <c r="J50" s="7"/>
      <c r="K50" s="8"/>
      <c r="L50" s="7"/>
      <c r="M50" s="7"/>
      <c r="N50" s="7"/>
      <c r="Q50" s="20">
        <v>0</v>
      </c>
      <c r="R50" s="20"/>
      <c r="S50" s="15" t="s">
        <v>68</v>
      </c>
      <c r="T50" s="20">
        <f t="shared" si="0"/>
        <v>0</v>
      </c>
      <c r="U50" s="10" t="e">
        <f>AVERAGE(C50,F50,I50)</f>
        <v>#DIV/0!</v>
      </c>
      <c r="V50" s="9" t="e">
        <f>AVERAGE(D50,G50,J50)</f>
        <v>#DIV/0!</v>
      </c>
      <c r="W50" s="9" t="e">
        <f>AVERAGE(E50,H50,K50)</f>
        <v>#DIV/0!</v>
      </c>
      <c r="X50" s="2" t="e">
        <f>STDEVA(C50,F50,I50)</f>
        <v>#DIV/0!</v>
      </c>
      <c r="Y50" s="2" t="e">
        <f>STDEVA(D50,G50,J50)</f>
        <v>#DIV/0!</v>
      </c>
      <c r="Z50" s="2" t="e">
        <f>STDEVA(E50,H50,K50)</f>
        <v>#DIV/0!</v>
      </c>
      <c r="AA50" s="9">
        <f>AVERAGE(C50+D50+E50,F50+G50+H50,I50+J50+K50)</f>
        <v>0</v>
      </c>
      <c r="AB50" s="2">
        <f>STDEVA(C50+D50+E50,F50+G50+H50,I50+J50+K50)</f>
        <v>0</v>
      </c>
      <c r="AC50" s="9" t="e">
        <f>AVERAGE(L50:N50)</f>
        <v>#DIV/0!</v>
      </c>
      <c r="AD50" s="2" t="e">
        <f>STDEVA(L50:N50)</f>
        <v>#DIV/0!</v>
      </c>
      <c r="AE50" s="2"/>
      <c r="AG50" s="1" t="str">
        <f>IF(SUM(C50,F50,I50)&gt;0,AA50-AC50,"-")</f>
        <v>-</v>
      </c>
      <c r="AH50" s="21" t="str">
        <f>IF(SUM(C50,F50,I50)&gt;0,AA50/AC50,"")</f>
        <v/>
      </c>
    </row>
    <row r="51" spans="1:34" x14ac:dyDescent="0.25">
      <c r="A51" s="13" t="s">
        <v>94</v>
      </c>
      <c r="B51" s="13" t="s">
        <v>95</v>
      </c>
      <c r="C51" s="6">
        <v>516</v>
      </c>
      <c r="D51" s="7">
        <v>312</v>
      </c>
      <c r="E51" s="7">
        <v>500</v>
      </c>
      <c r="F51" s="7">
        <v>469</v>
      </c>
      <c r="G51" s="7">
        <v>313</v>
      </c>
      <c r="H51" s="7">
        <v>484</v>
      </c>
      <c r="I51" s="7">
        <v>469</v>
      </c>
      <c r="J51" s="7">
        <v>297</v>
      </c>
      <c r="K51" s="8">
        <v>485</v>
      </c>
      <c r="L51" s="7">
        <v>719</v>
      </c>
      <c r="M51" s="7">
        <v>719</v>
      </c>
      <c r="N51" s="7">
        <v>719</v>
      </c>
      <c r="O51" s="16">
        <v>1</v>
      </c>
      <c r="P51" s="17">
        <v>1</v>
      </c>
      <c r="Q51" s="20">
        <v>1</v>
      </c>
      <c r="R51" s="20">
        <v>0</v>
      </c>
      <c r="T51" s="20">
        <f t="shared" si="0"/>
        <v>0</v>
      </c>
      <c r="U51" s="10">
        <f>AVERAGE(C51,F51,I51)</f>
        <v>484.66666666666669</v>
      </c>
      <c r="V51" s="9">
        <f>AVERAGE(D51,G51,J51)</f>
        <v>307.33333333333331</v>
      </c>
      <c r="W51" s="9">
        <f>AVERAGE(E51,H51,K51)</f>
        <v>489.66666666666669</v>
      </c>
      <c r="X51" s="2">
        <f>STDEVA(C51,F51,I51)</f>
        <v>27.135462651912412</v>
      </c>
      <c r="Y51" s="2">
        <f>STDEVA(D51,G51,J51)</f>
        <v>8.9628864398325021</v>
      </c>
      <c r="Z51" s="2">
        <f>STDEVA(E51,H51,K51)</f>
        <v>8.9628864398325021</v>
      </c>
      <c r="AA51" s="9">
        <f>AVERAGE(C51+D51+E51,F51+G51+H51,I51+J51+K51)</f>
        <v>1281.6666666666667</v>
      </c>
      <c r="AB51" s="2">
        <f>STDEVA(C51+D51+E51,F51+G51+H51,I51+J51+K51)</f>
        <v>40.8207463593371</v>
      </c>
      <c r="AC51" s="9">
        <f>AVERAGE(L51:N51)</f>
        <v>719</v>
      </c>
      <c r="AD51" s="2">
        <f>STDEVA(L51:N51)</f>
        <v>0</v>
      </c>
      <c r="AE51" s="2"/>
      <c r="AG51" s="1">
        <f>IF(SUM(C51,F51,I51)&gt;0,AA51-AC51,"-")</f>
        <v>562.66666666666674</v>
      </c>
      <c r="AH51" s="21">
        <f>IF(SUM(C51,F51,I51)&gt;0,AA51/AC51,"")</f>
        <v>1.7825683820120539</v>
      </c>
    </row>
    <row r="52" spans="1:34" x14ac:dyDescent="0.25">
      <c r="A52" s="13" t="str">
        <f>A$51</f>
        <v>Monitors</v>
      </c>
      <c r="B52" s="13" t="s">
        <v>96</v>
      </c>
      <c r="C52" s="6"/>
      <c r="D52" s="7"/>
      <c r="E52" s="7"/>
      <c r="F52" s="7"/>
      <c r="G52" s="7"/>
      <c r="H52" s="7"/>
      <c r="I52" s="7"/>
      <c r="J52" s="7"/>
      <c r="K52" s="8"/>
      <c r="L52" s="7">
        <v>579</v>
      </c>
      <c r="M52" s="7">
        <v>578</v>
      </c>
      <c r="N52" s="7">
        <v>593</v>
      </c>
      <c r="Q52" s="20">
        <v>0</v>
      </c>
      <c r="R52" s="20"/>
      <c r="S52" s="15" t="s">
        <v>97</v>
      </c>
      <c r="T52" s="20">
        <f t="shared" si="0"/>
        <v>0</v>
      </c>
      <c r="U52" s="10" t="e">
        <f>AVERAGE(C52,F52,I52)</f>
        <v>#DIV/0!</v>
      </c>
      <c r="V52" s="9" t="e">
        <f>AVERAGE(D52,G52,J52)</f>
        <v>#DIV/0!</v>
      </c>
      <c r="W52" s="9" t="e">
        <f>AVERAGE(E52,H52,K52)</f>
        <v>#DIV/0!</v>
      </c>
      <c r="X52" s="2" t="e">
        <f>STDEVA(C52,F52,I52)</f>
        <v>#DIV/0!</v>
      </c>
      <c r="Y52" s="2" t="e">
        <f>STDEVA(D52,G52,J52)</f>
        <v>#DIV/0!</v>
      </c>
      <c r="Z52" s="2" t="e">
        <f>STDEVA(E52,H52,K52)</f>
        <v>#DIV/0!</v>
      </c>
      <c r="AA52" s="9">
        <f>AVERAGE(C52+D52+E52,F52+G52+H52,I52+J52+K52)</f>
        <v>0</v>
      </c>
      <c r="AB52" s="2">
        <f>STDEVA(C52+D52+E52,F52+G52+H52,I52+J52+K52)</f>
        <v>0</v>
      </c>
      <c r="AC52" s="9">
        <f>AVERAGE(L52:N52)</f>
        <v>583.33333333333337</v>
      </c>
      <c r="AD52" s="2">
        <f>STDEVA(L52:N52)</f>
        <v>8.3864970836060841</v>
      </c>
      <c r="AE52" s="2"/>
      <c r="AG52" s="1" t="str">
        <f>IF(SUM(C52,F52,I52)&gt;0,AA52-AC52,"-")</f>
        <v>-</v>
      </c>
      <c r="AH52" s="21" t="str">
        <f>IF(SUM(C52,F52,I52)&gt;0,AA52/AC52,"")</f>
        <v/>
      </c>
    </row>
    <row r="53" spans="1:34" x14ac:dyDescent="0.25">
      <c r="A53" s="13" t="str">
        <f t="shared" ref="A53:A59" si="6">A$51</f>
        <v>Monitors</v>
      </c>
      <c r="B53" s="13" t="s">
        <v>98</v>
      </c>
      <c r="C53" s="6"/>
      <c r="D53" s="7"/>
      <c r="E53" s="7"/>
      <c r="F53" s="7"/>
      <c r="G53" s="7"/>
      <c r="H53" s="7"/>
      <c r="I53" s="7"/>
      <c r="J53" s="7"/>
      <c r="K53" s="8"/>
      <c r="L53" s="7">
        <v>1297</v>
      </c>
      <c r="M53" s="7">
        <v>1296</v>
      </c>
      <c r="N53" s="7">
        <v>1297</v>
      </c>
      <c r="Q53" s="20">
        <v>0</v>
      </c>
      <c r="R53" s="20"/>
      <c r="S53" s="15" t="s">
        <v>99</v>
      </c>
      <c r="T53" s="20">
        <f t="shared" si="0"/>
        <v>0</v>
      </c>
      <c r="U53" s="10" t="e">
        <f>AVERAGE(C53,F53,I53)</f>
        <v>#DIV/0!</v>
      </c>
      <c r="V53" s="9" t="e">
        <f>AVERAGE(D53,G53,J53)</f>
        <v>#DIV/0!</v>
      </c>
      <c r="W53" s="9" t="e">
        <f>AVERAGE(E53,H53,K53)</f>
        <v>#DIV/0!</v>
      </c>
      <c r="X53" s="2" t="e">
        <f>STDEVA(C53,F53,I53)</f>
        <v>#DIV/0!</v>
      </c>
      <c r="Y53" s="2" t="e">
        <f>STDEVA(D53,G53,J53)</f>
        <v>#DIV/0!</v>
      </c>
      <c r="Z53" s="2" t="e">
        <f>STDEVA(E53,H53,K53)</f>
        <v>#DIV/0!</v>
      </c>
      <c r="AA53" s="9">
        <f>AVERAGE(C53+D53+E53,F53+G53+H53,I53+J53+K53)</f>
        <v>0</v>
      </c>
      <c r="AB53" s="2">
        <f>STDEVA(C53+D53+E53,F53+G53+H53,I53+J53+K53)</f>
        <v>0</v>
      </c>
      <c r="AC53" s="9">
        <f>AVERAGE(L53:N53)</f>
        <v>1296.6666666666667</v>
      </c>
      <c r="AD53" s="2">
        <f>STDEVA(L53:N53)</f>
        <v>0.57735026918962584</v>
      </c>
      <c r="AE53" s="2"/>
      <c r="AG53" s="1" t="str">
        <f>IF(SUM(C53,F53,I53)&gt;0,AA53-AC53,"-")</f>
        <v>-</v>
      </c>
      <c r="AH53" s="21" t="str">
        <f>IF(SUM(C53,F53,I53)&gt;0,AA53/AC53,"")</f>
        <v/>
      </c>
    </row>
    <row r="54" spans="1:34" x14ac:dyDescent="0.25">
      <c r="A54" s="13" t="str">
        <f t="shared" si="6"/>
        <v>Monitors</v>
      </c>
      <c r="B54" s="13" t="s">
        <v>100</v>
      </c>
      <c r="C54" s="6"/>
      <c r="D54" s="7"/>
      <c r="E54" s="7"/>
      <c r="F54" s="7"/>
      <c r="G54" s="7"/>
      <c r="H54" s="7"/>
      <c r="I54" s="7"/>
      <c r="J54" s="7"/>
      <c r="K54" s="8"/>
      <c r="L54" s="7">
        <v>640</v>
      </c>
      <c r="M54" s="7">
        <v>641</v>
      </c>
      <c r="N54" s="7">
        <v>656</v>
      </c>
      <c r="Q54" s="20">
        <v>0</v>
      </c>
      <c r="R54" s="20"/>
      <c r="S54" s="15" t="s">
        <v>99</v>
      </c>
      <c r="T54" s="20">
        <f t="shared" si="0"/>
        <v>0</v>
      </c>
      <c r="U54" s="10" t="e">
        <f>AVERAGE(C54,F54,I54)</f>
        <v>#DIV/0!</v>
      </c>
      <c r="V54" s="9" t="e">
        <f>AVERAGE(D54,G54,J54)</f>
        <v>#DIV/0!</v>
      </c>
      <c r="W54" s="9" t="e">
        <f>AVERAGE(E54,H54,K54)</f>
        <v>#DIV/0!</v>
      </c>
      <c r="X54" s="2" t="e">
        <f>STDEVA(C54,F54,I54)</f>
        <v>#DIV/0!</v>
      </c>
      <c r="Y54" s="2" t="e">
        <f>STDEVA(D54,G54,J54)</f>
        <v>#DIV/0!</v>
      </c>
      <c r="Z54" s="2" t="e">
        <f>STDEVA(E54,H54,K54)</f>
        <v>#DIV/0!</v>
      </c>
      <c r="AA54" s="9">
        <f>AVERAGE(C54+D54+E54,F54+G54+H54,I54+J54+K54)</f>
        <v>0</v>
      </c>
      <c r="AB54" s="2">
        <f>STDEVA(C54+D54+E54,F54+G54+H54,I54+J54+K54)</f>
        <v>0</v>
      </c>
      <c r="AC54" s="9">
        <f>AVERAGE(L54:N54)</f>
        <v>645.66666666666663</v>
      </c>
      <c r="AD54" s="2">
        <f>STDEVA(L54:N54)</f>
        <v>8.9628864398325021</v>
      </c>
      <c r="AE54" s="2"/>
      <c r="AG54" s="1" t="str">
        <f>IF(SUM(C54,F54,I54)&gt;0,AA54-AC54,"-")</f>
        <v>-</v>
      </c>
      <c r="AH54" s="21" t="str">
        <f>IF(SUM(C54,F54,I54)&gt;0,AA54/AC54,"")</f>
        <v/>
      </c>
    </row>
    <row r="55" spans="1:34" x14ac:dyDescent="0.25">
      <c r="A55" s="13" t="str">
        <f t="shared" si="6"/>
        <v>Monitors</v>
      </c>
      <c r="B55" s="13" t="s">
        <v>101</v>
      </c>
      <c r="C55" s="6">
        <v>547</v>
      </c>
      <c r="D55" s="7">
        <v>375</v>
      </c>
      <c r="E55" s="7">
        <v>562</v>
      </c>
      <c r="F55" s="7">
        <v>531</v>
      </c>
      <c r="G55" s="7">
        <v>375</v>
      </c>
      <c r="H55" s="7">
        <v>562</v>
      </c>
      <c r="I55" s="7">
        <v>515</v>
      </c>
      <c r="J55" s="7">
        <v>360</v>
      </c>
      <c r="K55" s="8">
        <v>578</v>
      </c>
      <c r="L55" s="7">
        <v>844</v>
      </c>
      <c r="M55" s="7">
        <v>937</v>
      </c>
      <c r="N55" s="7">
        <v>860</v>
      </c>
      <c r="O55" s="16">
        <v>1</v>
      </c>
      <c r="P55" s="17">
        <v>1</v>
      </c>
      <c r="Q55" s="20">
        <v>1</v>
      </c>
      <c r="R55" s="20">
        <v>0</v>
      </c>
      <c r="T55" s="20">
        <f t="shared" si="0"/>
        <v>0</v>
      </c>
      <c r="U55" s="10">
        <f>AVERAGE(C55,F55,I55)</f>
        <v>531</v>
      </c>
      <c r="V55" s="9">
        <f>AVERAGE(D55,G55,J55)</f>
        <v>370</v>
      </c>
      <c r="W55" s="9">
        <f>AVERAGE(E55,H55,K55)</f>
        <v>567.33333333333337</v>
      </c>
      <c r="X55" s="2">
        <f>STDEVA(C55,F55,I55)</f>
        <v>16</v>
      </c>
      <c r="Y55" s="2">
        <f>STDEVA(D55,G55,J55)</f>
        <v>8.6602540378443873</v>
      </c>
      <c r="Z55" s="2">
        <f>STDEVA(E55,H55,K55)</f>
        <v>9.2376043070340135</v>
      </c>
      <c r="AA55" s="9">
        <f>AVERAGE(C55+D55+E55,F55+G55+H55,I55+J55+K55)</f>
        <v>1468.3333333333333</v>
      </c>
      <c r="AB55" s="2">
        <f>STDEVA(C55+D55+E55,F55+G55+H55,I55+J55+K55)</f>
        <v>15.50268793897798</v>
      </c>
      <c r="AC55" s="9">
        <f>AVERAGE(L55:N55)</f>
        <v>880.33333333333337</v>
      </c>
      <c r="AD55" s="2">
        <f>STDEVA(L55:N55)</f>
        <v>49.722563623905529</v>
      </c>
      <c r="AE55" s="2"/>
      <c r="AG55" s="1">
        <f>IF(SUM(C55,F55,I55)&gt;0,AA55-AC55,"-")</f>
        <v>587.99999999999989</v>
      </c>
      <c r="AH55" s="21">
        <f>IF(SUM(C55,F55,I55)&gt;0,AA55/AC55,"")</f>
        <v>1.6679288148428624</v>
      </c>
    </row>
    <row r="56" spans="1:34" x14ac:dyDescent="0.25">
      <c r="A56" s="13" t="str">
        <f t="shared" si="6"/>
        <v>Monitors</v>
      </c>
      <c r="B56" s="13" t="s">
        <v>102</v>
      </c>
      <c r="C56" s="6"/>
      <c r="D56" s="7"/>
      <c r="E56" s="7"/>
      <c r="F56" s="7"/>
      <c r="G56" s="7"/>
      <c r="H56" s="7"/>
      <c r="I56" s="7"/>
      <c r="J56" s="7"/>
      <c r="K56" s="8"/>
      <c r="L56" s="7"/>
      <c r="M56" s="7"/>
      <c r="N56" s="7"/>
      <c r="Q56" s="20">
        <v>0</v>
      </c>
      <c r="R56" s="20"/>
      <c r="S56" s="15" t="s">
        <v>103</v>
      </c>
      <c r="T56" s="20">
        <f t="shared" si="0"/>
        <v>0</v>
      </c>
      <c r="U56" s="10" t="e">
        <f>AVERAGE(C56,F56,I56)</f>
        <v>#DIV/0!</v>
      </c>
      <c r="V56" s="9" t="e">
        <f>AVERAGE(D56,G56,J56)</f>
        <v>#DIV/0!</v>
      </c>
      <c r="W56" s="9" t="e">
        <f>AVERAGE(E56,H56,K56)</f>
        <v>#DIV/0!</v>
      </c>
      <c r="X56" s="2" t="e">
        <f>STDEVA(C56,F56,I56)</f>
        <v>#DIV/0!</v>
      </c>
      <c r="Y56" s="2" t="e">
        <f>STDEVA(D56,G56,J56)</f>
        <v>#DIV/0!</v>
      </c>
      <c r="Z56" s="2" t="e">
        <f>STDEVA(E56,H56,K56)</f>
        <v>#DIV/0!</v>
      </c>
      <c r="AA56" s="9">
        <f>AVERAGE(C56+D56+E56,F56+G56+H56,I56+J56+K56)</f>
        <v>0</v>
      </c>
      <c r="AB56" s="2">
        <f>STDEVA(C56+D56+E56,F56+G56+H56,I56+J56+K56)</f>
        <v>0</v>
      </c>
      <c r="AC56" s="9" t="e">
        <f>AVERAGE(L56:N56)</f>
        <v>#DIV/0!</v>
      </c>
      <c r="AD56" s="2" t="e">
        <f>STDEVA(L56:N56)</f>
        <v>#DIV/0!</v>
      </c>
      <c r="AE56" s="2"/>
      <c r="AG56" s="1" t="str">
        <f>IF(SUM(C56,F56,I56)&gt;0,AA56-AC56,"-")</f>
        <v>-</v>
      </c>
      <c r="AH56" s="21" t="str">
        <f>IF(SUM(C56,F56,I56)&gt;0,AA56/AC56,"")</f>
        <v/>
      </c>
    </row>
    <row r="57" spans="1:34" x14ac:dyDescent="0.25">
      <c r="A57" s="13" t="str">
        <f t="shared" si="6"/>
        <v>Monitors</v>
      </c>
      <c r="B57" s="13" t="s">
        <v>104</v>
      </c>
      <c r="C57" s="6"/>
      <c r="D57" s="7"/>
      <c r="E57" s="7"/>
      <c r="F57" s="7"/>
      <c r="G57" s="7"/>
      <c r="H57" s="7"/>
      <c r="I57" s="7"/>
      <c r="J57" s="7"/>
      <c r="K57" s="8"/>
      <c r="L57" s="7"/>
      <c r="M57" s="7"/>
      <c r="N57" s="7"/>
      <c r="Q57" s="20">
        <v>0</v>
      </c>
      <c r="R57" s="20"/>
      <c r="S57" s="15" t="s">
        <v>103</v>
      </c>
      <c r="T57" s="20">
        <f t="shared" si="0"/>
        <v>0</v>
      </c>
      <c r="U57" s="10" t="e">
        <f>AVERAGE(C57,F57,I57)</f>
        <v>#DIV/0!</v>
      </c>
      <c r="V57" s="9" t="e">
        <f>AVERAGE(D57,G57,J57)</f>
        <v>#DIV/0!</v>
      </c>
      <c r="W57" s="9" t="e">
        <f>AVERAGE(E57,H57,K57)</f>
        <v>#DIV/0!</v>
      </c>
      <c r="X57" s="2" t="e">
        <f>STDEVA(C57,F57,I57)</f>
        <v>#DIV/0!</v>
      </c>
      <c r="Y57" s="2" t="e">
        <f>STDEVA(D57,G57,J57)</f>
        <v>#DIV/0!</v>
      </c>
      <c r="Z57" s="2" t="e">
        <f>STDEVA(E57,H57,K57)</f>
        <v>#DIV/0!</v>
      </c>
      <c r="AA57" s="9">
        <f>AVERAGE(C57+D57+E57,F57+G57+H57,I57+J57+K57)</f>
        <v>0</v>
      </c>
      <c r="AB57" s="2">
        <f>STDEVA(C57+D57+E57,F57+G57+H57,I57+J57+K57)</f>
        <v>0</v>
      </c>
      <c r="AC57" s="9" t="e">
        <f>AVERAGE(L57:N57)</f>
        <v>#DIV/0!</v>
      </c>
      <c r="AD57" s="2" t="e">
        <f>STDEVA(L57:N57)</f>
        <v>#DIV/0!</v>
      </c>
      <c r="AE57" s="2"/>
      <c r="AG57" s="1" t="str">
        <f>IF(SUM(C57,F57,I57)&gt;0,AA57-AC57,"-")</f>
        <v>-</v>
      </c>
      <c r="AH57" s="21" t="str">
        <f>IF(SUM(C57,F57,I57)&gt;0,AA57/AC57,"")</f>
        <v/>
      </c>
    </row>
    <row r="58" spans="1:34" x14ac:dyDescent="0.25">
      <c r="A58" s="13" t="str">
        <f t="shared" si="6"/>
        <v>Monitors</v>
      </c>
      <c r="B58" s="13" t="s">
        <v>105</v>
      </c>
      <c r="C58" s="6">
        <v>500</v>
      </c>
      <c r="D58" s="7">
        <v>281</v>
      </c>
      <c r="E58" s="7">
        <v>407</v>
      </c>
      <c r="F58" s="7">
        <v>469</v>
      </c>
      <c r="G58" s="7">
        <v>297</v>
      </c>
      <c r="H58" s="7">
        <v>454</v>
      </c>
      <c r="I58" s="7">
        <v>500</v>
      </c>
      <c r="J58" s="7">
        <v>297</v>
      </c>
      <c r="K58" s="8">
        <v>453</v>
      </c>
      <c r="L58" s="7">
        <v>734</v>
      </c>
      <c r="M58" s="7">
        <v>688</v>
      </c>
      <c r="N58" s="7">
        <v>719</v>
      </c>
      <c r="O58" s="16">
        <v>1</v>
      </c>
      <c r="P58" s="17">
        <v>1</v>
      </c>
      <c r="Q58" s="20">
        <v>1</v>
      </c>
      <c r="R58" s="20">
        <v>0</v>
      </c>
      <c r="T58" s="20">
        <f t="shared" si="0"/>
        <v>0</v>
      </c>
      <c r="U58" s="10">
        <f>AVERAGE(C58,F58,I58)</f>
        <v>489.66666666666669</v>
      </c>
      <c r="V58" s="9">
        <f>AVERAGE(D58,G58,J58)</f>
        <v>291.66666666666669</v>
      </c>
      <c r="W58" s="9">
        <f>AVERAGE(E58,H58,K58)</f>
        <v>438</v>
      </c>
      <c r="X58" s="2">
        <f>STDEVA(C58,F58,I58)</f>
        <v>17.897858344878397</v>
      </c>
      <c r="Y58" s="2">
        <f>STDEVA(D58,G58,J58)</f>
        <v>9.2376043070340135</v>
      </c>
      <c r="Z58" s="2">
        <f>STDEVA(E58,H58,K58)</f>
        <v>26.851443164195103</v>
      </c>
      <c r="AA58" s="9">
        <f>AVERAGE(C58+D58+E58,F58+G58+H58,I58+J58+K58)</f>
        <v>1219.3333333333333</v>
      </c>
      <c r="AB58" s="2">
        <f>STDEVA(C58+D58+E58,F58+G58+H58,I58+J58+K58)</f>
        <v>31.005375877955959</v>
      </c>
      <c r="AC58" s="9">
        <f>AVERAGE(L58:N58)</f>
        <v>713.66666666666663</v>
      </c>
      <c r="AD58" s="2">
        <f>STDEVA(L58:N58)</f>
        <v>23.459184413217208</v>
      </c>
      <c r="AE58" s="2"/>
      <c r="AG58" s="1">
        <f>IF(SUM(C58,F58,I58)&gt;0,AA58-AC58,"-")</f>
        <v>505.66666666666663</v>
      </c>
      <c r="AH58" s="21">
        <f>IF(SUM(C58,F58,I58)&gt;0,AA58/AC58,"")</f>
        <v>1.7085474077533862</v>
      </c>
    </row>
    <row r="59" spans="1:34" x14ac:dyDescent="0.25">
      <c r="A59" s="13" t="str">
        <f t="shared" si="6"/>
        <v>Monitors</v>
      </c>
      <c r="B59" s="13" t="s">
        <v>106</v>
      </c>
      <c r="C59" s="6"/>
      <c r="D59" s="7"/>
      <c r="E59" s="7"/>
      <c r="F59" s="7"/>
      <c r="G59" s="7"/>
      <c r="H59" s="7"/>
      <c r="I59" s="7"/>
      <c r="J59" s="7"/>
      <c r="K59" s="8"/>
      <c r="L59" s="7"/>
      <c r="M59" s="7"/>
      <c r="N59" s="7"/>
      <c r="Q59" s="20">
        <v>0</v>
      </c>
      <c r="R59" s="20"/>
      <c r="S59" s="15" t="s">
        <v>103</v>
      </c>
      <c r="T59" s="20">
        <f t="shared" si="0"/>
        <v>0</v>
      </c>
      <c r="U59" s="10" t="e">
        <f>AVERAGE(C59,F59,I59)</f>
        <v>#DIV/0!</v>
      </c>
      <c r="V59" s="9" t="e">
        <f>AVERAGE(D59,G59,J59)</f>
        <v>#DIV/0!</v>
      </c>
      <c r="W59" s="9" t="e">
        <f>AVERAGE(E59,H59,K59)</f>
        <v>#DIV/0!</v>
      </c>
      <c r="X59" s="2" t="e">
        <f>STDEVA(C59,F59,I59)</f>
        <v>#DIV/0!</v>
      </c>
      <c r="Y59" s="2" t="e">
        <f>STDEVA(D59,G59,J59)</f>
        <v>#DIV/0!</v>
      </c>
      <c r="Z59" s="2" t="e">
        <f>STDEVA(E59,H59,K59)</f>
        <v>#DIV/0!</v>
      </c>
      <c r="AA59" s="9">
        <f>AVERAGE(C59+D59+E59,F59+G59+H59,I59+J59+K59)</f>
        <v>0</v>
      </c>
      <c r="AB59" s="2">
        <f>STDEVA(C59+D59+E59,F59+G59+H59,I59+J59+K59)</f>
        <v>0</v>
      </c>
      <c r="AC59" s="9" t="e">
        <f>AVERAGE(L59:N59)</f>
        <v>#DIV/0!</v>
      </c>
      <c r="AD59" s="2" t="e">
        <f>STDEVA(L59:N59)</f>
        <v>#DIV/0!</v>
      </c>
      <c r="AE59" s="2"/>
      <c r="AG59" s="1" t="str">
        <f>IF(SUM(C59,F59,I59)&gt;0,AA59-AC59,"-")</f>
        <v>-</v>
      </c>
      <c r="AH59" s="21" t="str">
        <f>IF(SUM(C59,F59,I59)&gt;0,AA59/AC59,"")</f>
        <v/>
      </c>
    </row>
    <row r="60" spans="1:34" x14ac:dyDescent="0.25">
      <c r="A60" s="13" t="s">
        <v>107</v>
      </c>
      <c r="B60" s="13" t="s">
        <v>108</v>
      </c>
      <c r="C60" s="6">
        <v>484</v>
      </c>
      <c r="D60" s="7">
        <v>266</v>
      </c>
      <c r="E60" s="7">
        <v>360</v>
      </c>
      <c r="F60" s="7">
        <v>500</v>
      </c>
      <c r="G60" s="7">
        <v>265</v>
      </c>
      <c r="H60" s="7">
        <v>360</v>
      </c>
      <c r="I60" s="7">
        <v>500</v>
      </c>
      <c r="J60" s="7">
        <v>281</v>
      </c>
      <c r="K60" s="8">
        <v>359</v>
      </c>
      <c r="L60" s="7">
        <v>797</v>
      </c>
      <c r="M60" s="7">
        <v>782</v>
      </c>
      <c r="N60" s="7">
        <v>782</v>
      </c>
      <c r="O60" s="16">
        <v>1</v>
      </c>
      <c r="P60" s="17">
        <v>1</v>
      </c>
      <c r="Q60" s="20">
        <v>1</v>
      </c>
      <c r="R60" s="20">
        <v>0</v>
      </c>
      <c r="T60" s="20">
        <f t="shared" si="0"/>
        <v>0</v>
      </c>
      <c r="U60" s="10">
        <f>AVERAGE(C60,F60,I60)</f>
        <v>494.66666666666669</v>
      </c>
      <c r="V60" s="9">
        <f>AVERAGE(D60,G60,J60)</f>
        <v>270.66666666666669</v>
      </c>
      <c r="W60" s="9">
        <f>AVERAGE(E60,H60,K60)</f>
        <v>359.66666666666669</v>
      </c>
      <c r="X60" s="2">
        <f>STDEVA(C60,F60,I60)</f>
        <v>9.2376043070340135</v>
      </c>
      <c r="Y60" s="2">
        <f>STDEVA(D60,G60,J60)</f>
        <v>8.9628864398325021</v>
      </c>
      <c r="Z60" s="2">
        <f>STDEVA(E60,H60,K60)</f>
        <v>0.57735026918962584</v>
      </c>
      <c r="AA60" s="9">
        <f>AVERAGE(C60+D60+E60,F60+G60+H60,I60+J60+K60)</f>
        <v>1125</v>
      </c>
      <c r="AB60" s="2">
        <f>STDEVA(C60+D60+E60,F60+G60+H60,I60+J60+K60)</f>
        <v>15</v>
      </c>
      <c r="AC60" s="9">
        <f>AVERAGE(L60:N60)</f>
        <v>787</v>
      </c>
      <c r="AD60" s="2">
        <f>STDEVA(L60:N60)</f>
        <v>8.6602540378443873</v>
      </c>
      <c r="AE60" s="2"/>
      <c r="AG60" s="1">
        <f>IF(SUM(C60,F60,I60)&gt;0,AA60-AC60,"-")</f>
        <v>338</v>
      </c>
      <c r="AH60" s="21">
        <f>IF(SUM(C60,F60,I60)&gt;0,AA60/AC60,"")</f>
        <v>1.4294790343074968</v>
      </c>
    </row>
    <row r="61" spans="1:34" x14ac:dyDescent="0.25">
      <c r="A61" s="13" t="str">
        <f>A$60</f>
        <v>Misc</v>
      </c>
      <c r="B61" s="13" t="s">
        <v>109</v>
      </c>
      <c r="C61" s="6">
        <v>536</v>
      </c>
      <c r="D61" s="7">
        <v>380</v>
      </c>
      <c r="E61" s="7">
        <v>652</v>
      </c>
      <c r="F61" s="7">
        <v>538</v>
      </c>
      <c r="G61" s="7">
        <v>385</v>
      </c>
      <c r="H61" s="7">
        <v>630</v>
      </c>
      <c r="I61" s="7">
        <v>536</v>
      </c>
      <c r="J61" s="7">
        <v>377</v>
      </c>
      <c r="K61" s="8">
        <v>628</v>
      </c>
      <c r="L61" s="7">
        <v>916</v>
      </c>
      <c r="M61" s="7">
        <v>915</v>
      </c>
      <c r="N61" s="7">
        <v>938</v>
      </c>
      <c r="O61" s="16">
        <v>1</v>
      </c>
      <c r="P61" s="17">
        <v>1</v>
      </c>
      <c r="Q61" s="20">
        <v>1</v>
      </c>
      <c r="R61" s="20">
        <v>1</v>
      </c>
      <c r="S61" s="15" t="s">
        <v>47</v>
      </c>
      <c r="T61" s="20">
        <f t="shared" si="0"/>
        <v>1</v>
      </c>
      <c r="U61" s="10">
        <f>AVERAGE(C61,F61,I61)</f>
        <v>536.66666666666663</v>
      </c>
      <c r="V61" s="9">
        <f>AVERAGE(D61,G61,J61)</f>
        <v>380.66666666666669</v>
      </c>
      <c r="W61" s="9">
        <f>AVERAGE(E61,H61,K61)</f>
        <v>636.66666666666663</v>
      </c>
      <c r="X61" s="2">
        <f>STDEVA(C61,F61,I61)</f>
        <v>1.1547005383792517</v>
      </c>
      <c r="Y61" s="2">
        <f>STDEVA(D61,G61,J61)</f>
        <v>4.0414518843273806</v>
      </c>
      <c r="Z61" s="2">
        <f>STDEVA(E61,H61,K61)</f>
        <v>13.316656236958787</v>
      </c>
      <c r="AA61" s="9">
        <f>AVERAGE(C61+D61+E61,F61+G61+H61,I61+J61+K61)</f>
        <v>1554</v>
      </c>
      <c r="AB61" s="2">
        <f>STDEVA(C61+D61+E61,F61+G61+H61,I61+J61+K61)</f>
        <v>13.527749258468683</v>
      </c>
      <c r="AC61" s="9">
        <f>AVERAGE(L61:N61)</f>
        <v>923</v>
      </c>
      <c r="AD61" s="2">
        <f>STDEVA(L61:N61)</f>
        <v>13</v>
      </c>
      <c r="AE61" s="2"/>
      <c r="AG61" s="1">
        <f>IF(SUM(C61,F61,I61)&gt;0,AA61-AC61,"-")</f>
        <v>631</v>
      </c>
      <c r="AH61" s="21">
        <f>IF(SUM(C61,F61,I61)&gt;0,AA61/AC61,"")</f>
        <v>1.6836403033586131</v>
      </c>
    </row>
    <row r="62" spans="1:34" x14ac:dyDescent="0.25">
      <c r="A62" s="13" t="str">
        <f t="shared" ref="A62:A71" si="7">A$60</f>
        <v>Misc</v>
      </c>
      <c r="B62" s="13" t="s">
        <v>110</v>
      </c>
      <c r="C62" s="6">
        <v>428</v>
      </c>
      <c r="D62" s="7">
        <v>275</v>
      </c>
      <c r="E62" s="7">
        <v>325</v>
      </c>
      <c r="F62" s="7">
        <v>424</v>
      </c>
      <c r="G62" s="7">
        <v>277</v>
      </c>
      <c r="H62" s="7">
        <v>339</v>
      </c>
      <c r="I62" s="7">
        <v>425</v>
      </c>
      <c r="J62" s="7">
        <v>276</v>
      </c>
      <c r="K62" s="8">
        <v>331</v>
      </c>
      <c r="L62" s="7">
        <v>627</v>
      </c>
      <c r="M62" s="7">
        <v>624</v>
      </c>
      <c r="N62" s="7">
        <v>640</v>
      </c>
      <c r="O62" s="16">
        <v>1</v>
      </c>
      <c r="P62" s="17">
        <v>1</v>
      </c>
      <c r="Q62" s="20">
        <v>1</v>
      </c>
      <c r="R62" s="20">
        <v>0</v>
      </c>
      <c r="T62" s="20">
        <f t="shared" si="0"/>
        <v>0</v>
      </c>
      <c r="U62" s="10">
        <f>AVERAGE(C62,F62,I62)</f>
        <v>425.66666666666669</v>
      </c>
      <c r="V62" s="9">
        <f>AVERAGE(D62,G62,J62)</f>
        <v>276</v>
      </c>
      <c r="W62" s="9">
        <f>AVERAGE(E62,H62,K62)</f>
        <v>331.66666666666669</v>
      </c>
      <c r="X62" s="2">
        <f>STDEVA(C62,F62,I62)</f>
        <v>2.0816659994661326</v>
      </c>
      <c r="Y62" s="2">
        <f>STDEVA(D62,G62,J62)</f>
        <v>1</v>
      </c>
      <c r="Z62" s="2">
        <f>STDEVA(E62,H62,K62)</f>
        <v>7.0237691685684931</v>
      </c>
      <c r="AA62" s="9">
        <f>AVERAGE(C62+D62+E62,F62+G62+H62,I62+J62+K62)</f>
        <v>1033.3333333333333</v>
      </c>
      <c r="AB62" s="2">
        <f>STDEVA(C62+D62+E62,F62+G62+H62,I62+J62+K62)</f>
        <v>6.1101009266077861</v>
      </c>
      <c r="AC62" s="9">
        <f>AVERAGE(L62:N62)</f>
        <v>630.33333333333337</v>
      </c>
      <c r="AD62" s="2">
        <f>STDEVA(L62:N62)</f>
        <v>8.5049005481153834</v>
      </c>
      <c r="AE62" s="2"/>
      <c r="AG62" s="1">
        <f>IF(SUM(C62,F62,I62)&gt;0,AA62-AC62,"-")</f>
        <v>402.99999999999989</v>
      </c>
      <c r="AH62" s="21">
        <f>IF(SUM(C62,F62,I62)&gt;0,AA62/AC62,"")</f>
        <v>1.6393442622950818</v>
      </c>
    </row>
    <row r="63" spans="1:34" x14ac:dyDescent="0.25">
      <c r="A63" s="13" t="str">
        <f t="shared" si="7"/>
        <v>Misc</v>
      </c>
      <c r="B63" s="13" t="s">
        <v>111</v>
      </c>
      <c r="C63" s="6">
        <v>454</v>
      </c>
      <c r="D63" s="7">
        <v>265</v>
      </c>
      <c r="E63" s="7">
        <v>266</v>
      </c>
      <c r="F63" s="7">
        <v>390</v>
      </c>
      <c r="G63" s="7">
        <v>250</v>
      </c>
      <c r="H63" s="7">
        <v>254</v>
      </c>
      <c r="I63" s="7">
        <v>406</v>
      </c>
      <c r="J63" s="7">
        <v>250</v>
      </c>
      <c r="K63" s="8">
        <v>265</v>
      </c>
      <c r="L63" s="7">
        <v>516</v>
      </c>
      <c r="M63" s="7">
        <v>515</v>
      </c>
      <c r="N63" s="7">
        <v>594</v>
      </c>
      <c r="O63" s="16">
        <v>1</v>
      </c>
      <c r="P63" s="17">
        <v>1</v>
      </c>
      <c r="Q63" s="20">
        <v>1</v>
      </c>
      <c r="R63" s="20">
        <v>0</v>
      </c>
      <c r="T63" s="20">
        <f t="shared" si="0"/>
        <v>0</v>
      </c>
      <c r="U63" s="10">
        <f>AVERAGE(C63,F63,I63)</f>
        <v>416.66666666666669</v>
      </c>
      <c r="V63" s="9">
        <f>AVERAGE(D63,G63,J63)</f>
        <v>255</v>
      </c>
      <c r="W63" s="9">
        <f>AVERAGE(E63,H63,K63)</f>
        <v>261.66666666666669</v>
      </c>
      <c r="X63" s="2">
        <f>STDEVA(C63,F63,I63)</f>
        <v>33.306655991458129</v>
      </c>
      <c r="Y63" s="2">
        <f>STDEVA(D63,G63,J63)</f>
        <v>8.6602540378443873</v>
      </c>
      <c r="Z63" s="2">
        <f>STDEVA(E63,H63,K63)</f>
        <v>6.6583281184793934</v>
      </c>
      <c r="AA63" s="9">
        <f>AVERAGE(C63+D63+E63,F63+G63+H63,I63+J63+K63)</f>
        <v>933.33333333333337</v>
      </c>
      <c r="AB63" s="2">
        <f>STDEVA(C63+D63+E63,F63+G63+H63,I63+J63+K63)</f>
        <v>46.736851983561465</v>
      </c>
      <c r="AC63" s="9">
        <f>AVERAGE(L63:N63)</f>
        <v>541.66666666666663</v>
      </c>
      <c r="AD63" s="2">
        <f>STDEVA(L63:N63)</f>
        <v>45.324754090158429</v>
      </c>
      <c r="AE63" s="2"/>
      <c r="AG63" s="1">
        <f>IF(SUM(C63,F63,I63)&gt;0,AA63-AC63,"-")</f>
        <v>391.66666666666674</v>
      </c>
      <c r="AH63" s="21">
        <f>IF(SUM(C63,F63,I63)&gt;0,AA63/AC63,"")</f>
        <v>1.7230769230769232</v>
      </c>
    </row>
    <row r="64" spans="1:34" x14ac:dyDescent="0.25">
      <c r="A64" s="13" t="str">
        <f t="shared" si="7"/>
        <v>Misc</v>
      </c>
      <c r="B64" s="13" t="s">
        <v>112</v>
      </c>
      <c r="C64" s="6"/>
      <c r="D64" s="7"/>
      <c r="E64" s="7"/>
      <c r="F64" s="7"/>
      <c r="G64" s="7"/>
      <c r="H64" s="7"/>
      <c r="I64" s="7"/>
      <c r="J64" s="7"/>
      <c r="K64" s="8"/>
      <c r="L64" s="7"/>
      <c r="M64" s="7"/>
      <c r="N64" s="7"/>
      <c r="Q64" s="20">
        <v>0</v>
      </c>
      <c r="R64" s="20"/>
      <c r="S64" s="15" t="s">
        <v>68</v>
      </c>
      <c r="T64" s="20">
        <f t="shared" si="0"/>
        <v>0</v>
      </c>
      <c r="U64" s="10" t="e">
        <f>AVERAGE(C64,F64,I64)</f>
        <v>#DIV/0!</v>
      </c>
      <c r="V64" s="9" t="e">
        <f>AVERAGE(D64,G64,J64)</f>
        <v>#DIV/0!</v>
      </c>
      <c r="W64" s="9" t="e">
        <f>AVERAGE(E64,H64,K64)</f>
        <v>#DIV/0!</v>
      </c>
      <c r="X64" s="2" t="e">
        <f>STDEVA(C64,F64,I64)</f>
        <v>#DIV/0!</v>
      </c>
      <c r="Y64" s="2" t="e">
        <f>STDEVA(D64,G64,J64)</f>
        <v>#DIV/0!</v>
      </c>
      <c r="Z64" s="2" t="e">
        <f>STDEVA(E64,H64,K64)</f>
        <v>#DIV/0!</v>
      </c>
      <c r="AA64" s="9">
        <f>AVERAGE(C64+D64+E64,F64+G64+H64,I64+J64+K64)</f>
        <v>0</v>
      </c>
      <c r="AB64" s="2">
        <f>STDEVA(C64+D64+E64,F64+G64+H64,I64+J64+K64)</f>
        <v>0</v>
      </c>
      <c r="AC64" s="9" t="e">
        <f>AVERAGE(L64:N64)</f>
        <v>#DIV/0!</v>
      </c>
      <c r="AD64" s="2" t="e">
        <f>STDEVA(L64:N64)</f>
        <v>#DIV/0!</v>
      </c>
      <c r="AE64" s="2"/>
      <c r="AG64" s="1" t="str">
        <f>IF(SUM(C64,F64,I64)&gt;0,AA64-AC64,"-")</f>
        <v>-</v>
      </c>
      <c r="AH64" s="21" t="str">
        <f>IF(SUM(C64,F64,I64)&gt;0,AA64/AC64,"")</f>
        <v/>
      </c>
    </row>
    <row r="65" spans="1:34" x14ac:dyDescent="0.25">
      <c r="A65" s="13" t="str">
        <f t="shared" si="7"/>
        <v>Misc</v>
      </c>
      <c r="B65" s="13" t="s">
        <v>113</v>
      </c>
      <c r="C65" s="6"/>
      <c r="D65" s="7"/>
      <c r="E65" s="7"/>
      <c r="F65" s="7"/>
      <c r="G65" s="7"/>
      <c r="H65" s="7"/>
      <c r="I65" s="7"/>
      <c r="J65" s="7"/>
      <c r="K65" s="8"/>
      <c r="L65" s="7"/>
      <c r="M65" s="7"/>
      <c r="N65" s="7"/>
      <c r="Q65" s="20">
        <v>0</v>
      </c>
      <c r="R65" s="20"/>
      <c r="S65" s="15" t="s">
        <v>114</v>
      </c>
      <c r="T65" s="20">
        <f t="shared" si="0"/>
        <v>0</v>
      </c>
      <c r="U65" s="10" t="e">
        <f>AVERAGE(C65,F65,I65)</f>
        <v>#DIV/0!</v>
      </c>
      <c r="V65" s="9" t="e">
        <f>AVERAGE(D65,G65,J65)</f>
        <v>#DIV/0!</v>
      </c>
      <c r="W65" s="9" t="e">
        <f>AVERAGE(E65,H65,K65)</f>
        <v>#DIV/0!</v>
      </c>
      <c r="X65" s="2" t="e">
        <f>STDEVA(C65,F65,I65)</f>
        <v>#DIV/0!</v>
      </c>
      <c r="Y65" s="2" t="e">
        <f>STDEVA(D65,G65,J65)</f>
        <v>#DIV/0!</v>
      </c>
      <c r="Z65" s="2" t="e">
        <f>STDEVA(E65,H65,K65)</f>
        <v>#DIV/0!</v>
      </c>
      <c r="AA65" s="9">
        <f>AVERAGE(C65+D65+E65,F65+G65+H65,I65+J65+K65)</f>
        <v>0</v>
      </c>
      <c r="AB65" s="2">
        <f>STDEVA(C65+D65+E65,F65+G65+H65,I65+J65+K65)</f>
        <v>0</v>
      </c>
      <c r="AC65" s="9" t="e">
        <f>AVERAGE(L65:N65)</f>
        <v>#DIV/0!</v>
      </c>
      <c r="AD65" s="2" t="e">
        <f>STDEVA(L65:N65)</f>
        <v>#DIV/0!</v>
      </c>
      <c r="AE65" s="2"/>
      <c r="AG65" s="1" t="str">
        <f>IF(SUM(C65,F65,I65)&gt;0,AA65-AC65,"-")</f>
        <v>-</v>
      </c>
      <c r="AH65" s="21" t="str">
        <f>IF(SUM(C65,F65,I65)&gt;0,AA65/AC65,"")</f>
        <v/>
      </c>
    </row>
    <row r="66" spans="1:34" x14ac:dyDescent="0.25">
      <c r="A66" s="13" t="str">
        <f t="shared" si="7"/>
        <v>Misc</v>
      </c>
      <c r="B66" s="13" t="s">
        <v>115</v>
      </c>
      <c r="C66" s="6"/>
      <c r="D66" s="7"/>
      <c r="E66" s="7"/>
      <c r="F66" s="7"/>
      <c r="G66" s="7"/>
      <c r="H66" s="7"/>
      <c r="I66" s="7"/>
      <c r="J66" s="7"/>
      <c r="K66" s="8"/>
      <c r="L66" s="7"/>
      <c r="M66" s="7"/>
      <c r="N66" s="7"/>
      <c r="Q66" s="20">
        <v>0</v>
      </c>
      <c r="R66" s="20"/>
      <c r="S66" s="15" t="s">
        <v>36</v>
      </c>
      <c r="T66" s="20">
        <f t="shared" si="0"/>
        <v>0</v>
      </c>
      <c r="U66" s="10" t="e">
        <f>AVERAGE(C66,F66,I66)</f>
        <v>#DIV/0!</v>
      </c>
      <c r="V66" s="9" t="e">
        <f>AVERAGE(D66,G66,J66)</f>
        <v>#DIV/0!</v>
      </c>
      <c r="W66" s="9" t="e">
        <f>AVERAGE(E66,H66,K66)</f>
        <v>#DIV/0!</v>
      </c>
      <c r="X66" s="2" t="e">
        <f>STDEVA(C66,F66,I66)</f>
        <v>#DIV/0!</v>
      </c>
      <c r="Y66" s="2" t="e">
        <f>STDEVA(D66,G66,J66)</f>
        <v>#DIV/0!</v>
      </c>
      <c r="Z66" s="2" t="e">
        <f>STDEVA(E66,H66,K66)</f>
        <v>#DIV/0!</v>
      </c>
      <c r="AA66" s="9">
        <f>AVERAGE(C66+D66+E66,F66+G66+H66,I66+J66+K66)</f>
        <v>0</v>
      </c>
      <c r="AB66" s="2">
        <f>STDEVA(C66+D66+E66,F66+G66+H66,I66+J66+K66)</f>
        <v>0</v>
      </c>
      <c r="AC66" s="9" t="e">
        <f>AVERAGE(L66:N66)</f>
        <v>#DIV/0!</v>
      </c>
      <c r="AD66" s="2" t="e">
        <f>STDEVA(L66:N66)</f>
        <v>#DIV/0!</v>
      </c>
      <c r="AE66" s="2"/>
      <c r="AG66" s="1" t="str">
        <f>IF(SUM(C66,F66,I66)&gt;0,AA66-AC66,"-")</f>
        <v>-</v>
      </c>
      <c r="AH66" s="21" t="str">
        <f>IF(SUM(C66,F66,I66)&gt;0,AA66/AC66,"")</f>
        <v/>
      </c>
    </row>
    <row r="67" spans="1:34" x14ac:dyDescent="0.25">
      <c r="A67" s="13" t="str">
        <f t="shared" si="7"/>
        <v>Misc</v>
      </c>
      <c r="B67" s="13" t="s">
        <v>116</v>
      </c>
      <c r="C67" s="6">
        <v>469</v>
      </c>
      <c r="D67" s="7">
        <v>344</v>
      </c>
      <c r="E67" s="7">
        <v>625</v>
      </c>
      <c r="F67" s="7">
        <v>468</v>
      </c>
      <c r="G67" s="7">
        <v>343</v>
      </c>
      <c r="H67" s="7">
        <v>640</v>
      </c>
      <c r="I67" s="7">
        <v>469</v>
      </c>
      <c r="J67" s="7">
        <v>360</v>
      </c>
      <c r="K67" s="8">
        <v>625</v>
      </c>
      <c r="L67" s="7">
        <v>689</v>
      </c>
      <c r="M67" s="7">
        <v>687</v>
      </c>
      <c r="N67" s="7">
        <v>672</v>
      </c>
      <c r="O67" s="16">
        <v>1</v>
      </c>
      <c r="P67" s="17">
        <v>1</v>
      </c>
      <c r="Q67" s="20">
        <v>1</v>
      </c>
      <c r="R67" s="20">
        <v>0</v>
      </c>
      <c r="T67" s="20">
        <f t="shared" ref="T67:T85" si="8">IF(S67="",0,Q67)</f>
        <v>0</v>
      </c>
      <c r="U67" s="10">
        <f>AVERAGE(C67,F67,I67)</f>
        <v>468.66666666666669</v>
      </c>
      <c r="V67" s="9">
        <f>AVERAGE(D67,G67,J67)</f>
        <v>349</v>
      </c>
      <c r="W67" s="9">
        <f>AVERAGE(E67,H67,K67)</f>
        <v>630</v>
      </c>
      <c r="X67" s="2">
        <f>STDEVA(C67,F67,I67)</f>
        <v>0.57735026918962584</v>
      </c>
      <c r="Y67" s="2">
        <f>STDEVA(D67,G67,J67)</f>
        <v>9.5393920141694561</v>
      </c>
      <c r="Z67" s="2">
        <f>STDEVA(E67,H67,K67)</f>
        <v>8.6602540378443873</v>
      </c>
      <c r="AA67" s="9">
        <f>AVERAGE(C67+D67+E67,F67+G67+H67,I67+J67+K67)</f>
        <v>1447.6666666666667</v>
      </c>
      <c r="AB67" s="2">
        <f>STDEVA(C67+D67+E67,F67+G67+H67,I67+J67+K67)</f>
        <v>8.5049005481153817</v>
      </c>
      <c r="AC67" s="9">
        <f>AVERAGE(L67:N67)</f>
        <v>682.66666666666663</v>
      </c>
      <c r="AD67" s="2">
        <f>STDEVA(L67:N67)</f>
        <v>9.2915732431775702</v>
      </c>
      <c r="AE67" s="2"/>
      <c r="AG67" s="1">
        <f>IF(SUM(C67,F67,I67)&gt;0,AA67-AC67,"-")</f>
        <v>765.00000000000011</v>
      </c>
      <c r="AH67" s="21">
        <f>IF(SUM(C67,F67,I67)&gt;0,AA67/AC67,"")</f>
        <v>2.1206054687500004</v>
      </c>
    </row>
    <row r="68" spans="1:34" x14ac:dyDescent="0.25">
      <c r="A68" s="13" t="str">
        <f t="shared" si="7"/>
        <v>Misc</v>
      </c>
      <c r="B68" s="13" t="s">
        <v>117</v>
      </c>
      <c r="C68" s="6"/>
      <c r="D68" s="7"/>
      <c r="E68" s="7"/>
      <c r="F68" s="7"/>
      <c r="G68" s="7"/>
      <c r="H68" s="7"/>
      <c r="I68" s="7"/>
      <c r="J68" s="7"/>
      <c r="K68" s="8"/>
      <c r="L68" s="7"/>
      <c r="M68" s="7"/>
      <c r="N68" s="7"/>
      <c r="Q68" s="20">
        <v>0</v>
      </c>
      <c r="R68" s="20"/>
      <c r="S68" s="15" t="s">
        <v>118</v>
      </c>
      <c r="T68" s="20">
        <f t="shared" si="8"/>
        <v>0</v>
      </c>
      <c r="U68" s="10" t="e">
        <f>AVERAGE(C68,F68,I68)</f>
        <v>#DIV/0!</v>
      </c>
      <c r="V68" s="9" t="e">
        <f>AVERAGE(D68,G68,J68)</f>
        <v>#DIV/0!</v>
      </c>
      <c r="W68" s="9" t="e">
        <f>AVERAGE(E68,H68,K68)</f>
        <v>#DIV/0!</v>
      </c>
      <c r="X68" s="2" t="e">
        <f>STDEVA(C68,F68,I68)</f>
        <v>#DIV/0!</v>
      </c>
      <c r="Y68" s="2" t="e">
        <f>STDEVA(D68,G68,J68)</f>
        <v>#DIV/0!</v>
      </c>
      <c r="Z68" s="2" t="e">
        <f>STDEVA(E68,H68,K68)</f>
        <v>#DIV/0!</v>
      </c>
      <c r="AA68" s="9">
        <f>AVERAGE(C68+D68+E68,F68+G68+H68,I68+J68+K68)</f>
        <v>0</v>
      </c>
      <c r="AB68" s="2">
        <f>STDEVA(C68+D68+E68,F68+G68+H68,I68+J68+K68)</f>
        <v>0</v>
      </c>
      <c r="AC68" s="9" t="e">
        <f>AVERAGE(L68:N68)</f>
        <v>#DIV/0!</v>
      </c>
      <c r="AD68" s="2" t="e">
        <f>STDEVA(L68:N68)</f>
        <v>#DIV/0!</v>
      </c>
      <c r="AE68" s="2"/>
      <c r="AG68" s="1" t="str">
        <f>IF(SUM(C68,F68,I68)&gt;0,AA68-AC68,"-")</f>
        <v>-</v>
      </c>
      <c r="AH68" s="21" t="str">
        <f>IF(SUM(C68,F68,I68)&gt;0,AA68/AC68,"")</f>
        <v/>
      </c>
    </row>
    <row r="69" spans="1:34" x14ac:dyDescent="0.25">
      <c r="A69" s="13" t="str">
        <f t="shared" si="7"/>
        <v>Misc</v>
      </c>
      <c r="B69" s="13" t="s">
        <v>119</v>
      </c>
      <c r="C69" s="6"/>
      <c r="D69" s="7"/>
      <c r="E69" s="7"/>
      <c r="F69" s="7"/>
      <c r="G69" s="7"/>
      <c r="H69" s="7"/>
      <c r="I69" s="7"/>
      <c r="J69" s="7"/>
      <c r="K69" s="8"/>
      <c r="L69" s="7"/>
      <c r="M69" s="7"/>
      <c r="N69" s="7"/>
      <c r="Q69" s="20">
        <v>0</v>
      </c>
      <c r="R69" s="20"/>
      <c r="S69" s="15" t="s">
        <v>114</v>
      </c>
      <c r="T69" s="20">
        <f t="shared" si="8"/>
        <v>0</v>
      </c>
      <c r="U69" s="10" t="e">
        <f>AVERAGE(C69,F69,I69)</f>
        <v>#DIV/0!</v>
      </c>
      <c r="V69" s="9" t="e">
        <f>AVERAGE(D69,G69,J69)</f>
        <v>#DIV/0!</v>
      </c>
      <c r="W69" s="9" t="e">
        <f>AVERAGE(E69,H69,K69)</f>
        <v>#DIV/0!</v>
      </c>
      <c r="X69" s="2" t="e">
        <f>STDEVA(C69,F69,I69)</f>
        <v>#DIV/0!</v>
      </c>
      <c r="Y69" s="2" t="e">
        <f>STDEVA(D69,G69,J69)</f>
        <v>#DIV/0!</v>
      </c>
      <c r="Z69" s="2" t="e">
        <f>STDEVA(E69,H69,K69)</f>
        <v>#DIV/0!</v>
      </c>
      <c r="AA69" s="9">
        <f>AVERAGE(C69+D69+E69,F69+G69+H69,I69+J69+K69)</f>
        <v>0</v>
      </c>
      <c r="AB69" s="2">
        <f>STDEVA(C69+D69+E69,F69+G69+H69,I69+J69+K69)</f>
        <v>0</v>
      </c>
      <c r="AC69" s="9" t="e">
        <f>AVERAGE(L69:N69)</f>
        <v>#DIV/0!</v>
      </c>
      <c r="AD69" s="2" t="e">
        <f>STDEVA(L69:N69)</f>
        <v>#DIV/0!</v>
      </c>
      <c r="AE69" s="2"/>
      <c r="AG69" s="1" t="str">
        <f>IF(SUM(C69,F69,I69)&gt;0,AA69-AC69,"-")</f>
        <v>-</v>
      </c>
      <c r="AH69" s="21" t="str">
        <f>IF(SUM(C69,F69,I69)&gt;0,AA69/AC69,"")</f>
        <v/>
      </c>
    </row>
    <row r="70" spans="1:34" x14ac:dyDescent="0.25">
      <c r="A70" s="13" t="str">
        <f t="shared" si="7"/>
        <v>Misc</v>
      </c>
      <c r="B70" s="13" t="s">
        <v>120</v>
      </c>
      <c r="C70" s="6">
        <v>531</v>
      </c>
      <c r="D70" s="7">
        <v>313</v>
      </c>
      <c r="E70" s="7">
        <v>625</v>
      </c>
      <c r="F70" s="7">
        <v>516</v>
      </c>
      <c r="G70" s="7">
        <v>328</v>
      </c>
      <c r="H70" s="7">
        <v>640</v>
      </c>
      <c r="I70" s="7">
        <v>531</v>
      </c>
      <c r="J70" s="7">
        <v>312</v>
      </c>
      <c r="K70" s="8">
        <v>641</v>
      </c>
      <c r="L70" s="7">
        <v>937</v>
      </c>
      <c r="M70" s="7">
        <v>922</v>
      </c>
      <c r="N70" s="7">
        <v>938</v>
      </c>
      <c r="O70" s="16">
        <v>1</v>
      </c>
      <c r="P70" s="17">
        <v>1</v>
      </c>
      <c r="Q70" s="20">
        <v>1</v>
      </c>
      <c r="R70" s="20">
        <v>0</v>
      </c>
      <c r="T70" s="20">
        <f t="shared" si="8"/>
        <v>0</v>
      </c>
      <c r="U70" s="10">
        <f>AVERAGE(C70,F70,I70)</f>
        <v>526</v>
      </c>
      <c r="V70" s="9">
        <f>AVERAGE(D70,G70,J70)</f>
        <v>317.66666666666669</v>
      </c>
      <c r="W70" s="9">
        <f>AVERAGE(E70,H70,K70)</f>
        <v>635.33333333333337</v>
      </c>
      <c r="X70" s="2">
        <f>STDEVA(C70,F70,I70)</f>
        <v>8.6602540378443873</v>
      </c>
      <c r="Y70" s="2">
        <f>STDEVA(D70,G70,J70)</f>
        <v>8.9628864398325021</v>
      </c>
      <c r="Z70" s="2">
        <f>STDEVA(E70,H70,K70)</f>
        <v>8.9628864398325021</v>
      </c>
      <c r="AA70" s="9">
        <f>AVERAGE(C70+D70+E70,F70+G70+H70,I70+J70+K70)</f>
        <v>1479</v>
      </c>
      <c r="AB70" s="2">
        <f>STDEVA(C70+D70+E70,F70+G70+H70,I70+J70+K70)</f>
        <v>8.6602540378443873</v>
      </c>
      <c r="AC70" s="9">
        <f>AVERAGE(L70:N70)</f>
        <v>932.33333333333337</v>
      </c>
      <c r="AD70" s="2">
        <f>STDEVA(L70:N70)</f>
        <v>8.9628864398325021</v>
      </c>
      <c r="AE70" s="2"/>
      <c r="AG70" s="1">
        <f>IF(SUM(C70,F70,I70)&gt;0,AA70-AC70,"-")</f>
        <v>546.66666666666663</v>
      </c>
      <c r="AH70" s="21">
        <f>IF(SUM(C70,F70,I70)&gt;0,AA70/AC70,"")</f>
        <v>1.5863425098319628</v>
      </c>
    </row>
    <row r="71" spans="1:34" x14ac:dyDescent="0.25">
      <c r="A71" s="13" t="str">
        <f t="shared" si="7"/>
        <v>Misc</v>
      </c>
      <c r="B71" s="13" t="s">
        <v>123</v>
      </c>
      <c r="Q71" s="20">
        <v>0</v>
      </c>
      <c r="R71" s="20"/>
      <c r="S71" s="15" t="s">
        <v>118</v>
      </c>
      <c r="T71" s="20">
        <f t="shared" si="8"/>
        <v>0</v>
      </c>
      <c r="U71" s="10">
        <f>AVERAGE(C72,F72,I72)</f>
        <v>530.33333333333337</v>
      </c>
      <c r="V71" s="9">
        <f>AVERAGE(D72,G72,J72)</f>
        <v>323.66666666666669</v>
      </c>
      <c r="W71" s="9">
        <f>AVERAGE(E72,H72,K72)</f>
        <v>548</v>
      </c>
      <c r="X71" s="2">
        <f>STDEVA(C72,F72,I72)</f>
        <v>30.038863715748857</v>
      </c>
      <c r="Y71" s="2">
        <f>STDEVA(D72,G72,J72)</f>
        <v>10.016652800877813</v>
      </c>
      <c r="Z71" s="2">
        <f>STDEVA(E72,H72,K72)</f>
        <v>4</v>
      </c>
      <c r="AA71" s="9">
        <f>AVERAGE(C72+D72+E72,F72+G72+H72,I72+J72+K72)</f>
        <v>1402</v>
      </c>
      <c r="AB71" s="2">
        <f>STDEVA(C72+D72+E72,F72+G72+H72,I72+J72+K72)</f>
        <v>27.221315177632398</v>
      </c>
      <c r="AC71" s="9">
        <f>AVERAGE(L72:N72)</f>
        <v>887.66666666666663</v>
      </c>
      <c r="AD71" s="2">
        <f>STDEVA(L72:N72)</f>
        <v>2.0816659994661326</v>
      </c>
      <c r="AE71" s="2"/>
      <c r="AG71" s="1">
        <f>IF(SUM(C72,F72,I72)&gt;0,AA71-AC71,"-")</f>
        <v>514.33333333333337</v>
      </c>
      <c r="AH71" s="21">
        <f>IF(SUM(C72,F72,I72)&gt;0,AA71/AC71,"")</f>
        <v>1.5794217048441608</v>
      </c>
    </row>
    <row r="72" spans="1:34" x14ac:dyDescent="0.25">
      <c r="A72" s="13" t="s">
        <v>121</v>
      </c>
      <c r="B72" s="13" t="s">
        <v>122</v>
      </c>
      <c r="C72" s="6">
        <v>565</v>
      </c>
      <c r="D72" s="7">
        <v>320</v>
      </c>
      <c r="E72" s="7">
        <v>548</v>
      </c>
      <c r="F72" s="7">
        <v>514</v>
      </c>
      <c r="G72" s="7">
        <v>316</v>
      </c>
      <c r="H72" s="7">
        <v>552</v>
      </c>
      <c r="I72" s="7">
        <v>512</v>
      </c>
      <c r="J72" s="7">
        <v>335</v>
      </c>
      <c r="K72" s="8">
        <v>544</v>
      </c>
      <c r="L72" s="7">
        <v>890</v>
      </c>
      <c r="M72" s="7">
        <v>886</v>
      </c>
      <c r="N72" s="7">
        <v>887</v>
      </c>
      <c r="O72" s="16">
        <v>1</v>
      </c>
      <c r="P72" s="17">
        <v>1</v>
      </c>
      <c r="Q72" s="20">
        <v>1</v>
      </c>
      <c r="R72" s="20">
        <v>0</v>
      </c>
      <c r="T72" s="20">
        <f t="shared" si="8"/>
        <v>0</v>
      </c>
      <c r="U72" s="10" t="e">
        <f>AVERAGE(#REF!,#REF!,#REF!)</f>
        <v>#REF!</v>
      </c>
      <c r="V72" s="9" t="e">
        <f>AVERAGE(#REF!,#REF!,#REF!)</f>
        <v>#REF!</v>
      </c>
      <c r="W72" s="9" t="e">
        <f>AVERAGE(#REF!,#REF!,#REF!)</f>
        <v>#REF!</v>
      </c>
      <c r="X72" s="2" t="e">
        <f>STDEVA(#REF!,#REF!,#REF!)</f>
        <v>#REF!</v>
      </c>
      <c r="Y72" s="2" t="e">
        <f>STDEVA(#REF!,#REF!,#REF!)</f>
        <v>#REF!</v>
      </c>
      <c r="Z72" s="2" t="e">
        <f>STDEVA(#REF!,#REF!,#REF!)</f>
        <v>#REF!</v>
      </c>
      <c r="AA72" s="9" t="e">
        <f>AVERAGE(#REF!+#REF!+#REF!,#REF!+#REF!+#REF!,#REF!+#REF!+#REF!)</f>
        <v>#REF!</v>
      </c>
      <c r="AB72" s="2" t="e">
        <f>STDEVA(#REF!+#REF!+#REF!,#REF!+#REF!+#REF!,#REF!+#REF!+#REF!)</f>
        <v>#REF!</v>
      </c>
      <c r="AC72" s="9" t="e">
        <f>AVERAGE(#REF!)</f>
        <v>#REF!</v>
      </c>
      <c r="AD72" s="2" t="e">
        <f>STDEVA(#REF!)</f>
        <v>#REF!</v>
      </c>
      <c r="AE72" s="2"/>
      <c r="AG72" s="1" t="e">
        <f>IF(SUM(#REF!,#REF!,#REF!)&gt;0,AA72-AC72,"-")</f>
        <v>#REF!</v>
      </c>
      <c r="AH72" s="21" t="e">
        <f>IF(SUM(#REF!,#REF!,#REF!)&gt;0,AA72/AC72,"")</f>
        <v>#REF!</v>
      </c>
    </row>
    <row r="73" spans="1:34" x14ac:dyDescent="0.25">
      <c r="A73" s="13" t="str">
        <f>A$72</f>
        <v>VariousFeatures</v>
      </c>
      <c r="B73" s="13" t="s">
        <v>124</v>
      </c>
      <c r="C73" s="6">
        <v>516</v>
      </c>
      <c r="D73" s="7">
        <v>297</v>
      </c>
      <c r="E73" s="7">
        <v>390</v>
      </c>
      <c r="F73" s="7">
        <v>531</v>
      </c>
      <c r="G73" s="7">
        <v>313</v>
      </c>
      <c r="H73" s="7">
        <v>406</v>
      </c>
      <c r="I73" s="7">
        <v>484</v>
      </c>
      <c r="J73" s="7">
        <v>313</v>
      </c>
      <c r="K73" s="8">
        <v>391</v>
      </c>
      <c r="L73" s="7">
        <v>719</v>
      </c>
      <c r="M73" s="7">
        <v>719</v>
      </c>
      <c r="N73" s="7">
        <v>719</v>
      </c>
      <c r="O73" s="16">
        <v>1</v>
      </c>
      <c r="P73" s="17">
        <v>1</v>
      </c>
      <c r="Q73" s="20">
        <v>1</v>
      </c>
      <c r="R73" s="20">
        <v>0</v>
      </c>
      <c r="T73" s="20">
        <f t="shared" si="8"/>
        <v>0</v>
      </c>
      <c r="U73" s="10">
        <f>AVERAGE(C73,F73,I73)</f>
        <v>510.33333333333331</v>
      </c>
      <c r="V73" s="9">
        <f>AVERAGE(D73,G73,J73)</f>
        <v>307.66666666666669</v>
      </c>
      <c r="W73" s="9">
        <f>AVERAGE(E73,H73,K73)</f>
        <v>395.66666666666669</v>
      </c>
      <c r="X73" s="2">
        <f>STDEVA(C73,F73,I73)</f>
        <v>24.006943440041116</v>
      </c>
      <c r="Y73" s="2">
        <f>STDEVA(D73,G73,J73)</f>
        <v>9.2376043070340135</v>
      </c>
      <c r="Z73" s="2">
        <f>STDEVA(E73,H73,K73)</f>
        <v>8.9628864398325021</v>
      </c>
      <c r="AA73" s="9">
        <f>AVERAGE(C73+D73+E73,F73+G73+H73,I73+J73+K73)</f>
        <v>1213.6666666666667</v>
      </c>
      <c r="AB73" s="2">
        <f>STDEVA(C73+D73+E73,F73+G73+H73,I73+J73+K73)</f>
        <v>32.347076117221683</v>
      </c>
      <c r="AC73" s="9">
        <f>AVERAGE(L73:N73)</f>
        <v>719</v>
      </c>
      <c r="AD73" s="2">
        <f>STDEVA(L73:N73)</f>
        <v>0</v>
      </c>
      <c r="AE73" s="2"/>
      <c r="AG73" s="1">
        <f>IF(SUM(C73,F73,I73)&gt;0,AA73-AC73,"-")</f>
        <v>494.66666666666674</v>
      </c>
      <c r="AH73" s="21">
        <f>IF(SUM(C73,F73,I73)&gt;0,AA73/AC73,"")</f>
        <v>1.687992582290218</v>
      </c>
    </row>
    <row r="74" spans="1:34" x14ac:dyDescent="0.25">
      <c r="A74" s="13" t="str">
        <f t="shared" ref="A74:A85" si="9">A$72</f>
        <v>VariousFeatures</v>
      </c>
      <c r="B74" s="13" t="s">
        <v>125</v>
      </c>
      <c r="C74" s="6">
        <v>619</v>
      </c>
      <c r="D74" s="7">
        <v>322</v>
      </c>
      <c r="E74" s="7">
        <v>563</v>
      </c>
      <c r="F74" s="7">
        <v>491</v>
      </c>
      <c r="G74" s="7">
        <v>321</v>
      </c>
      <c r="H74" s="7">
        <v>558</v>
      </c>
      <c r="I74" s="7">
        <v>489</v>
      </c>
      <c r="J74" s="7">
        <v>321</v>
      </c>
      <c r="K74" s="8">
        <v>556</v>
      </c>
      <c r="L74" s="7">
        <v>781</v>
      </c>
      <c r="M74" s="7">
        <v>771</v>
      </c>
      <c r="N74" s="7">
        <v>770</v>
      </c>
      <c r="O74" s="16">
        <v>1</v>
      </c>
      <c r="P74" s="17">
        <v>1</v>
      </c>
      <c r="Q74" s="20">
        <v>1</v>
      </c>
      <c r="R74" s="20">
        <v>0</v>
      </c>
      <c r="T74" s="20">
        <f t="shared" si="8"/>
        <v>0</v>
      </c>
      <c r="U74" s="10">
        <f>AVERAGE(C74,F74,I74)</f>
        <v>533</v>
      </c>
      <c r="V74" s="9">
        <f>AVERAGE(D74,G74,J74)</f>
        <v>321.33333333333331</v>
      </c>
      <c r="W74" s="9">
        <f>AVERAGE(E74,H74,K74)</f>
        <v>559</v>
      </c>
      <c r="X74" s="2">
        <f>STDEVA(C74,F74,I74)</f>
        <v>74.484897798144289</v>
      </c>
      <c r="Y74" s="2">
        <f>STDEVA(D74,G74,J74)</f>
        <v>0.57735026918962584</v>
      </c>
      <c r="Z74" s="2">
        <f>STDEVA(E74,H74,K74)</f>
        <v>3.6055512754639891</v>
      </c>
      <c r="AA74" s="9">
        <f>AVERAGE(C74+D74+E74,F74+G74+H74,I74+J74+K74)</f>
        <v>1413.3333333333333</v>
      </c>
      <c r="AB74" s="2">
        <f>STDEVA(C74+D74+E74,F74+G74+H74,I74+J74+K74)</f>
        <v>78.545103815154093</v>
      </c>
      <c r="AC74" s="9">
        <f>AVERAGE(L74:N74)</f>
        <v>774</v>
      </c>
      <c r="AD74" s="2">
        <f>STDEVA(L74:N74)</f>
        <v>6.0827625302982193</v>
      </c>
      <c r="AE74" s="2"/>
      <c r="AG74" s="1">
        <f>IF(SUM(C74,F74,I74)&gt;0,AA74-AC74,"-")</f>
        <v>639.33333333333326</v>
      </c>
      <c r="AH74" s="21">
        <f>IF(SUM(C74,F74,I74)&gt;0,AA74/AC74,"")</f>
        <v>1.826012058570198</v>
      </c>
    </row>
    <row r="75" spans="1:34" x14ac:dyDescent="0.25">
      <c r="A75" s="13" t="str">
        <f t="shared" si="9"/>
        <v>VariousFeatures</v>
      </c>
      <c r="B75" s="13" t="s">
        <v>126</v>
      </c>
      <c r="C75" s="6"/>
      <c r="D75" s="7"/>
      <c r="E75" s="7"/>
      <c r="F75" s="7"/>
      <c r="G75" s="7"/>
      <c r="H75" s="7"/>
      <c r="I75" s="7"/>
      <c r="J75" s="7"/>
      <c r="K75" s="8"/>
      <c r="L75" s="7"/>
      <c r="M75" s="7"/>
      <c r="N75" s="7"/>
      <c r="Q75" s="20">
        <v>0</v>
      </c>
      <c r="R75" s="20"/>
      <c r="S75" s="15" t="s">
        <v>127</v>
      </c>
      <c r="T75" s="20">
        <f t="shared" si="8"/>
        <v>0</v>
      </c>
      <c r="U75" s="10" t="e">
        <f>AVERAGE(C75,F75,I75)</f>
        <v>#DIV/0!</v>
      </c>
      <c r="V75" s="9" t="e">
        <f>AVERAGE(D75,G75,J75)</f>
        <v>#DIV/0!</v>
      </c>
      <c r="W75" s="9" t="e">
        <f>AVERAGE(E75,H75,K75)</f>
        <v>#DIV/0!</v>
      </c>
      <c r="X75" s="2" t="e">
        <f>STDEVA(C75,F75,I75)</f>
        <v>#DIV/0!</v>
      </c>
      <c r="Y75" s="2" t="e">
        <f>STDEVA(D75,G75,J75)</f>
        <v>#DIV/0!</v>
      </c>
      <c r="Z75" s="2" t="e">
        <f>STDEVA(E75,H75,K75)</f>
        <v>#DIV/0!</v>
      </c>
      <c r="AA75" s="9">
        <f>AVERAGE(C75+D75+E75,F75+G75+H75,I75+J75+K75)</f>
        <v>0</v>
      </c>
      <c r="AB75" s="2">
        <f>STDEVA(C75+D75+E75,F75+G75+H75,I75+J75+K75)</f>
        <v>0</v>
      </c>
      <c r="AC75" s="9" t="e">
        <f>AVERAGE(L75:N75)</f>
        <v>#DIV/0!</v>
      </c>
      <c r="AD75" s="2" t="e">
        <f>STDEVA(L75:N75)</f>
        <v>#DIV/0!</v>
      </c>
      <c r="AE75" s="2"/>
      <c r="AG75" s="1" t="str">
        <f>IF(SUM(C75,F75,I75)&gt;0,AA75-AC75,"-")</f>
        <v>-</v>
      </c>
      <c r="AH75" s="21" t="str">
        <f>IF(SUM(C75,F75,I75)&gt;0,AA75/AC75,"")</f>
        <v/>
      </c>
    </row>
    <row r="76" spans="1:34" x14ac:dyDescent="0.25">
      <c r="A76" s="13" t="str">
        <f t="shared" si="9"/>
        <v>VariousFeatures</v>
      </c>
      <c r="B76" s="13" t="s">
        <v>128</v>
      </c>
      <c r="C76" s="6"/>
      <c r="D76" s="7"/>
      <c r="E76" s="7"/>
      <c r="F76" s="7"/>
      <c r="G76" s="7"/>
      <c r="H76" s="7"/>
      <c r="I76" s="7"/>
      <c r="J76" s="7"/>
      <c r="K76" s="8"/>
      <c r="L76" s="7"/>
      <c r="M76" s="7"/>
      <c r="N76" s="7"/>
      <c r="Q76" s="20">
        <v>0</v>
      </c>
      <c r="R76" s="20"/>
      <c r="S76" s="15" t="s">
        <v>68</v>
      </c>
      <c r="T76" s="20">
        <f t="shared" si="8"/>
        <v>0</v>
      </c>
      <c r="U76" s="10" t="e">
        <f>AVERAGE(C76,F76,I76)</f>
        <v>#DIV/0!</v>
      </c>
      <c r="V76" s="9" t="e">
        <f>AVERAGE(D76,G76,J76)</f>
        <v>#DIV/0!</v>
      </c>
      <c r="W76" s="9" t="e">
        <f>AVERAGE(E76,H76,K76)</f>
        <v>#DIV/0!</v>
      </c>
      <c r="X76" s="2" t="e">
        <f>STDEVA(C76,F76,I76)</f>
        <v>#DIV/0!</v>
      </c>
      <c r="Y76" s="2" t="e">
        <f>STDEVA(D76,G76,J76)</f>
        <v>#DIV/0!</v>
      </c>
      <c r="Z76" s="2" t="e">
        <f>STDEVA(E76,H76,K76)</f>
        <v>#DIV/0!</v>
      </c>
      <c r="AA76" s="9">
        <f>AVERAGE(C76+D76+E76,F76+G76+H76,I76+J76+K76)</f>
        <v>0</v>
      </c>
      <c r="AB76" s="2">
        <f>STDEVA(C76+D76+E76,F76+G76+H76,I76+J76+K76)</f>
        <v>0</v>
      </c>
      <c r="AC76" s="9" t="e">
        <f>AVERAGE(L76:N76)</f>
        <v>#DIV/0!</v>
      </c>
      <c r="AD76" s="2" t="e">
        <f>STDEVA(L76:N76)</f>
        <v>#DIV/0!</v>
      </c>
      <c r="AE76" s="2"/>
      <c r="AG76" s="1" t="str">
        <f>IF(SUM(C76,F76,I76)&gt;0,AA76-AC76,"-")</f>
        <v>-</v>
      </c>
      <c r="AH76" s="21" t="str">
        <f>IF(SUM(C76,F76,I76)&gt;0,AA76/AC76,"")</f>
        <v/>
      </c>
    </row>
    <row r="77" spans="1:34" x14ac:dyDescent="0.25">
      <c r="A77" s="13" t="str">
        <f t="shared" si="9"/>
        <v>VariousFeatures</v>
      </c>
      <c r="B77" s="13" t="s">
        <v>129</v>
      </c>
      <c r="C77" s="6">
        <v>460</v>
      </c>
      <c r="D77" s="7">
        <v>265</v>
      </c>
      <c r="E77" s="7">
        <v>360</v>
      </c>
      <c r="F77" s="7">
        <v>446</v>
      </c>
      <c r="G77" s="7">
        <v>261</v>
      </c>
      <c r="H77" s="7">
        <v>357</v>
      </c>
      <c r="I77" s="7">
        <v>447</v>
      </c>
      <c r="J77" s="7">
        <v>261</v>
      </c>
      <c r="K77" s="8">
        <v>358</v>
      </c>
      <c r="L77" s="7">
        <v>656</v>
      </c>
      <c r="M77" s="7">
        <v>636</v>
      </c>
      <c r="N77" s="7">
        <v>652</v>
      </c>
      <c r="O77" s="16">
        <v>1</v>
      </c>
      <c r="P77" s="17">
        <v>1</v>
      </c>
      <c r="Q77" s="20">
        <v>1</v>
      </c>
      <c r="R77" s="20">
        <v>0</v>
      </c>
      <c r="T77" s="20">
        <f t="shared" si="8"/>
        <v>0</v>
      </c>
      <c r="U77" s="10">
        <f>AVERAGE(C77,F77,I77)</f>
        <v>451</v>
      </c>
      <c r="V77" s="9">
        <f>AVERAGE(D77,G77,J77)</f>
        <v>262.33333333333331</v>
      </c>
      <c r="W77" s="9">
        <f>AVERAGE(E77,H77,K77)</f>
        <v>358.33333333333331</v>
      </c>
      <c r="X77" s="2">
        <f>STDEVA(C77,F77,I77)</f>
        <v>7.810249675906654</v>
      </c>
      <c r="Y77" s="2">
        <f>STDEVA(D77,G77,J77)</f>
        <v>2.3094010767585029</v>
      </c>
      <c r="Z77" s="2">
        <f>STDEVA(E77,H77,K77)</f>
        <v>1.5275252316519465</v>
      </c>
      <c r="AA77" s="9">
        <f>AVERAGE(C77+D77+E77,F77+G77+H77,I77+J77+K77)</f>
        <v>1071.6666666666667</v>
      </c>
      <c r="AB77" s="2">
        <f>STDEVA(C77+D77+E77,F77+G77+H77,I77+J77+K77)</f>
        <v>11.590225767142472</v>
      </c>
      <c r="AC77" s="9">
        <f>AVERAGE(L77:N77)</f>
        <v>648</v>
      </c>
      <c r="AD77" s="2">
        <f>STDEVA(L77:N77)</f>
        <v>10.583005244258363</v>
      </c>
      <c r="AE77" s="2"/>
      <c r="AG77" s="1">
        <f>IF(SUM(C77,F77,I77)&gt;0,AA77-AC77,"-")</f>
        <v>423.66666666666674</v>
      </c>
      <c r="AH77" s="21">
        <f>IF(SUM(C77,F77,I77)&gt;0,AA77/AC77,"")</f>
        <v>1.6538065843621401</v>
      </c>
    </row>
    <row r="78" spans="1:34" x14ac:dyDescent="0.25">
      <c r="A78" s="13" t="str">
        <f t="shared" si="9"/>
        <v>VariousFeatures</v>
      </c>
      <c r="B78" s="13" t="s">
        <v>130</v>
      </c>
      <c r="C78" s="6">
        <v>437</v>
      </c>
      <c r="D78" s="7">
        <v>251</v>
      </c>
      <c r="E78" s="7">
        <v>362</v>
      </c>
      <c r="F78" s="7">
        <v>422</v>
      </c>
      <c r="G78" s="7">
        <v>267</v>
      </c>
      <c r="H78" s="7">
        <v>343</v>
      </c>
      <c r="I78" s="7">
        <v>422</v>
      </c>
      <c r="J78" s="7">
        <v>250</v>
      </c>
      <c r="K78" s="8">
        <v>359</v>
      </c>
      <c r="L78" s="7">
        <v>610</v>
      </c>
      <c r="M78" s="7">
        <v>610</v>
      </c>
      <c r="N78" s="7">
        <v>625</v>
      </c>
      <c r="O78" s="16">
        <v>1</v>
      </c>
      <c r="P78" s="17">
        <v>1</v>
      </c>
      <c r="Q78" s="20">
        <v>1</v>
      </c>
      <c r="R78" s="20">
        <v>0</v>
      </c>
      <c r="T78" s="20">
        <f t="shared" si="8"/>
        <v>0</v>
      </c>
      <c r="U78" s="10">
        <f>AVERAGE(C78,F78,I78)</f>
        <v>427</v>
      </c>
      <c r="V78" s="9">
        <f>AVERAGE(D78,G78,J78)</f>
        <v>256</v>
      </c>
      <c r="W78" s="9">
        <f>AVERAGE(E78,H78,K78)</f>
        <v>354.66666666666669</v>
      </c>
      <c r="X78" s="2">
        <f>STDEVA(C78,F78,I78)</f>
        <v>8.6602540378443873</v>
      </c>
      <c r="Y78" s="2">
        <f>STDEVA(D78,G78,J78)</f>
        <v>9.5393920141694561</v>
      </c>
      <c r="Z78" s="2">
        <f>STDEVA(E78,H78,K78)</f>
        <v>10.214368964029708</v>
      </c>
      <c r="AA78" s="9">
        <f>AVERAGE(C78+D78+E78,F78+G78+H78,I78+J78+K78)</f>
        <v>1037.6666666666667</v>
      </c>
      <c r="AB78" s="2">
        <f>STDEVA(C78+D78+E78,F78+G78+H78,I78+J78+K78)</f>
        <v>10.692676621563626</v>
      </c>
      <c r="AC78" s="9">
        <f>AVERAGE(L78:N78)</f>
        <v>615</v>
      </c>
      <c r="AD78" s="2">
        <f>STDEVA(L78:N78)</f>
        <v>8.6602540378443873</v>
      </c>
      <c r="AE78" s="2"/>
      <c r="AG78" s="1">
        <f>IF(SUM(C78,F78,I78)&gt;0,AA78-AC78,"-")</f>
        <v>422.66666666666674</v>
      </c>
      <c r="AH78" s="21">
        <f>IF(SUM(C78,F78,I78)&gt;0,AA78/AC78,"")</f>
        <v>1.6872628726287264</v>
      </c>
    </row>
    <row r="79" spans="1:34" x14ac:dyDescent="0.25">
      <c r="A79" s="13" t="str">
        <f t="shared" si="9"/>
        <v>VariousFeatures</v>
      </c>
      <c r="B79" s="13" t="s">
        <v>131</v>
      </c>
      <c r="C79" s="6"/>
      <c r="D79" s="7"/>
      <c r="E79" s="7"/>
      <c r="F79" s="7"/>
      <c r="G79" s="7"/>
      <c r="H79" s="7"/>
      <c r="I79" s="7"/>
      <c r="J79" s="7"/>
      <c r="K79" s="8"/>
      <c r="L79" s="7"/>
      <c r="M79" s="7"/>
      <c r="N79" s="7"/>
      <c r="Q79" s="20">
        <v>0</v>
      </c>
      <c r="R79" s="20"/>
      <c r="S79" s="15" t="s">
        <v>68</v>
      </c>
      <c r="T79" s="20">
        <f t="shared" si="8"/>
        <v>0</v>
      </c>
      <c r="U79" s="10" t="e">
        <f>AVERAGE(C79,F79,I79)</f>
        <v>#DIV/0!</v>
      </c>
      <c r="V79" s="9" t="e">
        <f>AVERAGE(D79,G79,J79)</f>
        <v>#DIV/0!</v>
      </c>
      <c r="W79" s="9" t="e">
        <f>AVERAGE(E79,H79,K79)</f>
        <v>#DIV/0!</v>
      </c>
      <c r="X79" s="2" t="e">
        <f>STDEVA(C79,F79,I79)</f>
        <v>#DIV/0!</v>
      </c>
      <c r="Y79" s="2" t="e">
        <f>STDEVA(D79,G79,J79)</f>
        <v>#DIV/0!</v>
      </c>
      <c r="Z79" s="2" t="e">
        <f>STDEVA(E79,H79,K79)</f>
        <v>#DIV/0!</v>
      </c>
      <c r="AA79" s="9">
        <f>AVERAGE(C79+D79+E79,F79+G79+H79,I79+J79+K79)</f>
        <v>0</v>
      </c>
      <c r="AB79" s="2">
        <f>STDEVA(C79+D79+E79,F79+G79+H79,I79+J79+K79)</f>
        <v>0</v>
      </c>
      <c r="AC79" s="9" t="e">
        <f>AVERAGE(L79:N79)</f>
        <v>#DIV/0!</v>
      </c>
      <c r="AD79" s="2" t="e">
        <f>STDEVA(L79:N79)</f>
        <v>#DIV/0!</v>
      </c>
      <c r="AE79" s="2"/>
      <c r="AG79" s="1" t="str">
        <f>IF(SUM(C79,F79,I79)&gt;0,AA79-AC79,"-")</f>
        <v>-</v>
      </c>
      <c r="AH79" s="21" t="str">
        <f>IF(SUM(C79,F79,I79)&gt;0,AA79/AC79,"")</f>
        <v/>
      </c>
    </row>
    <row r="80" spans="1:34" x14ac:dyDescent="0.25">
      <c r="A80" s="13" t="str">
        <f t="shared" si="9"/>
        <v>VariousFeatures</v>
      </c>
      <c r="B80" s="13" t="s">
        <v>132</v>
      </c>
      <c r="C80" s="6"/>
      <c r="D80" s="7"/>
      <c r="E80" s="7"/>
      <c r="F80" s="7"/>
      <c r="G80" s="7"/>
      <c r="H80" s="7"/>
      <c r="I80" s="7"/>
      <c r="J80" s="7"/>
      <c r="K80" s="8"/>
      <c r="L80" s="7"/>
      <c r="M80" s="7"/>
      <c r="N80" s="7"/>
      <c r="Q80" s="20">
        <v>0</v>
      </c>
      <c r="R80" s="20"/>
      <c r="S80" s="15" t="s">
        <v>68</v>
      </c>
      <c r="T80" s="20">
        <f t="shared" si="8"/>
        <v>0</v>
      </c>
      <c r="U80" s="10" t="e">
        <f>AVERAGE(C80,F80,I80)</f>
        <v>#DIV/0!</v>
      </c>
      <c r="V80" s="9" t="e">
        <f>AVERAGE(D80,G80,J80)</f>
        <v>#DIV/0!</v>
      </c>
      <c r="W80" s="9" t="e">
        <f>AVERAGE(E80,H80,K80)</f>
        <v>#DIV/0!</v>
      </c>
      <c r="X80" s="2" t="e">
        <f>STDEVA(C80,F80,I80)</f>
        <v>#DIV/0!</v>
      </c>
      <c r="Y80" s="2" t="e">
        <f>STDEVA(D80,G80,J80)</f>
        <v>#DIV/0!</v>
      </c>
      <c r="Z80" s="2" t="e">
        <f>STDEVA(E80,H80,K80)</f>
        <v>#DIV/0!</v>
      </c>
      <c r="AA80" s="9">
        <f>AVERAGE(C80+D80+E80,F80+G80+H80,I80+J80+K80)</f>
        <v>0</v>
      </c>
      <c r="AB80" s="2">
        <f>STDEVA(C80+D80+E80,F80+G80+H80,I80+J80+K80)</f>
        <v>0</v>
      </c>
      <c r="AC80" s="9" t="e">
        <f>AVERAGE(L80:N80)</f>
        <v>#DIV/0!</v>
      </c>
      <c r="AD80" s="2" t="e">
        <f>STDEVA(L80:N80)</f>
        <v>#DIV/0!</v>
      </c>
      <c r="AE80" s="2"/>
      <c r="AG80" s="1" t="str">
        <f>IF(SUM(C80,F80,I80)&gt;0,AA80-AC80,"-")</f>
        <v>-</v>
      </c>
      <c r="AH80" s="21" t="str">
        <f>IF(SUM(C80,F80,I80)&gt;0,AA80/AC80,"")</f>
        <v/>
      </c>
    </row>
    <row r="81" spans="1:34" x14ac:dyDescent="0.25">
      <c r="A81" s="13" t="str">
        <f t="shared" si="9"/>
        <v>VariousFeatures</v>
      </c>
      <c r="B81" s="13" t="s">
        <v>133</v>
      </c>
      <c r="C81" s="6"/>
      <c r="D81" s="7"/>
      <c r="E81" s="7"/>
      <c r="F81" s="7"/>
      <c r="G81" s="7"/>
      <c r="H81" s="7"/>
      <c r="I81" s="7"/>
      <c r="J81" s="7"/>
      <c r="K81" s="8"/>
      <c r="L81" s="7"/>
      <c r="M81" s="7"/>
      <c r="N81" s="7"/>
      <c r="Q81" s="20">
        <v>0</v>
      </c>
      <c r="R81" s="20"/>
      <c r="S81" s="15" t="s">
        <v>68</v>
      </c>
      <c r="T81" s="20">
        <f t="shared" si="8"/>
        <v>0</v>
      </c>
      <c r="U81" s="10" t="e">
        <f>AVERAGE(C81,F81,I81)</f>
        <v>#DIV/0!</v>
      </c>
      <c r="V81" s="9" t="e">
        <f>AVERAGE(D81,G81,J81)</f>
        <v>#DIV/0!</v>
      </c>
      <c r="W81" s="9" t="e">
        <f>AVERAGE(E81,H81,K81)</f>
        <v>#DIV/0!</v>
      </c>
      <c r="X81" s="2" t="e">
        <f>STDEVA(C81,F81,I81)</f>
        <v>#DIV/0!</v>
      </c>
      <c r="Y81" s="2" t="e">
        <f>STDEVA(D81,G81,J81)</f>
        <v>#DIV/0!</v>
      </c>
      <c r="Z81" s="2" t="e">
        <f>STDEVA(E81,H81,K81)</f>
        <v>#DIV/0!</v>
      </c>
      <c r="AA81" s="9">
        <f>AVERAGE(C81+D81+E81,F81+G81+H81,I81+J81+K81)</f>
        <v>0</v>
      </c>
      <c r="AB81" s="2">
        <f>STDEVA(C81+D81+E81,F81+G81+H81,I81+J81+K81)</f>
        <v>0</v>
      </c>
      <c r="AC81" s="9" t="e">
        <f>AVERAGE(L81:N81)</f>
        <v>#DIV/0!</v>
      </c>
      <c r="AD81" s="2" t="e">
        <f>STDEVA(L81:N81)</f>
        <v>#DIV/0!</v>
      </c>
      <c r="AE81" s="2"/>
      <c r="AG81" s="1" t="str">
        <f>IF(SUM(C81,F81,I81)&gt;0,AA81-AC81,"-")</f>
        <v>-</v>
      </c>
      <c r="AH81" s="21" t="str">
        <f>IF(SUM(C81,F81,I81)&gt;0,AA81/AC81,"")</f>
        <v/>
      </c>
    </row>
    <row r="82" spans="1:34" x14ac:dyDescent="0.25">
      <c r="A82" s="13" t="str">
        <f t="shared" si="9"/>
        <v>VariousFeatures</v>
      </c>
      <c r="B82" s="13" t="s">
        <v>134</v>
      </c>
      <c r="C82" s="6"/>
      <c r="D82" s="7"/>
      <c r="E82" s="7"/>
      <c r="F82" s="7"/>
      <c r="G82" s="7"/>
      <c r="H82" s="7"/>
      <c r="I82" s="7"/>
      <c r="J82" s="7"/>
      <c r="K82" s="8"/>
      <c r="L82" s="7"/>
      <c r="M82" s="7"/>
      <c r="N82" s="7"/>
      <c r="Q82" s="20">
        <v>0</v>
      </c>
      <c r="R82" s="20"/>
      <c r="S82" s="15" t="s">
        <v>36</v>
      </c>
      <c r="T82" s="20">
        <f t="shared" si="8"/>
        <v>0</v>
      </c>
      <c r="U82" s="10" t="e">
        <f>AVERAGE(C82,F82,I82)</f>
        <v>#DIV/0!</v>
      </c>
      <c r="V82" s="9" t="e">
        <f>AVERAGE(D82,G82,J82)</f>
        <v>#DIV/0!</v>
      </c>
      <c r="W82" s="9" t="e">
        <f>AVERAGE(E82,H82,K82)</f>
        <v>#DIV/0!</v>
      </c>
      <c r="X82" s="2" t="e">
        <f>STDEVA(C82,F82,I82)</f>
        <v>#DIV/0!</v>
      </c>
      <c r="Y82" s="2" t="e">
        <f>STDEVA(D82,G82,J82)</f>
        <v>#DIV/0!</v>
      </c>
      <c r="Z82" s="2" t="e">
        <f>STDEVA(E82,H82,K82)</f>
        <v>#DIV/0!</v>
      </c>
      <c r="AA82" s="9">
        <f>AVERAGE(C82+D82+E82,F82+G82+H82,I82+J82+K82)</f>
        <v>0</v>
      </c>
      <c r="AB82" s="2">
        <f>STDEVA(C82+D82+E82,F82+G82+H82,I82+J82+K82)</f>
        <v>0</v>
      </c>
      <c r="AC82" s="9" t="e">
        <f>AVERAGE(L82:N82)</f>
        <v>#DIV/0!</v>
      </c>
      <c r="AD82" s="2" t="e">
        <f>STDEVA(L82:N82)</f>
        <v>#DIV/0!</v>
      </c>
      <c r="AE82" s="2"/>
      <c r="AG82" s="1" t="str">
        <f>IF(SUM(C82,F82,I82)&gt;0,AA82-AC82,"-")</f>
        <v>-</v>
      </c>
      <c r="AH82" s="21" t="str">
        <f>IF(SUM(C82,F82,I82)&gt;0,AA82/AC82,"")</f>
        <v/>
      </c>
    </row>
    <row r="83" spans="1:34" x14ac:dyDescent="0.25">
      <c r="A83" s="13" t="str">
        <f t="shared" si="9"/>
        <v>VariousFeatures</v>
      </c>
      <c r="B83" s="13" t="s">
        <v>135</v>
      </c>
      <c r="C83" s="6"/>
      <c r="D83" s="7"/>
      <c r="E83" s="7"/>
      <c r="F83" s="7"/>
      <c r="G83" s="7"/>
      <c r="H83" s="7"/>
      <c r="I83" s="7"/>
      <c r="J83" s="7"/>
      <c r="K83" s="8"/>
      <c r="L83" s="7"/>
      <c r="M83" s="7"/>
      <c r="N83" s="7"/>
      <c r="O83" s="16">
        <v>0</v>
      </c>
      <c r="P83" s="17">
        <v>1</v>
      </c>
      <c r="Q83" s="20">
        <v>1</v>
      </c>
      <c r="R83" s="20">
        <v>0</v>
      </c>
      <c r="S83" s="15" t="s">
        <v>136</v>
      </c>
      <c r="T83" s="20">
        <f t="shared" si="8"/>
        <v>1</v>
      </c>
      <c r="U83" s="10" t="e">
        <f>AVERAGE(C83,F83,I83)</f>
        <v>#DIV/0!</v>
      </c>
      <c r="V83" s="9" t="e">
        <f>AVERAGE(D83,G83,J83)</f>
        <v>#DIV/0!</v>
      </c>
      <c r="W83" s="9" t="e">
        <f>AVERAGE(E83,H83,K83)</f>
        <v>#DIV/0!</v>
      </c>
      <c r="X83" s="2" t="e">
        <f>STDEVA(C83,F83,I83)</f>
        <v>#DIV/0!</v>
      </c>
      <c r="Y83" s="2" t="e">
        <f>STDEVA(D83,G83,J83)</f>
        <v>#DIV/0!</v>
      </c>
      <c r="Z83" s="2" t="e">
        <f>STDEVA(E83,H83,K83)</f>
        <v>#DIV/0!</v>
      </c>
      <c r="AA83" s="9">
        <f>AVERAGE(C83+D83+E83,F83+G83+H83,I83+J83+K83)</f>
        <v>0</v>
      </c>
      <c r="AB83" s="2">
        <f>STDEVA(C83+D83+E83,F83+G83+H83,I83+J83+K83)</f>
        <v>0</v>
      </c>
      <c r="AC83" s="9" t="e">
        <f>AVERAGE(L83:N83)</f>
        <v>#DIV/0!</v>
      </c>
      <c r="AD83" s="2" t="e">
        <f>STDEVA(L83:N83)</f>
        <v>#DIV/0!</v>
      </c>
      <c r="AE83" s="2"/>
      <c r="AG83" s="1" t="str">
        <f>IF(SUM(C83,F83,I83)&gt;0,AA83-AC83,"-")</f>
        <v>-</v>
      </c>
      <c r="AH83" s="21" t="str">
        <f>IF(SUM(C83,F83,I83)&gt;0,AA83/AC83,"")</f>
        <v/>
      </c>
    </row>
    <row r="84" spans="1:34" x14ac:dyDescent="0.25">
      <c r="A84" s="13" t="str">
        <f t="shared" si="9"/>
        <v>VariousFeatures</v>
      </c>
      <c r="B84" s="13" t="s">
        <v>137</v>
      </c>
      <c r="C84" s="6">
        <v>766</v>
      </c>
      <c r="D84" s="7">
        <v>703</v>
      </c>
      <c r="E84" s="7">
        <v>1250</v>
      </c>
      <c r="F84" s="7">
        <v>672</v>
      </c>
      <c r="G84" s="7">
        <v>579</v>
      </c>
      <c r="H84" s="7">
        <v>1109</v>
      </c>
      <c r="I84" s="7">
        <v>641</v>
      </c>
      <c r="J84" s="7">
        <v>687</v>
      </c>
      <c r="K84" s="8">
        <v>1187</v>
      </c>
      <c r="L84" s="7">
        <v>1229</v>
      </c>
      <c r="M84" s="7">
        <v>1234</v>
      </c>
      <c r="N84" s="7">
        <v>1219</v>
      </c>
      <c r="O84" s="16">
        <v>1</v>
      </c>
      <c r="P84" s="17">
        <v>1</v>
      </c>
      <c r="Q84" s="20">
        <v>1</v>
      </c>
      <c r="R84" s="20">
        <v>0</v>
      </c>
      <c r="T84" s="20">
        <f t="shared" si="8"/>
        <v>0</v>
      </c>
      <c r="U84" s="10">
        <f>AVERAGE(C84,F84,I84)</f>
        <v>693</v>
      </c>
      <c r="V84" s="9">
        <f>AVERAGE(D84,G84,J84)</f>
        <v>656.33333333333337</v>
      </c>
      <c r="W84" s="9">
        <f>AVERAGE(E84,H84,K84)</f>
        <v>1182</v>
      </c>
      <c r="X84" s="2">
        <f>STDEVA(C84,F84,I84)</f>
        <v>65.092242241299388</v>
      </c>
      <c r="Y84" s="2">
        <f>STDEVA(D84,G84,J84)</f>
        <v>67.448745973022611</v>
      </c>
      <c r="Z84" s="2">
        <f>STDEVA(E84,H84,K84)</f>
        <v>70.632853545641211</v>
      </c>
      <c r="AA84" s="9">
        <f>AVERAGE(C84+D84+E84,F84+G84+H84,I84+J84+K84)</f>
        <v>2531.3333333333335</v>
      </c>
      <c r="AB84" s="2">
        <f>STDEVA(C84+D84+E84,F84+G84+H84,I84+J84+K84)</f>
        <v>180.05647262271171</v>
      </c>
      <c r="AC84" s="9">
        <f>AVERAGE(L84:N84)</f>
        <v>1227.3333333333333</v>
      </c>
      <c r="AD84" s="2">
        <f>STDEVA(L84:N84)</f>
        <v>7.6376261582597333</v>
      </c>
      <c r="AE84" s="2"/>
      <c r="AG84" s="1">
        <f>IF(SUM(C84,F84,I84)&gt;0,AA84-AC84,"-")</f>
        <v>1304.0000000000002</v>
      </c>
      <c r="AH84" s="21">
        <f>IF(SUM(C84,F84,I84)&gt;0,AA84/AC84,"")</f>
        <v>2.0624660510592072</v>
      </c>
    </row>
    <row r="85" spans="1:34" x14ac:dyDescent="0.25">
      <c r="A85" s="13" t="str">
        <f t="shared" si="9"/>
        <v>VariousFeatures</v>
      </c>
      <c r="B85" s="13" t="s">
        <v>138</v>
      </c>
      <c r="C85" s="6"/>
      <c r="D85" s="7"/>
      <c r="E85" s="7"/>
      <c r="F85" s="7"/>
      <c r="G85" s="7"/>
      <c r="H85" s="7"/>
      <c r="I85" s="7"/>
      <c r="J85" s="7"/>
      <c r="K85" s="8"/>
      <c r="L85" s="7"/>
      <c r="M85" s="7"/>
      <c r="N85" s="7"/>
      <c r="Q85" s="20">
        <v>0</v>
      </c>
      <c r="R85" s="20"/>
      <c r="S85" s="15" t="s">
        <v>68</v>
      </c>
      <c r="T85" s="20">
        <f t="shared" si="8"/>
        <v>0</v>
      </c>
      <c r="U85" s="10" t="e">
        <f>AVERAGE(C85,F85,I85)</f>
        <v>#DIV/0!</v>
      </c>
      <c r="V85" s="9" t="e">
        <f>AVERAGE(D85,G85,J85)</f>
        <v>#DIV/0!</v>
      </c>
      <c r="W85" s="9" t="e">
        <f>AVERAGE(E85,H85,K85)</f>
        <v>#DIV/0!</v>
      </c>
      <c r="X85" s="2" t="e">
        <f>STDEVA(C85,F85,I85)</f>
        <v>#DIV/0!</v>
      </c>
      <c r="Y85" s="2" t="e">
        <f>STDEVA(D85,G85,J85)</f>
        <v>#DIV/0!</v>
      </c>
      <c r="Z85" s="2" t="e">
        <f>STDEVA(E85,H85,K85)</f>
        <v>#DIV/0!</v>
      </c>
      <c r="AA85" s="9">
        <f>AVERAGE(C85+D85+E85,F85+G85+H85,I85+J85+K85)</f>
        <v>0</v>
      </c>
      <c r="AB85" s="2">
        <f>STDEVA(C85+D85+E85,F85+G85+H85,I85+J85+K85)</f>
        <v>0</v>
      </c>
      <c r="AC85" s="9" t="e">
        <f>AVERAGE(L85:N85)</f>
        <v>#DIV/0!</v>
      </c>
      <c r="AD85" s="2" t="e">
        <f>STDEVA(L85:N85)</f>
        <v>#DIV/0!</v>
      </c>
      <c r="AE85" s="2"/>
      <c r="AG85" s="1" t="str">
        <f>IF(SUM(C85,F85,I85)&gt;0,AA85-AC85,"-")</f>
        <v>-</v>
      </c>
      <c r="AH85" s="21" t="str">
        <f>IF(SUM(C85,F85,I85)&gt;0,AA85/AC85,"")</f>
        <v/>
      </c>
    </row>
    <row r="86" spans="1:34" x14ac:dyDescent="0.25">
      <c r="A86" s="24"/>
      <c r="B86" s="24">
        <f>COUNTA(B2:B85)</f>
        <v>84</v>
      </c>
      <c r="C86" s="25"/>
      <c r="D86" s="26"/>
      <c r="E86" s="26"/>
      <c r="F86" s="26"/>
      <c r="G86" s="26"/>
      <c r="H86" s="26"/>
      <c r="I86" s="26"/>
      <c r="J86" s="26"/>
      <c r="K86" s="27"/>
      <c r="L86" s="26"/>
      <c r="M86" s="26"/>
      <c r="N86" s="26"/>
      <c r="O86" s="32"/>
      <c r="P86" s="33"/>
      <c r="Q86" s="34"/>
      <c r="R86" s="33"/>
      <c r="S86" s="23">
        <f>COUNTA(S2:S85)</f>
        <v>41</v>
      </c>
      <c r="T86" s="29">
        <f>SUM(T2:T85)</f>
        <v>12</v>
      </c>
      <c r="U86" s="25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</row>
    <row r="87" spans="1:34" x14ac:dyDescent="0.25">
      <c r="O87" s="28">
        <f>COUNTIF(O2:O85,"=1")/COUNTA(O2:O85)</f>
        <v>0.9107142857142857</v>
      </c>
      <c r="P87" s="22">
        <f>COUNTIF(P2:P85,"=1")/COUNTA(P2:P85)</f>
        <v>0.9821428571428571</v>
      </c>
      <c r="Q87" s="22">
        <f>COUNTIF(Q2:Q85,"=1")/COUNTA(Q2:Q85)</f>
        <v>0.65476190476190477</v>
      </c>
      <c r="R87" s="22">
        <f>COUNTIF(R2:R85,"=1")/COUNTA(R2:R85)</f>
        <v>8.9285714285714288E-2</v>
      </c>
    </row>
  </sheetData>
  <conditionalFormatting sqref="Q60:Q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:Q85 Q2:Q5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2:O85 O2:O5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8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8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8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C2:AD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Chalice2SIL Benchmark</dc:title>
  <dc:creator>Christian Klauser</dc:creator>
  <cp:keywords>ETH;ETH Zürich;ETHZ;HS11;FS12;HS12;Bachelor;Chalice;chalice2sil</cp:keywords>
  <cp:lastModifiedBy>Christian Klauser</cp:lastModifiedBy>
  <dcterms:created xsi:type="dcterms:W3CDTF">2012-11-17T12:18:32Z</dcterms:created>
  <dcterms:modified xsi:type="dcterms:W3CDTF">2012-11-18T17:23:42Z</dcterms:modified>
</cp:coreProperties>
</file>