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\ETH\HS11\Bachelor\Chalice2SIL\chalice2sil\doc\report\"/>
    </mc:Choice>
  </mc:AlternateContent>
  <bookViews>
    <workbookView xWindow="0" yWindow="0" windowWidth="19200" windowHeight="11595" activeTab="2"/>
  </bookViews>
  <sheets>
    <sheet name="Pivot" sheetId="2" r:id="rId1"/>
    <sheet name="Diagrams" sheetId="3" r:id="rId2"/>
    <sheet name="Data" sheetId="1" r:id="rId3"/>
    <sheet name="Data-present" sheetId="5" r:id="rId4"/>
    <sheet name="Pivot-2" sheetId="4" r:id="rId5"/>
  </sheets>
  <definedNames>
    <definedName name="_xlnm._FilterDatabase" localSheetId="2" hidden="1">Data!$A$1:$AN$88</definedName>
    <definedName name="_xlnm._FilterDatabase" localSheetId="3" hidden="1">'Data-present'!$A$1:$I$86</definedName>
  </definedName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A2" i="5"/>
  <c r="A15" i="5"/>
  <c r="A23" i="5"/>
  <c r="A29" i="5"/>
  <c r="A36" i="5"/>
  <c r="A51" i="5"/>
  <c r="A60" i="5"/>
  <c r="A72" i="5"/>
  <c r="A1" i="5"/>
  <c r="AN9" i="1"/>
  <c r="AN16" i="1"/>
  <c r="AN19" i="1"/>
  <c r="AN20" i="1"/>
  <c r="AN23" i="1"/>
  <c r="AN31" i="1"/>
  <c r="AN35" i="1"/>
  <c r="AN48" i="1"/>
  <c r="AN50" i="1"/>
  <c r="AN52" i="1"/>
  <c r="AN53" i="1"/>
  <c r="AN54" i="1"/>
  <c r="AN56" i="1"/>
  <c r="AN57" i="1"/>
  <c r="AN59" i="1"/>
  <c r="AN64" i="1"/>
  <c r="AN65" i="1"/>
  <c r="AN66" i="1"/>
  <c r="AN68" i="1"/>
  <c r="AN69" i="1"/>
  <c r="AN71" i="1"/>
  <c r="AN75" i="1"/>
  <c r="AN76" i="1"/>
  <c r="AN79" i="1"/>
  <c r="AN80" i="1"/>
  <c r="AN81" i="1"/>
  <c r="AN82" i="1"/>
  <c r="AN85" i="1"/>
  <c r="K18" i="4"/>
  <c r="L18" i="4"/>
  <c r="M18" i="4"/>
  <c r="J18" i="4"/>
  <c r="M10" i="4"/>
  <c r="M11" i="4"/>
  <c r="M12" i="4"/>
  <c r="M13" i="4"/>
  <c r="M14" i="4"/>
  <c r="M15" i="4"/>
  <c r="M16" i="4"/>
  <c r="M9" i="4"/>
  <c r="L10" i="4"/>
  <c r="L11" i="4"/>
  <c r="L12" i="4"/>
  <c r="L13" i="4"/>
  <c r="L14" i="4"/>
  <c r="L15" i="4"/>
  <c r="L16" i="4"/>
  <c r="L9" i="4"/>
  <c r="K10" i="4"/>
  <c r="K11" i="4"/>
  <c r="K12" i="4"/>
  <c r="K13" i="4"/>
  <c r="K14" i="4"/>
  <c r="K15" i="4"/>
  <c r="K16" i="4"/>
  <c r="K9" i="4"/>
  <c r="J10" i="4"/>
  <c r="J11" i="4"/>
  <c r="J12" i="4"/>
  <c r="J13" i="4"/>
  <c r="J14" i="4"/>
  <c r="J15" i="4"/>
  <c r="J16" i="4"/>
  <c r="J9" i="4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2" i="1"/>
  <c r="Q87" i="1"/>
  <c r="Q88" i="1" s="1"/>
  <c r="R86" i="1"/>
  <c r="P86" i="1"/>
  <c r="O86" i="1"/>
  <c r="Q86" i="1"/>
  <c r="U86" i="1" l="1"/>
  <c r="Q90" i="1"/>
  <c r="AH9" i="1"/>
  <c r="AI9" i="1"/>
  <c r="AJ9" i="1"/>
  <c r="AH16" i="1"/>
  <c r="AI16" i="1"/>
  <c r="AJ16" i="1"/>
  <c r="AH19" i="1"/>
  <c r="AI19" i="1"/>
  <c r="AJ19" i="1"/>
  <c r="AH20" i="1"/>
  <c r="AI20" i="1"/>
  <c r="AJ20" i="1"/>
  <c r="AH23" i="1"/>
  <c r="AI23" i="1"/>
  <c r="AJ23" i="1"/>
  <c r="AH31" i="1"/>
  <c r="AI31" i="1"/>
  <c r="AJ31" i="1"/>
  <c r="AH35" i="1"/>
  <c r="AI35" i="1"/>
  <c r="AJ35" i="1"/>
  <c r="AH48" i="1"/>
  <c r="AI48" i="1"/>
  <c r="AJ48" i="1"/>
  <c r="AH50" i="1"/>
  <c r="AI50" i="1"/>
  <c r="AJ50" i="1"/>
  <c r="AH52" i="1"/>
  <c r="AI52" i="1"/>
  <c r="AJ52" i="1"/>
  <c r="AH53" i="1"/>
  <c r="AI53" i="1"/>
  <c r="AJ53" i="1"/>
  <c r="AH54" i="1"/>
  <c r="AI54" i="1"/>
  <c r="AJ54" i="1"/>
  <c r="AH56" i="1"/>
  <c r="AI56" i="1"/>
  <c r="AJ56" i="1"/>
  <c r="AH57" i="1"/>
  <c r="AI57" i="1"/>
  <c r="AJ57" i="1"/>
  <c r="AH59" i="1"/>
  <c r="AI59" i="1"/>
  <c r="AJ59" i="1"/>
  <c r="AH64" i="1"/>
  <c r="AI64" i="1"/>
  <c r="AJ64" i="1"/>
  <c r="AH65" i="1"/>
  <c r="AI65" i="1"/>
  <c r="AJ65" i="1"/>
  <c r="AH66" i="1"/>
  <c r="AI66" i="1"/>
  <c r="AJ66" i="1"/>
  <c r="AH68" i="1"/>
  <c r="AI68" i="1"/>
  <c r="AJ68" i="1"/>
  <c r="AH69" i="1"/>
  <c r="AI69" i="1"/>
  <c r="AJ69" i="1"/>
  <c r="AH71" i="1"/>
  <c r="AI71" i="1"/>
  <c r="AJ71" i="1"/>
  <c r="AH75" i="1"/>
  <c r="AI75" i="1"/>
  <c r="AJ75" i="1"/>
  <c r="AH76" i="1"/>
  <c r="AI76" i="1"/>
  <c r="AJ76" i="1"/>
  <c r="AH79" i="1"/>
  <c r="AI79" i="1"/>
  <c r="AJ79" i="1"/>
  <c r="AH80" i="1"/>
  <c r="AI80" i="1"/>
  <c r="AJ80" i="1"/>
  <c r="AH81" i="1"/>
  <c r="AI81" i="1"/>
  <c r="AJ81" i="1"/>
  <c r="AH82" i="1"/>
  <c r="AI82" i="1"/>
  <c r="AJ82" i="1"/>
  <c r="AH85" i="1"/>
  <c r="AI85" i="1"/>
  <c r="AJ85" i="1"/>
  <c r="AL9" i="1"/>
  <c r="AM9" i="1"/>
  <c r="AL16" i="1"/>
  <c r="AM16" i="1"/>
  <c r="AL19" i="1"/>
  <c r="AM19" i="1"/>
  <c r="AL20" i="1"/>
  <c r="AM20" i="1"/>
  <c r="AL23" i="1"/>
  <c r="AM23" i="1"/>
  <c r="AL31" i="1"/>
  <c r="AM31" i="1"/>
  <c r="AL35" i="1"/>
  <c r="AM35" i="1"/>
  <c r="AL48" i="1"/>
  <c r="AM48" i="1"/>
  <c r="AL50" i="1"/>
  <c r="AM50" i="1"/>
  <c r="AL52" i="1"/>
  <c r="AM52" i="1"/>
  <c r="AL53" i="1"/>
  <c r="AM53" i="1"/>
  <c r="AL54" i="1"/>
  <c r="AM54" i="1"/>
  <c r="AL56" i="1"/>
  <c r="AM56" i="1"/>
  <c r="AL57" i="1"/>
  <c r="AM57" i="1"/>
  <c r="AL59" i="1"/>
  <c r="AM59" i="1"/>
  <c r="AL64" i="1"/>
  <c r="AM64" i="1"/>
  <c r="AL65" i="1"/>
  <c r="AM65" i="1"/>
  <c r="AL66" i="1"/>
  <c r="AM66" i="1"/>
  <c r="AL68" i="1"/>
  <c r="AM68" i="1"/>
  <c r="AL69" i="1"/>
  <c r="AM69" i="1"/>
  <c r="AL71" i="1"/>
  <c r="AM71" i="1"/>
  <c r="AL75" i="1"/>
  <c r="AM75" i="1"/>
  <c r="AL76" i="1"/>
  <c r="AM76" i="1"/>
  <c r="AL79" i="1"/>
  <c r="AM79" i="1"/>
  <c r="AL80" i="1"/>
  <c r="AM80" i="1"/>
  <c r="AL81" i="1"/>
  <c r="AM81" i="1"/>
  <c r="AL82" i="1"/>
  <c r="AM82" i="1"/>
  <c r="AL85" i="1"/>
  <c r="AM85" i="1"/>
  <c r="V72" i="1"/>
  <c r="C72" i="5" s="1"/>
  <c r="W72" i="1"/>
  <c r="X72" i="1"/>
  <c r="E72" i="5" s="1"/>
  <c r="Y72" i="1"/>
  <c r="Z72" i="1"/>
  <c r="AA72" i="1"/>
  <c r="AB72" i="1"/>
  <c r="F72" i="5" s="1"/>
  <c r="AC72" i="1"/>
  <c r="G72" i="5" s="1"/>
  <c r="AD72" i="1"/>
  <c r="AE72" i="1"/>
  <c r="I72" i="5" s="1"/>
  <c r="V73" i="1"/>
  <c r="C73" i="5" s="1"/>
  <c r="W73" i="1"/>
  <c r="X73" i="1"/>
  <c r="E73" i="5" s="1"/>
  <c r="Y73" i="1"/>
  <c r="Z73" i="1"/>
  <c r="AA73" i="1"/>
  <c r="AB73" i="1"/>
  <c r="F73" i="5" s="1"/>
  <c r="AC73" i="1"/>
  <c r="G73" i="5" s="1"/>
  <c r="AD73" i="1"/>
  <c r="AE73" i="1"/>
  <c r="I73" i="5" s="1"/>
  <c r="AK9" i="1"/>
  <c r="AK16" i="1"/>
  <c r="AK19" i="1"/>
  <c r="AK20" i="1"/>
  <c r="AK23" i="1"/>
  <c r="AK31" i="1"/>
  <c r="AK35" i="1"/>
  <c r="AK48" i="1"/>
  <c r="AK50" i="1"/>
  <c r="AK52" i="1"/>
  <c r="AK53" i="1"/>
  <c r="AK54" i="1"/>
  <c r="AK56" i="1"/>
  <c r="AK57" i="1"/>
  <c r="AK59" i="1"/>
  <c r="AK64" i="1"/>
  <c r="AK65" i="1"/>
  <c r="AK66" i="1"/>
  <c r="AK68" i="1"/>
  <c r="AK69" i="1"/>
  <c r="AK71" i="1"/>
  <c r="AK75" i="1"/>
  <c r="AK76" i="1"/>
  <c r="AK79" i="1"/>
  <c r="AK80" i="1"/>
  <c r="AK81" i="1"/>
  <c r="AK82" i="1"/>
  <c r="AK85" i="1"/>
  <c r="AF72" i="1" l="1"/>
  <c r="H72" i="5"/>
  <c r="D72" i="5"/>
  <c r="AN72" i="1"/>
  <c r="AG73" i="1"/>
  <c r="AL73" i="1" s="1"/>
  <c r="D73" i="5"/>
  <c r="AN73" i="1"/>
  <c r="AF73" i="1"/>
  <c r="AK73" i="1" s="1"/>
  <c r="H73" i="5"/>
  <c r="AI73" i="1"/>
  <c r="AH73" i="1"/>
  <c r="AG72" i="1"/>
  <c r="AJ72" i="1" s="1"/>
  <c r="AK72" i="1"/>
  <c r="AI72" i="1"/>
  <c r="AM73" i="1"/>
  <c r="AH7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A74" i="1"/>
  <c r="A74" i="5" s="1"/>
  <c r="A75" i="1"/>
  <c r="A75" i="5" s="1"/>
  <c r="A76" i="1"/>
  <c r="A76" i="5" s="1"/>
  <c r="A77" i="1"/>
  <c r="A77" i="5" s="1"/>
  <c r="A78" i="1"/>
  <c r="A78" i="5" s="1"/>
  <c r="A79" i="1"/>
  <c r="A79" i="5" s="1"/>
  <c r="A80" i="1"/>
  <c r="A80" i="5" s="1"/>
  <c r="A81" i="1"/>
  <c r="A81" i="5" s="1"/>
  <c r="A82" i="1"/>
  <c r="A82" i="5" s="1"/>
  <c r="A83" i="1"/>
  <c r="A83" i="5" s="1"/>
  <c r="A84" i="1"/>
  <c r="A84" i="5" s="1"/>
  <c r="A85" i="1"/>
  <c r="A85" i="5" s="1"/>
  <c r="A73" i="1"/>
  <c r="A73" i="5" s="1"/>
  <c r="A62" i="1"/>
  <c r="A62" i="5" s="1"/>
  <c r="A63" i="1"/>
  <c r="A63" i="5" s="1"/>
  <c r="A64" i="1"/>
  <c r="A64" i="5" s="1"/>
  <c r="A65" i="1"/>
  <c r="A65" i="5" s="1"/>
  <c r="A66" i="1"/>
  <c r="A66" i="5" s="1"/>
  <c r="A67" i="1"/>
  <c r="A67" i="5" s="1"/>
  <c r="A68" i="1"/>
  <c r="A68" i="5" s="1"/>
  <c r="A69" i="1"/>
  <c r="A69" i="5" s="1"/>
  <c r="A70" i="1"/>
  <c r="A70" i="5" s="1"/>
  <c r="A71" i="1"/>
  <c r="A71" i="5" s="1"/>
  <c r="A61" i="1"/>
  <c r="A61" i="5" s="1"/>
  <c r="A53" i="1"/>
  <c r="A53" i="5" s="1"/>
  <c r="A54" i="1"/>
  <c r="A54" i="5" s="1"/>
  <c r="A55" i="1"/>
  <c r="A55" i="5" s="1"/>
  <c r="A56" i="1"/>
  <c r="A56" i="5" s="1"/>
  <c r="A57" i="1"/>
  <c r="A57" i="5" s="1"/>
  <c r="A58" i="1"/>
  <c r="A58" i="5" s="1"/>
  <c r="A59" i="1"/>
  <c r="A59" i="5" s="1"/>
  <c r="A52" i="1"/>
  <c r="A52" i="5" s="1"/>
  <c r="A38" i="1"/>
  <c r="A38" i="5" s="1"/>
  <c r="A39" i="1"/>
  <c r="A39" i="5" s="1"/>
  <c r="A40" i="1"/>
  <c r="A40" i="5" s="1"/>
  <c r="A41" i="1"/>
  <c r="A41" i="5" s="1"/>
  <c r="A42" i="1"/>
  <c r="A42" i="5" s="1"/>
  <c r="A43" i="1"/>
  <c r="A43" i="5" s="1"/>
  <c r="A44" i="1"/>
  <c r="A44" i="5" s="1"/>
  <c r="A45" i="1"/>
  <c r="A45" i="5" s="1"/>
  <c r="A46" i="1"/>
  <c r="A46" i="5" s="1"/>
  <c r="A47" i="1"/>
  <c r="A47" i="5" s="1"/>
  <c r="A48" i="1"/>
  <c r="A48" i="5" s="1"/>
  <c r="A49" i="1"/>
  <c r="A49" i="5" s="1"/>
  <c r="A50" i="1"/>
  <c r="A50" i="5" s="1"/>
  <c r="A37" i="1"/>
  <c r="A37" i="5" s="1"/>
  <c r="A31" i="1"/>
  <c r="A31" i="5" s="1"/>
  <c r="A32" i="1"/>
  <c r="A32" i="5" s="1"/>
  <c r="A33" i="1"/>
  <c r="A33" i="5" s="1"/>
  <c r="A34" i="1"/>
  <c r="A34" i="5" s="1"/>
  <c r="A35" i="1"/>
  <c r="A35" i="5" s="1"/>
  <c r="A30" i="1"/>
  <c r="A30" i="5" s="1"/>
  <c r="A25" i="1"/>
  <c r="A25" i="5" s="1"/>
  <c r="A26" i="1"/>
  <c r="A26" i="5" s="1"/>
  <c r="A27" i="1"/>
  <c r="A27" i="5" s="1"/>
  <c r="A28" i="1"/>
  <c r="A28" i="5" s="1"/>
  <c r="A24" i="1"/>
  <c r="A24" i="5" s="1"/>
  <c r="A17" i="1"/>
  <c r="A17" i="5" s="1"/>
  <c r="A18" i="1"/>
  <c r="A18" i="5" s="1"/>
  <c r="A19" i="1"/>
  <c r="A19" i="5" s="1"/>
  <c r="A20" i="1"/>
  <c r="A20" i="5" s="1"/>
  <c r="A21" i="1"/>
  <c r="A21" i="5" s="1"/>
  <c r="A22" i="1"/>
  <c r="A22" i="5" s="1"/>
  <c r="A16" i="1"/>
  <c r="A16" i="5" s="1"/>
  <c r="A4" i="1"/>
  <c r="A4" i="5" s="1"/>
  <c r="A5" i="1"/>
  <c r="A5" i="5" s="1"/>
  <c r="A6" i="1"/>
  <c r="A6" i="5" s="1"/>
  <c r="A7" i="1"/>
  <c r="A7" i="5" s="1"/>
  <c r="A8" i="1"/>
  <c r="A8" i="5" s="1"/>
  <c r="A9" i="1"/>
  <c r="A9" i="5" s="1"/>
  <c r="A10" i="1"/>
  <c r="A10" i="5" s="1"/>
  <c r="A11" i="1"/>
  <c r="A11" i="5" s="1"/>
  <c r="A12" i="1"/>
  <c r="A12" i="5" s="1"/>
  <c r="A13" i="1"/>
  <c r="A13" i="5" s="1"/>
  <c r="A14" i="1"/>
  <c r="A14" i="5" s="1"/>
  <c r="A3" i="1"/>
  <c r="A3" i="5" s="1"/>
  <c r="B86" i="1"/>
  <c r="V81" i="1"/>
  <c r="C81" i="5" s="1"/>
  <c r="W81" i="1"/>
  <c r="D81" i="5" s="1"/>
  <c r="X81" i="1"/>
  <c r="E81" i="5" s="1"/>
  <c r="Y81" i="1"/>
  <c r="Z81" i="1"/>
  <c r="AA81" i="1"/>
  <c r="AB81" i="1"/>
  <c r="F81" i="5" s="1"/>
  <c r="AC81" i="1"/>
  <c r="G81" i="5" s="1"/>
  <c r="AD81" i="1"/>
  <c r="AE81" i="1"/>
  <c r="I81" i="5" s="1"/>
  <c r="V82" i="1"/>
  <c r="C82" i="5" s="1"/>
  <c r="W82" i="1"/>
  <c r="X82" i="1"/>
  <c r="E82" i="5" s="1"/>
  <c r="Y82" i="1"/>
  <c r="Z82" i="1"/>
  <c r="AA82" i="1"/>
  <c r="AB82" i="1"/>
  <c r="F82" i="5" s="1"/>
  <c r="AC82" i="1"/>
  <c r="G82" i="5" s="1"/>
  <c r="AD82" i="1"/>
  <c r="AE82" i="1"/>
  <c r="I82" i="5" s="1"/>
  <c r="V83" i="1"/>
  <c r="C83" i="5" s="1"/>
  <c r="W83" i="1"/>
  <c r="X83" i="1"/>
  <c r="E83" i="5" s="1"/>
  <c r="Y83" i="1"/>
  <c r="Z83" i="1"/>
  <c r="AA83" i="1"/>
  <c r="AB83" i="1"/>
  <c r="F83" i="5" s="1"/>
  <c r="AC83" i="1"/>
  <c r="G83" i="5" s="1"/>
  <c r="AD83" i="1"/>
  <c r="H83" i="5" s="1"/>
  <c r="AE83" i="1"/>
  <c r="I83" i="5" s="1"/>
  <c r="V84" i="1"/>
  <c r="C84" i="5" s="1"/>
  <c r="W84" i="1"/>
  <c r="X84" i="1"/>
  <c r="E84" i="5" s="1"/>
  <c r="Y84" i="1"/>
  <c r="Z84" i="1"/>
  <c r="AA84" i="1"/>
  <c r="AB84" i="1"/>
  <c r="AC84" i="1"/>
  <c r="G84" i="5" s="1"/>
  <c r="AD84" i="1"/>
  <c r="AE84" i="1"/>
  <c r="I84" i="5" s="1"/>
  <c r="V85" i="1"/>
  <c r="C85" i="5" s="1"/>
  <c r="W85" i="1"/>
  <c r="D85" i="5" s="1"/>
  <c r="X85" i="1"/>
  <c r="E85" i="5" s="1"/>
  <c r="Y85" i="1"/>
  <c r="Z85" i="1"/>
  <c r="AA85" i="1"/>
  <c r="AB85" i="1"/>
  <c r="F85" i="5" s="1"/>
  <c r="AC85" i="1"/>
  <c r="G85" i="5" s="1"/>
  <c r="AD85" i="1"/>
  <c r="AE85" i="1"/>
  <c r="I85" i="5" s="1"/>
  <c r="AL72" i="1" l="1"/>
  <c r="AJ73" i="1"/>
  <c r="AF85" i="1"/>
  <c r="H85" i="5"/>
  <c r="AF81" i="1"/>
  <c r="H81" i="5"/>
  <c r="AF82" i="1"/>
  <c r="H82" i="5"/>
  <c r="D84" i="5"/>
  <c r="AN84" i="1"/>
  <c r="Q93" i="1"/>
  <c r="U87" i="1"/>
  <c r="D83" i="5"/>
  <c r="AN83" i="1"/>
  <c r="AF84" i="1"/>
  <c r="H84" i="5"/>
  <c r="F84" i="5"/>
  <c r="AI84" i="1"/>
  <c r="AG82" i="1"/>
  <c r="D82" i="5"/>
  <c r="AM72" i="1"/>
  <c r="AG85" i="1"/>
  <c r="AG81" i="1"/>
  <c r="AH83" i="1"/>
  <c r="AI83" i="1"/>
  <c r="AG84" i="1"/>
  <c r="AL84" i="1" s="1"/>
  <c r="AH84" i="1"/>
  <c r="T86" i="1"/>
  <c r="T87" i="1" s="1"/>
  <c r="AF83" i="1"/>
  <c r="AG83" i="1"/>
  <c r="AK83" i="1" s="1"/>
  <c r="V51" i="1"/>
  <c r="C51" i="5" s="1"/>
  <c r="W51" i="1"/>
  <c r="X51" i="1"/>
  <c r="E51" i="5" s="1"/>
  <c r="Y51" i="1"/>
  <c r="Z51" i="1"/>
  <c r="AA51" i="1"/>
  <c r="AB51" i="1"/>
  <c r="F51" i="5" s="1"/>
  <c r="AC51" i="1"/>
  <c r="G51" i="5" s="1"/>
  <c r="AD51" i="1"/>
  <c r="H51" i="5" s="1"/>
  <c r="AE51" i="1"/>
  <c r="I51" i="5" s="1"/>
  <c r="V52" i="1"/>
  <c r="C52" i="5" s="1"/>
  <c r="W52" i="1"/>
  <c r="D52" i="5" s="1"/>
  <c r="X52" i="1"/>
  <c r="E52" i="5" s="1"/>
  <c r="Y52" i="1"/>
  <c r="Z52" i="1"/>
  <c r="AA52" i="1"/>
  <c r="AB52" i="1"/>
  <c r="F52" i="5" s="1"/>
  <c r="AC52" i="1"/>
  <c r="G52" i="5" s="1"/>
  <c r="AD52" i="1"/>
  <c r="AE52" i="1"/>
  <c r="I52" i="5" s="1"/>
  <c r="V53" i="1"/>
  <c r="C53" i="5" s="1"/>
  <c r="W53" i="1"/>
  <c r="D53" i="5" s="1"/>
  <c r="X53" i="1"/>
  <c r="E53" i="5" s="1"/>
  <c r="Y53" i="1"/>
  <c r="Z53" i="1"/>
  <c r="AA53" i="1"/>
  <c r="AB53" i="1"/>
  <c r="F53" i="5" s="1"/>
  <c r="AC53" i="1"/>
  <c r="G53" i="5" s="1"/>
  <c r="AD53" i="1"/>
  <c r="AE53" i="1"/>
  <c r="I53" i="5" s="1"/>
  <c r="V54" i="1"/>
  <c r="C54" i="5" s="1"/>
  <c r="W54" i="1"/>
  <c r="D54" i="5" s="1"/>
  <c r="X54" i="1"/>
  <c r="E54" i="5" s="1"/>
  <c r="Y54" i="1"/>
  <c r="Z54" i="1"/>
  <c r="AA54" i="1"/>
  <c r="AB54" i="1"/>
  <c r="F54" i="5" s="1"/>
  <c r="AC54" i="1"/>
  <c r="G54" i="5" s="1"/>
  <c r="AD54" i="1"/>
  <c r="AE54" i="1"/>
  <c r="I54" i="5" s="1"/>
  <c r="V55" i="1"/>
  <c r="C55" i="5" s="1"/>
  <c r="W55" i="1"/>
  <c r="X55" i="1"/>
  <c r="E55" i="5" s="1"/>
  <c r="Y55" i="1"/>
  <c r="Z55" i="1"/>
  <c r="AA55" i="1"/>
  <c r="AB55" i="1"/>
  <c r="F55" i="5" s="1"/>
  <c r="AC55" i="1"/>
  <c r="G55" i="5" s="1"/>
  <c r="AD55" i="1"/>
  <c r="AE55" i="1"/>
  <c r="I55" i="5" s="1"/>
  <c r="V56" i="1"/>
  <c r="C56" i="5" s="1"/>
  <c r="W56" i="1"/>
  <c r="D56" i="5" s="1"/>
  <c r="X56" i="1"/>
  <c r="E56" i="5" s="1"/>
  <c r="Y56" i="1"/>
  <c r="Z56" i="1"/>
  <c r="AA56" i="1"/>
  <c r="AB56" i="1"/>
  <c r="F56" i="5" s="1"/>
  <c r="AC56" i="1"/>
  <c r="G56" i="5" s="1"/>
  <c r="AD56" i="1"/>
  <c r="AE56" i="1"/>
  <c r="I56" i="5" s="1"/>
  <c r="V57" i="1"/>
  <c r="C57" i="5" s="1"/>
  <c r="W57" i="1"/>
  <c r="D57" i="5" s="1"/>
  <c r="X57" i="1"/>
  <c r="E57" i="5" s="1"/>
  <c r="Y57" i="1"/>
  <c r="Z57" i="1"/>
  <c r="AA57" i="1"/>
  <c r="AB57" i="1"/>
  <c r="F57" i="5" s="1"/>
  <c r="AC57" i="1"/>
  <c r="G57" i="5" s="1"/>
  <c r="AD57" i="1"/>
  <c r="AE57" i="1"/>
  <c r="I57" i="5" s="1"/>
  <c r="V58" i="1"/>
  <c r="C58" i="5" s="1"/>
  <c r="W58" i="1"/>
  <c r="X58" i="1"/>
  <c r="E58" i="5" s="1"/>
  <c r="Y58" i="1"/>
  <c r="Z58" i="1"/>
  <c r="AA58" i="1"/>
  <c r="AB58" i="1"/>
  <c r="F58" i="5" s="1"/>
  <c r="AC58" i="1"/>
  <c r="G58" i="5" s="1"/>
  <c r="AD58" i="1"/>
  <c r="AE58" i="1"/>
  <c r="I58" i="5" s="1"/>
  <c r="V59" i="1"/>
  <c r="C59" i="5" s="1"/>
  <c r="W59" i="1"/>
  <c r="D59" i="5" s="1"/>
  <c r="X59" i="1"/>
  <c r="E59" i="5" s="1"/>
  <c r="Y59" i="1"/>
  <c r="Z59" i="1"/>
  <c r="AA59" i="1"/>
  <c r="AB59" i="1"/>
  <c r="F59" i="5" s="1"/>
  <c r="AC59" i="1"/>
  <c r="G59" i="5" s="1"/>
  <c r="AD59" i="1"/>
  <c r="AE59" i="1"/>
  <c r="I59" i="5" s="1"/>
  <c r="V60" i="1"/>
  <c r="C60" i="5" s="1"/>
  <c r="W60" i="1"/>
  <c r="X60" i="1"/>
  <c r="E60" i="5" s="1"/>
  <c r="Y60" i="1"/>
  <c r="Z60" i="1"/>
  <c r="AA60" i="1"/>
  <c r="AB60" i="1"/>
  <c r="F60" i="5" s="1"/>
  <c r="AC60" i="1"/>
  <c r="G60" i="5" s="1"/>
  <c r="AD60" i="1"/>
  <c r="AE60" i="1"/>
  <c r="I60" i="5" s="1"/>
  <c r="V61" i="1"/>
  <c r="C61" i="5" s="1"/>
  <c r="W61" i="1"/>
  <c r="X61" i="1"/>
  <c r="E61" i="5" s="1"/>
  <c r="Y61" i="1"/>
  <c r="Z61" i="1"/>
  <c r="AA61" i="1"/>
  <c r="AB61" i="1"/>
  <c r="F61" i="5" s="1"/>
  <c r="AC61" i="1"/>
  <c r="G61" i="5" s="1"/>
  <c r="AD61" i="1"/>
  <c r="AE61" i="1"/>
  <c r="I61" i="5" s="1"/>
  <c r="V62" i="1"/>
  <c r="C62" i="5" s="1"/>
  <c r="W62" i="1"/>
  <c r="X62" i="1"/>
  <c r="E62" i="5" s="1"/>
  <c r="Y62" i="1"/>
  <c r="Z62" i="1"/>
  <c r="AA62" i="1"/>
  <c r="AB62" i="1"/>
  <c r="F62" i="5" s="1"/>
  <c r="AC62" i="1"/>
  <c r="G62" i="5" s="1"/>
  <c r="AD62" i="1"/>
  <c r="AE62" i="1"/>
  <c r="I62" i="5" s="1"/>
  <c r="V63" i="1"/>
  <c r="C63" i="5" s="1"/>
  <c r="W63" i="1"/>
  <c r="X63" i="1"/>
  <c r="E63" i="5" s="1"/>
  <c r="Y63" i="1"/>
  <c r="Z63" i="1"/>
  <c r="AA63" i="1"/>
  <c r="AB63" i="1"/>
  <c r="F63" i="5" s="1"/>
  <c r="AC63" i="1"/>
  <c r="G63" i="5" s="1"/>
  <c r="AD63" i="1"/>
  <c r="AE63" i="1"/>
  <c r="I63" i="5" s="1"/>
  <c r="V64" i="1"/>
  <c r="C64" i="5" s="1"/>
  <c r="W64" i="1"/>
  <c r="D64" i="5" s="1"/>
  <c r="X64" i="1"/>
  <c r="E64" i="5" s="1"/>
  <c r="Y64" i="1"/>
  <c r="Z64" i="1"/>
  <c r="AA64" i="1"/>
  <c r="AB64" i="1"/>
  <c r="F64" i="5" s="1"/>
  <c r="AC64" i="1"/>
  <c r="G64" i="5" s="1"/>
  <c r="AD64" i="1"/>
  <c r="AE64" i="1"/>
  <c r="I64" i="5" s="1"/>
  <c r="V65" i="1"/>
  <c r="C65" i="5" s="1"/>
  <c r="W65" i="1"/>
  <c r="D65" i="5" s="1"/>
  <c r="X65" i="1"/>
  <c r="E65" i="5" s="1"/>
  <c r="Y65" i="1"/>
  <c r="Z65" i="1"/>
  <c r="AA65" i="1"/>
  <c r="AB65" i="1"/>
  <c r="F65" i="5" s="1"/>
  <c r="AC65" i="1"/>
  <c r="G65" i="5" s="1"/>
  <c r="AD65" i="1"/>
  <c r="AE65" i="1"/>
  <c r="I65" i="5" s="1"/>
  <c r="V66" i="1"/>
  <c r="C66" i="5" s="1"/>
  <c r="W66" i="1"/>
  <c r="D66" i="5" s="1"/>
  <c r="X66" i="1"/>
  <c r="E66" i="5" s="1"/>
  <c r="Y66" i="1"/>
  <c r="Z66" i="1"/>
  <c r="AA66" i="1"/>
  <c r="AB66" i="1"/>
  <c r="F66" i="5" s="1"/>
  <c r="AC66" i="1"/>
  <c r="G66" i="5" s="1"/>
  <c r="AD66" i="1"/>
  <c r="AE66" i="1"/>
  <c r="I66" i="5" s="1"/>
  <c r="V67" i="1"/>
  <c r="C67" i="5" s="1"/>
  <c r="W67" i="1"/>
  <c r="X67" i="1"/>
  <c r="E67" i="5" s="1"/>
  <c r="Y67" i="1"/>
  <c r="Z67" i="1"/>
  <c r="AA67" i="1"/>
  <c r="AB67" i="1"/>
  <c r="F67" i="5" s="1"/>
  <c r="AC67" i="1"/>
  <c r="G67" i="5" s="1"/>
  <c r="AD67" i="1"/>
  <c r="AE67" i="1"/>
  <c r="I67" i="5" s="1"/>
  <c r="V68" i="1"/>
  <c r="C68" i="5" s="1"/>
  <c r="W68" i="1"/>
  <c r="D68" i="5" s="1"/>
  <c r="X68" i="1"/>
  <c r="E68" i="5" s="1"/>
  <c r="Y68" i="1"/>
  <c r="Z68" i="1"/>
  <c r="AA68" i="1"/>
  <c r="AB68" i="1"/>
  <c r="F68" i="5" s="1"/>
  <c r="AC68" i="1"/>
  <c r="G68" i="5" s="1"/>
  <c r="AD68" i="1"/>
  <c r="AE68" i="1"/>
  <c r="I68" i="5" s="1"/>
  <c r="V69" i="1"/>
  <c r="C69" i="5" s="1"/>
  <c r="W69" i="1"/>
  <c r="D69" i="5" s="1"/>
  <c r="X69" i="1"/>
  <c r="E69" i="5" s="1"/>
  <c r="Y69" i="1"/>
  <c r="Z69" i="1"/>
  <c r="AA69" i="1"/>
  <c r="AB69" i="1"/>
  <c r="F69" i="5" s="1"/>
  <c r="AC69" i="1"/>
  <c r="G69" i="5" s="1"/>
  <c r="AD69" i="1"/>
  <c r="AE69" i="1"/>
  <c r="I69" i="5" s="1"/>
  <c r="V70" i="1"/>
  <c r="C70" i="5" s="1"/>
  <c r="W70" i="1"/>
  <c r="X70" i="1"/>
  <c r="E70" i="5" s="1"/>
  <c r="Y70" i="1"/>
  <c r="Z70" i="1"/>
  <c r="AA70" i="1"/>
  <c r="AB70" i="1"/>
  <c r="F70" i="5" s="1"/>
  <c r="AC70" i="1"/>
  <c r="G70" i="5" s="1"/>
  <c r="AD70" i="1"/>
  <c r="AE70" i="1"/>
  <c r="I70" i="5" s="1"/>
  <c r="V71" i="1"/>
  <c r="C71" i="5" s="1"/>
  <c r="W71" i="1"/>
  <c r="D71" i="5" s="1"/>
  <c r="X71" i="1"/>
  <c r="E71" i="5" s="1"/>
  <c r="Y71" i="1"/>
  <c r="Z71" i="1"/>
  <c r="AA71" i="1"/>
  <c r="AB71" i="1"/>
  <c r="F71" i="5" s="1"/>
  <c r="AC71" i="1"/>
  <c r="G71" i="5" s="1"/>
  <c r="AD71" i="1"/>
  <c r="AE71" i="1"/>
  <c r="I71" i="5" s="1"/>
  <c r="V74" i="1"/>
  <c r="C74" i="5" s="1"/>
  <c r="W74" i="1"/>
  <c r="X74" i="1"/>
  <c r="E74" i="5" s="1"/>
  <c r="Y74" i="1"/>
  <c r="Z74" i="1"/>
  <c r="AA74" i="1"/>
  <c r="AB74" i="1"/>
  <c r="F74" i="5" s="1"/>
  <c r="AC74" i="1"/>
  <c r="G74" i="5" s="1"/>
  <c r="AD74" i="1"/>
  <c r="AE74" i="1"/>
  <c r="I74" i="5" s="1"/>
  <c r="V75" i="1"/>
  <c r="C75" i="5" s="1"/>
  <c r="W75" i="1"/>
  <c r="D75" i="5" s="1"/>
  <c r="X75" i="1"/>
  <c r="E75" i="5" s="1"/>
  <c r="Y75" i="1"/>
  <c r="Z75" i="1"/>
  <c r="AA75" i="1"/>
  <c r="AB75" i="1"/>
  <c r="F75" i="5" s="1"/>
  <c r="AC75" i="1"/>
  <c r="G75" i="5" s="1"/>
  <c r="AD75" i="1"/>
  <c r="AE75" i="1"/>
  <c r="I75" i="5" s="1"/>
  <c r="V76" i="1"/>
  <c r="C76" i="5" s="1"/>
  <c r="W76" i="1"/>
  <c r="D76" i="5" s="1"/>
  <c r="X76" i="1"/>
  <c r="E76" i="5" s="1"/>
  <c r="Y76" i="1"/>
  <c r="Z76" i="1"/>
  <c r="AA76" i="1"/>
  <c r="AB76" i="1"/>
  <c r="F76" i="5" s="1"/>
  <c r="AC76" i="1"/>
  <c r="G76" i="5" s="1"/>
  <c r="AD76" i="1"/>
  <c r="AE76" i="1"/>
  <c r="I76" i="5" s="1"/>
  <c r="V77" i="1"/>
  <c r="C77" i="5" s="1"/>
  <c r="W77" i="1"/>
  <c r="X77" i="1"/>
  <c r="E77" i="5" s="1"/>
  <c r="Y77" i="1"/>
  <c r="Z77" i="1"/>
  <c r="AA77" i="1"/>
  <c r="AB77" i="1"/>
  <c r="F77" i="5" s="1"/>
  <c r="AC77" i="1"/>
  <c r="G77" i="5" s="1"/>
  <c r="AD77" i="1"/>
  <c r="AE77" i="1"/>
  <c r="I77" i="5" s="1"/>
  <c r="V78" i="1"/>
  <c r="C78" i="5" s="1"/>
  <c r="W78" i="1"/>
  <c r="X78" i="1"/>
  <c r="E78" i="5" s="1"/>
  <c r="Y78" i="1"/>
  <c r="Z78" i="1"/>
  <c r="AA78" i="1"/>
  <c r="AB78" i="1"/>
  <c r="F78" i="5" s="1"/>
  <c r="AC78" i="1"/>
  <c r="G78" i="5" s="1"/>
  <c r="AD78" i="1"/>
  <c r="AE78" i="1"/>
  <c r="I78" i="5" s="1"/>
  <c r="V79" i="1"/>
  <c r="C79" i="5" s="1"/>
  <c r="W79" i="1"/>
  <c r="D79" i="5" s="1"/>
  <c r="X79" i="1"/>
  <c r="E79" i="5" s="1"/>
  <c r="Y79" i="1"/>
  <c r="Z79" i="1"/>
  <c r="AA79" i="1"/>
  <c r="AB79" i="1"/>
  <c r="F79" i="5" s="1"/>
  <c r="AC79" i="1"/>
  <c r="G79" i="5" s="1"/>
  <c r="AD79" i="1"/>
  <c r="AE79" i="1"/>
  <c r="I79" i="5" s="1"/>
  <c r="V80" i="1"/>
  <c r="C80" i="5" s="1"/>
  <c r="W80" i="1"/>
  <c r="D80" i="5" s="1"/>
  <c r="X80" i="1"/>
  <c r="E80" i="5" s="1"/>
  <c r="Y80" i="1"/>
  <c r="Z80" i="1"/>
  <c r="AA80" i="1"/>
  <c r="AB80" i="1"/>
  <c r="F80" i="5" s="1"/>
  <c r="AC80" i="1"/>
  <c r="G80" i="5" s="1"/>
  <c r="AD80" i="1"/>
  <c r="AE80" i="1"/>
  <c r="I80" i="5" s="1"/>
  <c r="S86" i="1"/>
  <c r="R87" i="1"/>
  <c r="P87" i="1"/>
  <c r="O87" i="1"/>
  <c r="V3" i="1"/>
  <c r="C3" i="5" s="1"/>
  <c r="W3" i="1"/>
  <c r="X3" i="1"/>
  <c r="E3" i="5" s="1"/>
  <c r="Y3" i="1"/>
  <c r="Z3" i="1"/>
  <c r="AA3" i="1"/>
  <c r="AB3" i="1"/>
  <c r="F3" i="5" s="1"/>
  <c r="AC3" i="1"/>
  <c r="G3" i="5" s="1"/>
  <c r="AD3" i="1"/>
  <c r="AE3" i="1"/>
  <c r="I3" i="5" s="1"/>
  <c r="V4" i="1"/>
  <c r="C4" i="5" s="1"/>
  <c r="W4" i="1"/>
  <c r="X4" i="1"/>
  <c r="E4" i="5" s="1"/>
  <c r="Y4" i="1"/>
  <c r="Z4" i="1"/>
  <c r="AA4" i="1"/>
  <c r="AB4" i="1"/>
  <c r="F4" i="5" s="1"/>
  <c r="AC4" i="1"/>
  <c r="G4" i="5" s="1"/>
  <c r="AD4" i="1"/>
  <c r="AE4" i="1"/>
  <c r="I4" i="5" s="1"/>
  <c r="V5" i="1"/>
  <c r="C5" i="5" s="1"/>
  <c r="W5" i="1"/>
  <c r="X5" i="1"/>
  <c r="E5" i="5" s="1"/>
  <c r="Y5" i="1"/>
  <c r="Z5" i="1"/>
  <c r="AA5" i="1"/>
  <c r="AB5" i="1"/>
  <c r="F5" i="5" s="1"/>
  <c r="AC5" i="1"/>
  <c r="G5" i="5" s="1"/>
  <c r="AD5" i="1"/>
  <c r="AE5" i="1"/>
  <c r="I5" i="5" s="1"/>
  <c r="V6" i="1"/>
  <c r="C6" i="5" s="1"/>
  <c r="W6" i="1"/>
  <c r="X6" i="1"/>
  <c r="E6" i="5" s="1"/>
  <c r="Y6" i="1"/>
  <c r="Z6" i="1"/>
  <c r="AA6" i="1"/>
  <c r="AB6" i="1"/>
  <c r="F6" i="5" s="1"/>
  <c r="AC6" i="1"/>
  <c r="G6" i="5" s="1"/>
  <c r="AD6" i="1"/>
  <c r="AE6" i="1"/>
  <c r="I6" i="5" s="1"/>
  <c r="V7" i="1"/>
  <c r="C7" i="5" s="1"/>
  <c r="W7" i="1"/>
  <c r="X7" i="1"/>
  <c r="E7" i="5" s="1"/>
  <c r="Y7" i="1"/>
  <c r="Z7" i="1"/>
  <c r="AA7" i="1"/>
  <c r="AB7" i="1"/>
  <c r="F7" i="5" s="1"/>
  <c r="AC7" i="1"/>
  <c r="G7" i="5" s="1"/>
  <c r="AD7" i="1"/>
  <c r="AE7" i="1"/>
  <c r="I7" i="5" s="1"/>
  <c r="V8" i="1"/>
  <c r="C8" i="5" s="1"/>
  <c r="W8" i="1"/>
  <c r="X8" i="1"/>
  <c r="E8" i="5" s="1"/>
  <c r="Y8" i="1"/>
  <c r="Z8" i="1"/>
  <c r="AA8" i="1"/>
  <c r="AB8" i="1"/>
  <c r="F8" i="5" s="1"/>
  <c r="AC8" i="1"/>
  <c r="G8" i="5" s="1"/>
  <c r="AD8" i="1"/>
  <c r="AE8" i="1"/>
  <c r="I8" i="5" s="1"/>
  <c r="V9" i="1"/>
  <c r="C9" i="5" s="1"/>
  <c r="W9" i="1"/>
  <c r="X9" i="1"/>
  <c r="E9" i="5" s="1"/>
  <c r="Y9" i="1"/>
  <c r="Z9" i="1"/>
  <c r="AA9" i="1"/>
  <c r="AB9" i="1"/>
  <c r="F9" i="5" s="1"/>
  <c r="AC9" i="1"/>
  <c r="G9" i="5" s="1"/>
  <c r="AD9" i="1"/>
  <c r="AE9" i="1"/>
  <c r="I9" i="5" s="1"/>
  <c r="V10" i="1"/>
  <c r="C10" i="5" s="1"/>
  <c r="W10" i="1"/>
  <c r="X10" i="1"/>
  <c r="E10" i="5" s="1"/>
  <c r="Y10" i="1"/>
  <c r="Z10" i="1"/>
  <c r="AA10" i="1"/>
  <c r="AB10" i="1"/>
  <c r="F10" i="5" s="1"/>
  <c r="AC10" i="1"/>
  <c r="G10" i="5" s="1"/>
  <c r="AD10" i="1"/>
  <c r="AE10" i="1"/>
  <c r="I10" i="5" s="1"/>
  <c r="V11" i="1"/>
  <c r="C11" i="5" s="1"/>
  <c r="W11" i="1"/>
  <c r="X11" i="1"/>
  <c r="E11" i="5" s="1"/>
  <c r="Y11" i="1"/>
  <c r="Z11" i="1"/>
  <c r="AA11" i="1"/>
  <c r="AB11" i="1"/>
  <c r="F11" i="5" s="1"/>
  <c r="AC11" i="1"/>
  <c r="G11" i="5" s="1"/>
  <c r="AD11" i="1"/>
  <c r="AE11" i="1"/>
  <c r="I11" i="5" s="1"/>
  <c r="V12" i="1"/>
  <c r="C12" i="5" s="1"/>
  <c r="W12" i="1"/>
  <c r="X12" i="1"/>
  <c r="E12" i="5" s="1"/>
  <c r="Y12" i="1"/>
  <c r="Z12" i="1"/>
  <c r="AA12" i="1"/>
  <c r="AB12" i="1"/>
  <c r="F12" i="5" s="1"/>
  <c r="AC12" i="1"/>
  <c r="G12" i="5" s="1"/>
  <c r="AD12" i="1"/>
  <c r="AE12" i="1"/>
  <c r="I12" i="5" s="1"/>
  <c r="V13" i="1"/>
  <c r="C13" i="5" s="1"/>
  <c r="W13" i="1"/>
  <c r="X13" i="1"/>
  <c r="E13" i="5" s="1"/>
  <c r="Y13" i="1"/>
  <c r="Z13" i="1"/>
  <c r="AA13" i="1"/>
  <c r="AB13" i="1"/>
  <c r="F13" i="5" s="1"/>
  <c r="AC13" i="1"/>
  <c r="G13" i="5" s="1"/>
  <c r="AD13" i="1"/>
  <c r="AE13" i="1"/>
  <c r="I13" i="5" s="1"/>
  <c r="V14" i="1"/>
  <c r="C14" i="5" s="1"/>
  <c r="W14" i="1"/>
  <c r="X14" i="1"/>
  <c r="E14" i="5" s="1"/>
  <c r="Y14" i="1"/>
  <c r="Z14" i="1"/>
  <c r="AA14" i="1"/>
  <c r="AB14" i="1"/>
  <c r="F14" i="5" s="1"/>
  <c r="AC14" i="1"/>
  <c r="G14" i="5" s="1"/>
  <c r="AD14" i="1"/>
  <c r="AE14" i="1"/>
  <c r="I14" i="5" s="1"/>
  <c r="V15" i="1"/>
  <c r="C15" i="5" s="1"/>
  <c r="W15" i="1"/>
  <c r="X15" i="1"/>
  <c r="E15" i="5" s="1"/>
  <c r="Y15" i="1"/>
  <c r="Z15" i="1"/>
  <c r="AA15" i="1"/>
  <c r="AB15" i="1"/>
  <c r="F15" i="5" s="1"/>
  <c r="AC15" i="1"/>
  <c r="G15" i="5" s="1"/>
  <c r="AD15" i="1"/>
  <c r="AE15" i="1"/>
  <c r="I15" i="5" s="1"/>
  <c r="V16" i="1"/>
  <c r="C16" i="5" s="1"/>
  <c r="W16" i="1"/>
  <c r="X16" i="1"/>
  <c r="E16" i="5" s="1"/>
  <c r="Y16" i="1"/>
  <c r="Z16" i="1"/>
  <c r="AA16" i="1"/>
  <c r="AB16" i="1"/>
  <c r="F16" i="5" s="1"/>
  <c r="AC16" i="1"/>
  <c r="G16" i="5" s="1"/>
  <c r="AD16" i="1"/>
  <c r="AE16" i="1"/>
  <c r="I16" i="5" s="1"/>
  <c r="V17" i="1"/>
  <c r="C17" i="5" s="1"/>
  <c r="W17" i="1"/>
  <c r="X17" i="1"/>
  <c r="E17" i="5" s="1"/>
  <c r="Y17" i="1"/>
  <c r="Z17" i="1"/>
  <c r="AA17" i="1"/>
  <c r="AB17" i="1"/>
  <c r="F17" i="5" s="1"/>
  <c r="AC17" i="1"/>
  <c r="G17" i="5" s="1"/>
  <c r="AD17" i="1"/>
  <c r="AE17" i="1"/>
  <c r="I17" i="5" s="1"/>
  <c r="V18" i="1"/>
  <c r="C18" i="5" s="1"/>
  <c r="W18" i="1"/>
  <c r="X18" i="1"/>
  <c r="E18" i="5" s="1"/>
  <c r="Y18" i="1"/>
  <c r="Z18" i="1"/>
  <c r="AA18" i="1"/>
  <c r="AB18" i="1"/>
  <c r="F18" i="5" s="1"/>
  <c r="AC18" i="1"/>
  <c r="G18" i="5" s="1"/>
  <c r="AD18" i="1"/>
  <c r="AE18" i="1"/>
  <c r="I18" i="5" s="1"/>
  <c r="V19" i="1"/>
  <c r="C19" i="5" s="1"/>
  <c r="W19" i="1"/>
  <c r="D19" i="5" s="1"/>
  <c r="X19" i="1"/>
  <c r="E19" i="5" s="1"/>
  <c r="Y19" i="1"/>
  <c r="Z19" i="1"/>
  <c r="AA19" i="1"/>
  <c r="AB19" i="1"/>
  <c r="F19" i="5" s="1"/>
  <c r="AC19" i="1"/>
  <c r="G19" i="5" s="1"/>
  <c r="AD19" i="1"/>
  <c r="AE19" i="1"/>
  <c r="I19" i="5" s="1"/>
  <c r="V20" i="1"/>
  <c r="C20" i="5" s="1"/>
  <c r="W20" i="1"/>
  <c r="X20" i="1"/>
  <c r="E20" i="5" s="1"/>
  <c r="Y20" i="1"/>
  <c r="Z20" i="1"/>
  <c r="AA20" i="1"/>
  <c r="AB20" i="1"/>
  <c r="F20" i="5" s="1"/>
  <c r="AC20" i="1"/>
  <c r="G20" i="5" s="1"/>
  <c r="AD20" i="1"/>
  <c r="AE20" i="1"/>
  <c r="I20" i="5" s="1"/>
  <c r="V21" i="1"/>
  <c r="C21" i="5" s="1"/>
  <c r="W21" i="1"/>
  <c r="X21" i="1"/>
  <c r="E21" i="5" s="1"/>
  <c r="Y21" i="1"/>
  <c r="Z21" i="1"/>
  <c r="AA21" i="1"/>
  <c r="AB21" i="1"/>
  <c r="F21" i="5" s="1"/>
  <c r="AC21" i="1"/>
  <c r="G21" i="5" s="1"/>
  <c r="AD21" i="1"/>
  <c r="AE21" i="1"/>
  <c r="I21" i="5" s="1"/>
  <c r="V22" i="1"/>
  <c r="C22" i="5" s="1"/>
  <c r="W22" i="1"/>
  <c r="X22" i="1"/>
  <c r="E22" i="5" s="1"/>
  <c r="Y22" i="1"/>
  <c r="Z22" i="1"/>
  <c r="AA22" i="1"/>
  <c r="AB22" i="1"/>
  <c r="F22" i="5" s="1"/>
  <c r="AC22" i="1"/>
  <c r="G22" i="5" s="1"/>
  <c r="AD22" i="1"/>
  <c r="AE22" i="1"/>
  <c r="I22" i="5" s="1"/>
  <c r="V23" i="1"/>
  <c r="C23" i="5" s="1"/>
  <c r="W23" i="1"/>
  <c r="D23" i="5" s="1"/>
  <c r="X23" i="1"/>
  <c r="E23" i="5" s="1"/>
  <c r="Y23" i="1"/>
  <c r="Z23" i="1"/>
  <c r="AA23" i="1"/>
  <c r="AB23" i="1"/>
  <c r="F23" i="5" s="1"/>
  <c r="AC23" i="1"/>
  <c r="G23" i="5" s="1"/>
  <c r="AD23" i="1"/>
  <c r="AE23" i="1"/>
  <c r="I23" i="5" s="1"/>
  <c r="V24" i="1"/>
  <c r="C24" i="5" s="1"/>
  <c r="W24" i="1"/>
  <c r="X24" i="1"/>
  <c r="E24" i="5" s="1"/>
  <c r="Y24" i="1"/>
  <c r="Z24" i="1"/>
  <c r="AA24" i="1"/>
  <c r="AB24" i="1"/>
  <c r="F24" i="5" s="1"/>
  <c r="AC24" i="1"/>
  <c r="G24" i="5" s="1"/>
  <c r="AD24" i="1"/>
  <c r="AE24" i="1"/>
  <c r="I24" i="5" s="1"/>
  <c r="V25" i="1"/>
  <c r="C25" i="5" s="1"/>
  <c r="W25" i="1"/>
  <c r="X25" i="1"/>
  <c r="E25" i="5" s="1"/>
  <c r="Y25" i="1"/>
  <c r="Z25" i="1"/>
  <c r="AA25" i="1"/>
  <c r="AB25" i="1"/>
  <c r="F25" i="5" s="1"/>
  <c r="AC25" i="1"/>
  <c r="G25" i="5" s="1"/>
  <c r="AD25" i="1"/>
  <c r="AE25" i="1"/>
  <c r="I25" i="5" s="1"/>
  <c r="V26" i="1"/>
  <c r="C26" i="5" s="1"/>
  <c r="W26" i="1"/>
  <c r="X26" i="1"/>
  <c r="E26" i="5" s="1"/>
  <c r="Y26" i="1"/>
  <c r="Z26" i="1"/>
  <c r="AA26" i="1"/>
  <c r="AB26" i="1"/>
  <c r="F26" i="5" s="1"/>
  <c r="AC26" i="1"/>
  <c r="G26" i="5" s="1"/>
  <c r="AD26" i="1"/>
  <c r="AE26" i="1"/>
  <c r="I26" i="5" s="1"/>
  <c r="V27" i="1"/>
  <c r="C27" i="5" s="1"/>
  <c r="W27" i="1"/>
  <c r="X27" i="1"/>
  <c r="E27" i="5" s="1"/>
  <c r="Y27" i="1"/>
  <c r="Z27" i="1"/>
  <c r="AA27" i="1"/>
  <c r="AB27" i="1"/>
  <c r="F27" i="5" s="1"/>
  <c r="AC27" i="1"/>
  <c r="G27" i="5" s="1"/>
  <c r="AD27" i="1"/>
  <c r="AE27" i="1"/>
  <c r="I27" i="5" s="1"/>
  <c r="V28" i="1"/>
  <c r="C28" i="5" s="1"/>
  <c r="W28" i="1"/>
  <c r="X28" i="1"/>
  <c r="E28" i="5" s="1"/>
  <c r="Y28" i="1"/>
  <c r="Z28" i="1"/>
  <c r="AA28" i="1"/>
  <c r="AB28" i="1"/>
  <c r="F28" i="5" s="1"/>
  <c r="AC28" i="1"/>
  <c r="G28" i="5" s="1"/>
  <c r="AD28" i="1"/>
  <c r="AE28" i="1"/>
  <c r="I28" i="5" s="1"/>
  <c r="V29" i="1"/>
  <c r="C29" i="5" s="1"/>
  <c r="W29" i="1"/>
  <c r="X29" i="1"/>
  <c r="E29" i="5" s="1"/>
  <c r="Y29" i="1"/>
  <c r="Z29" i="1"/>
  <c r="AA29" i="1"/>
  <c r="AB29" i="1"/>
  <c r="F29" i="5" s="1"/>
  <c r="AC29" i="1"/>
  <c r="G29" i="5" s="1"/>
  <c r="AD29" i="1"/>
  <c r="AE29" i="1"/>
  <c r="I29" i="5" s="1"/>
  <c r="V30" i="1"/>
  <c r="C30" i="5" s="1"/>
  <c r="W30" i="1"/>
  <c r="X30" i="1"/>
  <c r="E30" i="5" s="1"/>
  <c r="Y30" i="1"/>
  <c r="Z30" i="1"/>
  <c r="AA30" i="1"/>
  <c r="AB30" i="1"/>
  <c r="F30" i="5" s="1"/>
  <c r="AC30" i="1"/>
  <c r="G30" i="5" s="1"/>
  <c r="AD30" i="1"/>
  <c r="AE30" i="1"/>
  <c r="I30" i="5" s="1"/>
  <c r="V31" i="1"/>
  <c r="C31" i="5" s="1"/>
  <c r="W31" i="1"/>
  <c r="D31" i="5" s="1"/>
  <c r="X31" i="1"/>
  <c r="E31" i="5" s="1"/>
  <c r="Y31" i="1"/>
  <c r="Z31" i="1"/>
  <c r="AA31" i="1"/>
  <c r="AB31" i="1"/>
  <c r="F31" i="5" s="1"/>
  <c r="AC31" i="1"/>
  <c r="G31" i="5" s="1"/>
  <c r="AD31" i="1"/>
  <c r="AE31" i="1"/>
  <c r="I31" i="5" s="1"/>
  <c r="V32" i="1"/>
  <c r="C32" i="5" s="1"/>
  <c r="W32" i="1"/>
  <c r="X32" i="1"/>
  <c r="E32" i="5" s="1"/>
  <c r="Y32" i="1"/>
  <c r="Z32" i="1"/>
  <c r="AA32" i="1"/>
  <c r="AB32" i="1"/>
  <c r="F32" i="5" s="1"/>
  <c r="AC32" i="1"/>
  <c r="G32" i="5" s="1"/>
  <c r="AD32" i="1"/>
  <c r="AE32" i="1"/>
  <c r="I32" i="5" s="1"/>
  <c r="V33" i="1"/>
  <c r="C33" i="5" s="1"/>
  <c r="W33" i="1"/>
  <c r="X33" i="1"/>
  <c r="E33" i="5" s="1"/>
  <c r="Y33" i="1"/>
  <c r="Z33" i="1"/>
  <c r="AA33" i="1"/>
  <c r="AB33" i="1"/>
  <c r="F33" i="5" s="1"/>
  <c r="AC33" i="1"/>
  <c r="G33" i="5" s="1"/>
  <c r="AD33" i="1"/>
  <c r="AE33" i="1"/>
  <c r="I33" i="5" s="1"/>
  <c r="V34" i="1"/>
  <c r="C34" i="5" s="1"/>
  <c r="W34" i="1"/>
  <c r="X34" i="1"/>
  <c r="E34" i="5" s="1"/>
  <c r="Y34" i="1"/>
  <c r="Z34" i="1"/>
  <c r="AA34" i="1"/>
  <c r="AB34" i="1"/>
  <c r="F34" i="5" s="1"/>
  <c r="AC34" i="1"/>
  <c r="G34" i="5" s="1"/>
  <c r="AD34" i="1"/>
  <c r="AE34" i="1"/>
  <c r="I34" i="5" s="1"/>
  <c r="V35" i="1"/>
  <c r="C35" i="5" s="1"/>
  <c r="W35" i="1"/>
  <c r="D35" i="5" s="1"/>
  <c r="X35" i="1"/>
  <c r="E35" i="5" s="1"/>
  <c r="Y35" i="1"/>
  <c r="Z35" i="1"/>
  <c r="AA35" i="1"/>
  <c r="AB35" i="1"/>
  <c r="F35" i="5" s="1"/>
  <c r="AC35" i="1"/>
  <c r="G35" i="5" s="1"/>
  <c r="AD35" i="1"/>
  <c r="AE35" i="1"/>
  <c r="I35" i="5" s="1"/>
  <c r="V36" i="1"/>
  <c r="C36" i="5" s="1"/>
  <c r="W36" i="1"/>
  <c r="X36" i="1"/>
  <c r="E36" i="5" s="1"/>
  <c r="Y36" i="1"/>
  <c r="Z36" i="1"/>
  <c r="AA36" i="1"/>
  <c r="AB36" i="1"/>
  <c r="F36" i="5" s="1"/>
  <c r="AC36" i="1"/>
  <c r="G36" i="5" s="1"/>
  <c r="AD36" i="1"/>
  <c r="AE36" i="1"/>
  <c r="I36" i="5" s="1"/>
  <c r="V37" i="1"/>
  <c r="C37" i="5" s="1"/>
  <c r="W37" i="1"/>
  <c r="X37" i="1"/>
  <c r="E37" i="5" s="1"/>
  <c r="Y37" i="1"/>
  <c r="Z37" i="1"/>
  <c r="AA37" i="1"/>
  <c r="AB37" i="1"/>
  <c r="F37" i="5" s="1"/>
  <c r="AC37" i="1"/>
  <c r="G37" i="5" s="1"/>
  <c r="AD37" i="1"/>
  <c r="AE37" i="1"/>
  <c r="I37" i="5" s="1"/>
  <c r="V38" i="1"/>
  <c r="C38" i="5" s="1"/>
  <c r="W38" i="1"/>
  <c r="X38" i="1"/>
  <c r="E38" i="5" s="1"/>
  <c r="Y38" i="1"/>
  <c r="Z38" i="1"/>
  <c r="AA38" i="1"/>
  <c r="AB38" i="1"/>
  <c r="F38" i="5" s="1"/>
  <c r="AC38" i="1"/>
  <c r="G38" i="5" s="1"/>
  <c r="AD38" i="1"/>
  <c r="AE38" i="1"/>
  <c r="I38" i="5" s="1"/>
  <c r="V39" i="1"/>
  <c r="C39" i="5" s="1"/>
  <c r="W39" i="1"/>
  <c r="X39" i="1"/>
  <c r="E39" i="5" s="1"/>
  <c r="Y39" i="1"/>
  <c r="Z39" i="1"/>
  <c r="AA39" i="1"/>
  <c r="AB39" i="1"/>
  <c r="F39" i="5" s="1"/>
  <c r="AC39" i="1"/>
  <c r="G39" i="5" s="1"/>
  <c r="AD39" i="1"/>
  <c r="AE39" i="1"/>
  <c r="I39" i="5" s="1"/>
  <c r="V40" i="1"/>
  <c r="C40" i="5" s="1"/>
  <c r="W40" i="1"/>
  <c r="X40" i="1"/>
  <c r="E40" i="5" s="1"/>
  <c r="Y40" i="1"/>
  <c r="Z40" i="1"/>
  <c r="AA40" i="1"/>
  <c r="AB40" i="1"/>
  <c r="F40" i="5" s="1"/>
  <c r="AC40" i="1"/>
  <c r="G40" i="5" s="1"/>
  <c r="AD40" i="1"/>
  <c r="AE40" i="1"/>
  <c r="I40" i="5" s="1"/>
  <c r="V41" i="1"/>
  <c r="C41" i="5" s="1"/>
  <c r="W41" i="1"/>
  <c r="X41" i="1"/>
  <c r="E41" i="5" s="1"/>
  <c r="Y41" i="1"/>
  <c r="Z41" i="1"/>
  <c r="AA41" i="1"/>
  <c r="AB41" i="1"/>
  <c r="F41" i="5" s="1"/>
  <c r="AC41" i="1"/>
  <c r="G41" i="5" s="1"/>
  <c r="AD41" i="1"/>
  <c r="AE41" i="1"/>
  <c r="I41" i="5" s="1"/>
  <c r="V42" i="1"/>
  <c r="C42" i="5" s="1"/>
  <c r="W42" i="1"/>
  <c r="X42" i="1"/>
  <c r="E42" i="5" s="1"/>
  <c r="Y42" i="1"/>
  <c r="Z42" i="1"/>
  <c r="AA42" i="1"/>
  <c r="AB42" i="1"/>
  <c r="F42" i="5" s="1"/>
  <c r="AC42" i="1"/>
  <c r="G42" i="5" s="1"/>
  <c r="AD42" i="1"/>
  <c r="AE42" i="1"/>
  <c r="I42" i="5" s="1"/>
  <c r="V43" i="1"/>
  <c r="C43" i="5" s="1"/>
  <c r="W43" i="1"/>
  <c r="X43" i="1"/>
  <c r="E43" i="5" s="1"/>
  <c r="Y43" i="1"/>
  <c r="Z43" i="1"/>
  <c r="AA43" i="1"/>
  <c r="AB43" i="1"/>
  <c r="F43" i="5" s="1"/>
  <c r="AC43" i="1"/>
  <c r="G43" i="5" s="1"/>
  <c r="AD43" i="1"/>
  <c r="AE43" i="1"/>
  <c r="I43" i="5" s="1"/>
  <c r="V44" i="1"/>
  <c r="C44" i="5" s="1"/>
  <c r="W44" i="1"/>
  <c r="X44" i="1"/>
  <c r="E44" i="5" s="1"/>
  <c r="Y44" i="1"/>
  <c r="Z44" i="1"/>
  <c r="AA44" i="1"/>
  <c r="AB44" i="1"/>
  <c r="F44" i="5" s="1"/>
  <c r="AC44" i="1"/>
  <c r="G44" i="5" s="1"/>
  <c r="AD44" i="1"/>
  <c r="AE44" i="1"/>
  <c r="I44" i="5" s="1"/>
  <c r="V45" i="1"/>
  <c r="C45" i="5" s="1"/>
  <c r="W45" i="1"/>
  <c r="X45" i="1"/>
  <c r="E45" i="5" s="1"/>
  <c r="Y45" i="1"/>
  <c r="Z45" i="1"/>
  <c r="AA45" i="1"/>
  <c r="AB45" i="1"/>
  <c r="F45" i="5" s="1"/>
  <c r="AC45" i="1"/>
  <c r="G45" i="5" s="1"/>
  <c r="AD45" i="1"/>
  <c r="AE45" i="1"/>
  <c r="I45" i="5" s="1"/>
  <c r="V46" i="1"/>
  <c r="C46" i="5" s="1"/>
  <c r="W46" i="1"/>
  <c r="X46" i="1"/>
  <c r="E46" i="5" s="1"/>
  <c r="Y46" i="1"/>
  <c r="Z46" i="1"/>
  <c r="AA46" i="1"/>
  <c r="AB46" i="1"/>
  <c r="F46" i="5" s="1"/>
  <c r="AC46" i="1"/>
  <c r="G46" i="5" s="1"/>
  <c r="AD46" i="1"/>
  <c r="AE46" i="1"/>
  <c r="I46" i="5" s="1"/>
  <c r="V47" i="1"/>
  <c r="C47" i="5" s="1"/>
  <c r="W47" i="1"/>
  <c r="X47" i="1"/>
  <c r="E47" i="5" s="1"/>
  <c r="Y47" i="1"/>
  <c r="Z47" i="1"/>
  <c r="AA47" i="1"/>
  <c r="AB47" i="1"/>
  <c r="F47" i="5" s="1"/>
  <c r="AC47" i="1"/>
  <c r="G47" i="5" s="1"/>
  <c r="AD47" i="1"/>
  <c r="AE47" i="1"/>
  <c r="I47" i="5" s="1"/>
  <c r="V48" i="1"/>
  <c r="C48" i="5" s="1"/>
  <c r="W48" i="1"/>
  <c r="X48" i="1"/>
  <c r="E48" i="5" s="1"/>
  <c r="Y48" i="1"/>
  <c r="Z48" i="1"/>
  <c r="AA48" i="1"/>
  <c r="AB48" i="1"/>
  <c r="F48" i="5" s="1"/>
  <c r="AC48" i="1"/>
  <c r="G48" i="5" s="1"/>
  <c r="AD48" i="1"/>
  <c r="AE48" i="1"/>
  <c r="I48" i="5" s="1"/>
  <c r="V49" i="1"/>
  <c r="C49" i="5" s="1"/>
  <c r="W49" i="1"/>
  <c r="X49" i="1"/>
  <c r="E49" i="5" s="1"/>
  <c r="Y49" i="1"/>
  <c r="Z49" i="1"/>
  <c r="AA49" i="1"/>
  <c r="AB49" i="1"/>
  <c r="F49" i="5" s="1"/>
  <c r="AC49" i="1"/>
  <c r="G49" i="5" s="1"/>
  <c r="AD49" i="1"/>
  <c r="AE49" i="1"/>
  <c r="I49" i="5" s="1"/>
  <c r="V50" i="1"/>
  <c r="C50" i="5" s="1"/>
  <c r="W50" i="1"/>
  <c r="X50" i="1"/>
  <c r="E50" i="5" s="1"/>
  <c r="Y50" i="1"/>
  <c r="Z50" i="1"/>
  <c r="AA50" i="1"/>
  <c r="AB50" i="1"/>
  <c r="F50" i="5" s="1"/>
  <c r="AC50" i="1"/>
  <c r="G50" i="5" s="1"/>
  <c r="AD50" i="1"/>
  <c r="AE50" i="1"/>
  <c r="I50" i="5" s="1"/>
  <c r="AE2" i="1"/>
  <c r="I2" i="5" s="1"/>
  <c r="AD2" i="1"/>
  <c r="H2" i="5" s="1"/>
  <c r="AC2" i="1"/>
  <c r="G2" i="5" s="1"/>
  <c r="AB2" i="1"/>
  <c r="Z2" i="1"/>
  <c r="AA2" i="1"/>
  <c r="Y2" i="1"/>
  <c r="W2" i="1"/>
  <c r="X2" i="1"/>
  <c r="E2" i="5" s="1"/>
  <c r="V2" i="1"/>
  <c r="C2" i="5" s="1"/>
  <c r="AF50" i="1" l="1"/>
  <c r="H50" i="5"/>
  <c r="AF68" i="1"/>
  <c r="H68" i="5"/>
  <c r="AF56" i="1"/>
  <c r="H56" i="5"/>
  <c r="D41" i="5"/>
  <c r="AN41" i="1"/>
  <c r="D33" i="5"/>
  <c r="AN33" i="1"/>
  <c r="D77" i="5"/>
  <c r="AN77" i="1"/>
  <c r="D51" i="5"/>
  <c r="AN51" i="1"/>
  <c r="AF49" i="1"/>
  <c r="H49" i="5"/>
  <c r="AF45" i="1"/>
  <c r="H45" i="5"/>
  <c r="AF41" i="1"/>
  <c r="H41" i="5"/>
  <c r="AF37" i="1"/>
  <c r="H37" i="5"/>
  <c r="AF33" i="1"/>
  <c r="H33" i="5"/>
  <c r="AF29" i="1"/>
  <c r="H29" i="5"/>
  <c r="AF25" i="1"/>
  <c r="H25" i="5"/>
  <c r="AF21" i="1"/>
  <c r="H21" i="5"/>
  <c r="AF17" i="1"/>
  <c r="H17" i="5"/>
  <c r="AF13" i="1"/>
  <c r="H13" i="5"/>
  <c r="AF9" i="1"/>
  <c r="H9" i="5"/>
  <c r="AF5" i="1"/>
  <c r="H5" i="5"/>
  <c r="AF77" i="1"/>
  <c r="H77" i="5"/>
  <c r="AF71" i="1"/>
  <c r="H71" i="5"/>
  <c r="AF67" i="1"/>
  <c r="H67" i="5"/>
  <c r="AF63" i="1"/>
  <c r="H63" i="5"/>
  <c r="AF59" i="1"/>
  <c r="H59" i="5"/>
  <c r="AF55" i="1"/>
  <c r="H55" i="5"/>
  <c r="AF64" i="1"/>
  <c r="H64" i="5"/>
  <c r="AF52" i="1"/>
  <c r="H52" i="5"/>
  <c r="D25" i="5"/>
  <c r="AN25" i="1"/>
  <c r="D67" i="5"/>
  <c r="AN67" i="1"/>
  <c r="D63" i="5"/>
  <c r="AN63" i="1"/>
  <c r="D55" i="5"/>
  <c r="AN55" i="1"/>
  <c r="AH2" i="1"/>
  <c r="F2" i="5"/>
  <c r="AG48" i="1"/>
  <c r="D48" i="5"/>
  <c r="D44" i="5"/>
  <c r="AN44" i="1"/>
  <c r="D40" i="5"/>
  <c r="AN40" i="1"/>
  <c r="D36" i="5"/>
  <c r="AN36" i="1"/>
  <c r="D32" i="5"/>
  <c r="AN32" i="1"/>
  <c r="D28" i="5"/>
  <c r="AN28" i="1"/>
  <c r="D24" i="5"/>
  <c r="AN24" i="1"/>
  <c r="AG20" i="1"/>
  <c r="D20" i="5"/>
  <c r="AG16" i="1"/>
  <c r="D16" i="5"/>
  <c r="D12" i="5"/>
  <c r="AN12" i="1"/>
  <c r="D8" i="5"/>
  <c r="AN8" i="1"/>
  <c r="D4" i="5"/>
  <c r="AN4" i="1"/>
  <c r="D70" i="5"/>
  <c r="AN70" i="1"/>
  <c r="D62" i="5"/>
  <c r="AN62" i="1"/>
  <c r="D58" i="5"/>
  <c r="AN58" i="1"/>
  <c r="AF46" i="1"/>
  <c r="H46" i="5"/>
  <c r="AF34" i="1"/>
  <c r="H34" i="5"/>
  <c r="AF22" i="1"/>
  <c r="H22" i="5"/>
  <c r="AF10" i="1"/>
  <c r="H10" i="5"/>
  <c r="AF78" i="1"/>
  <c r="H78" i="5"/>
  <c r="AF74" i="1"/>
  <c r="H74" i="5"/>
  <c r="D49" i="5"/>
  <c r="AN49" i="1"/>
  <c r="D17" i="5"/>
  <c r="AN17" i="1"/>
  <c r="AF48" i="1"/>
  <c r="H48" i="5"/>
  <c r="AF40" i="1"/>
  <c r="H40" i="5"/>
  <c r="AF36" i="1"/>
  <c r="H36" i="5"/>
  <c r="AF32" i="1"/>
  <c r="H32" i="5"/>
  <c r="AF28" i="1"/>
  <c r="H28" i="5"/>
  <c r="AF24" i="1"/>
  <c r="H24" i="5"/>
  <c r="AF20" i="1"/>
  <c r="H20" i="5"/>
  <c r="AF16" i="1"/>
  <c r="H16" i="5"/>
  <c r="AF12" i="1"/>
  <c r="H12" i="5"/>
  <c r="AF8" i="1"/>
  <c r="H8" i="5"/>
  <c r="AF4" i="1"/>
  <c r="H4" i="5"/>
  <c r="AF80" i="1"/>
  <c r="H80" i="5"/>
  <c r="AF76" i="1"/>
  <c r="H76" i="5"/>
  <c r="AF70" i="1"/>
  <c r="H70" i="5"/>
  <c r="AF66" i="1"/>
  <c r="H66" i="5"/>
  <c r="AF62" i="1"/>
  <c r="H62" i="5"/>
  <c r="AF58" i="1"/>
  <c r="H58" i="5"/>
  <c r="AF54" i="1"/>
  <c r="H54" i="5"/>
  <c r="AJ83" i="1"/>
  <c r="AF30" i="1"/>
  <c r="H30" i="5"/>
  <c r="AF18" i="1"/>
  <c r="H18" i="5"/>
  <c r="AF14" i="1"/>
  <c r="H14" i="5"/>
  <c r="D21" i="5"/>
  <c r="AN21" i="1"/>
  <c r="AG9" i="1"/>
  <c r="D9" i="5"/>
  <c r="D47" i="5"/>
  <c r="AN47" i="1"/>
  <c r="D39" i="5"/>
  <c r="AN39" i="1"/>
  <c r="D27" i="5"/>
  <c r="AN27" i="1"/>
  <c r="D15" i="5"/>
  <c r="AN15" i="1"/>
  <c r="D11" i="5"/>
  <c r="AN11" i="1"/>
  <c r="AN7" i="1"/>
  <c r="D7" i="5"/>
  <c r="D3" i="5"/>
  <c r="AN3" i="1"/>
  <c r="D61" i="5"/>
  <c r="AN61" i="1"/>
  <c r="AF42" i="1"/>
  <c r="H42" i="5"/>
  <c r="AF38" i="1"/>
  <c r="H38" i="5"/>
  <c r="D13" i="5"/>
  <c r="AN13" i="1"/>
  <c r="AF44" i="1"/>
  <c r="H44" i="5"/>
  <c r="D43" i="5"/>
  <c r="AN43" i="1"/>
  <c r="AF47" i="1"/>
  <c r="H47" i="5"/>
  <c r="AF43" i="1"/>
  <c r="H43" i="5"/>
  <c r="AF39" i="1"/>
  <c r="H39" i="5"/>
  <c r="AF35" i="1"/>
  <c r="H35" i="5"/>
  <c r="AF31" i="1"/>
  <c r="H31" i="5"/>
  <c r="AF27" i="1"/>
  <c r="H27" i="5"/>
  <c r="AF23" i="1"/>
  <c r="H23" i="5"/>
  <c r="AF19" i="1"/>
  <c r="H19" i="5"/>
  <c r="AF15" i="1"/>
  <c r="H15" i="5"/>
  <c r="AF11" i="1"/>
  <c r="H11" i="5"/>
  <c r="AF7" i="1"/>
  <c r="H7" i="5"/>
  <c r="AF3" i="1"/>
  <c r="H3" i="5"/>
  <c r="AF79" i="1"/>
  <c r="H79" i="5"/>
  <c r="AF75" i="1"/>
  <c r="H75" i="5"/>
  <c r="AF69" i="1"/>
  <c r="H69" i="5"/>
  <c r="AF65" i="1"/>
  <c r="H65" i="5"/>
  <c r="AF61" i="1"/>
  <c r="H61" i="5"/>
  <c r="AF57" i="1"/>
  <c r="H57" i="5"/>
  <c r="AF53" i="1"/>
  <c r="H53" i="5"/>
  <c r="AF26" i="1"/>
  <c r="H26" i="5"/>
  <c r="AF6" i="1"/>
  <c r="H6" i="5"/>
  <c r="AF60" i="1"/>
  <c r="H60" i="5"/>
  <c r="D45" i="5"/>
  <c r="AN45" i="1"/>
  <c r="D37" i="5"/>
  <c r="AN37" i="1"/>
  <c r="D29" i="5"/>
  <c r="AN29" i="1"/>
  <c r="AN5" i="1"/>
  <c r="D5" i="5"/>
  <c r="D2" i="5"/>
  <c r="AN2" i="1"/>
  <c r="AG50" i="1"/>
  <c r="D50" i="5"/>
  <c r="D46" i="5"/>
  <c r="AN46" i="1"/>
  <c r="D42" i="5"/>
  <c r="AN42" i="1"/>
  <c r="D38" i="5"/>
  <c r="AN38" i="1"/>
  <c r="D34" i="5"/>
  <c r="AN34" i="1"/>
  <c r="D30" i="5"/>
  <c r="AN30" i="1"/>
  <c r="D26" i="5"/>
  <c r="AN26" i="1"/>
  <c r="D22" i="5"/>
  <c r="AN22" i="1"/>
  <c r="D18" i="5"/>
  <c r="AN18" i="1"/>
  <c r="D14" i="5"/>
  <c r="AN14" i="1"/>
  <c r="D10" i="5"/>
  <c r="AN10" i="1"/>
  <c r="D6" i="5"/>
  <c r="AN6" i="1"/>
  <c r="D78" i="5"/>
  <c r="AN78" i="1"/>
  <c r="D74" i="5"/>
  <c r="AN74" i="1"/>
  <c r="D60" i="5"/>
  <c r="AN60" i="1"/>
  <c r="T93" i="1"/>
  <c r="S87" i="1"/>
  <c r="AG35" i="1"/>
  <c r="AG31" i="1"/>
  <c r="AG23" i="1"/>
  <c r="AG28" i="1"/>
  <c r="AG12" i="1"/>
  <c r="AL12" i="1"/>
  <c r="AI60" i="1"/>
  <c r="AH60" i="1"/>
  <c r="AI49" i="1"/>
  <c r="AH49" i="1"/>
  <c r="AH45" i="1"/>
  <c r="AI45" i="1"/>
  <c r="AI41" i="1"/>
  <c r="AH41" i="1"/>
  <c r="AH37" i="1"/>
  <c r="AI37" i="1"/>
  <c r="AI33" i="1"/>
  <c r="AH33" i="1"/>
  <c r="AH29" i="1"/>
  <c r="AI29" i="1"/>
  <c r="AI25" i="1"/>
  <c r="AH25" i="1"/>
  <c r="AH21" i="1"/>
  <c r="AI21" i="1"/>
  <c r="AH17" i="1"/>
  <c r="AI17" i="1"/>
  <c r="AH13" i="1"/>
  <c r="AI13" i="1"/>
  <c r="AH5" i="1"/>
  <c r="AI5" i="1"/>
  <c r="AG80" i="1"/>
  <c r="AG76" i="1"/>
  <c r="AG70" i="1"/>
  <c r="AG66" i="1"/>
  <c r="AG62" i="1"/>
  <c r="AM62" i="1" s="1"/>
  <c r="AG58" i="1"/>
  <c r="AL58" i="1" s="1"/>
  <c r="AG54" i="1"/>
  <c r="AJ84" i="1"/>
  <c r="AK84" i="1"/>
  <c r="AG4" i="1"/>
  <c r="AL4" i="1" s="1"/>
  <c r="AH74" i="1"/>
  <c r="AI74" i="1"/>
  <c r="AF51" i="1"/>
  <c r="AF2" i="1"/>
  <c r="AG47" i="1"/>
  <c r="AL47" i="1" s="1"/>
  <c r="AG43" i="1"/>
  <c r="AM43" i="1" s="1"/>
  <c r="AG39" i="1"/>
  <c r="AM39" i="1" s="1"/>
  <c r="AG27" i="1"/>
  <c r="AL27" i="1"/>
  <c r="AG19" i="1"/>
  <c r="AG15" i="1"/>
  <c r="AM15" i="1" s="1"/>
  <c r="AG11" i="1"/>
  <c r="AL11" i="1" s="1"/>
  <c r="AG7" i="1"/>
  <c r="AL7" i="1" s="1"/>
  <c r="AG3" i="1"/>
  <c r="AM3" i="1" s="1"/>
  <c r="AH77" i="1"/>
  <c r="AI77" i="1"/>
  <c r="AH67" i="1"/>
  <c r="AI67" i="1"/>
  <c r="AH63" i="1"/>
  <c r="AI63" i="1"/>
  <c r="AH55" i="1"/>
  <c r="AI55" i="1"/>
  <c r="AH51" i="1"/>
  <c r="AI51" i="1"/>
  <c r="AG36" i="1"/>
  <c r="AL36" i="1" s="1"/>
  <c r="AG8" i="1"/>
  <c r="AM8" i="1" s="1"/>
  <c r="AH78" i="1"/>
  <c r="AI78" i="1"/>
  <c r="AH44" i="1"/>
  <c r="AI44" i="1"/>
  <c r="AI40" i="1"/>
  <c r="AH40" i="1"/>
  <c r="AI36" i="1"/>
  <c r="AH36" i="1"/>
  <c r="AI32" i="1"/>
  <c r="AH32" i="1"/>
  <c r="AH28" i="1"/>
  <c r="AI28" i="1"/>
  <c r="AI24" i="1"/>
  <c r="AH24" i="1"/>
  <c r="AI12" i="1"/>
  <c r="AH12" i="1"/>
  <c r="AI8" i="1"/>
  <c r="AH8" i="1"/>
  <c r="AH4" i="1"/>
  <c r="AI4" i="1"/>
  <c r="AG79" i="1"/>
  <c r="AG75" i="1"/>
  <c r="AG69" i="1"/>
  <c r="AG65" i="1"/>
  <c r="AG61" i="1"/>
  <c r="AM61" i="1" s="1"/>
  <c r="AG57" i="1"/>
  <c r="AG53" i="1"/>
  <c r="AG44" i="1"/>
  <c r="AL44" i="1" s="1"/>
  <c r="AG32" i="1"/>
  <c r="AM32" i="1" s="1"/>
  <c r="AG24" i="1"/>
  <c r="AM24" i="1" s="1"/>
  <c r="AG2" i="1"/>
  <c r="AM2" i="1" s="1"/>
  <c r="AG46" i="1"/>
  <c r="AM46" i="1" s="1"/>
  <c r="AL42" i="1"/>
  <c r="AG42" i="1"/>
  <c r="AM42" i="1" s="1"/>
  <c r="AG38" i="1"/>
  <c r="AL38" i="1" s="1"/>
  <c r="AG34" i="1"/>
  <c r="AM34" i="1" s="1"/>
  <c r="AG30" i="1"/>
  <c r="AG26" i="1"/>
  <c r="AL26" i="1" s="1"/>
  <c r="AG22" i="1"/>
  <c r="AL22" i="1" s="1"/>
  <c r="AL18" i="1"/>
  <c r="AG18" i="1"/>
  <c r="AM18" i="1" s="1"/>
  <c r="AG14" i="1"/>
  <c r="AG10" i="1"/>
  <c r="AL10" i="1" s="1"/>
  <c r="AG6" i="1"/>
  <c r="AL6" i="1" s="1"/>
  <c r="AH70" i="1"/>
  <c r="AI70" i="1"/>
  <c r="AH62" i="1"/>
  <c r="AI62" i="1"/>
  <c r="AH58" i="1"/>
  <c r="AI58" i="1"/>
  <c r="AM83" i="1"/>
  <c r="AG40" i="1"/>
  <c r="AL40" i="1" s="1"/>
  <c r="AH47" i="1"/>
  <c r="AI47" i="1"/>
  <c r="AH43" i="1"/>
  <c r="AI43" i="1"/>
  <c r="AH39" i="1"/>
  <c r="AI39" i="1"/>
  <c r="AH27" i="1"/>
  <c r="AI27" i="1"/>
  <c r="AH15" i="1"/>
  <c r="AI15" i="1"/>
  <c r="AH11" i="1"/>
  <c r="AI11" i="1"/>
  <c r="AH7" i="1"/>
  <c r="AI7" i="1"/>
  <c r="AH3" i="1"/>
  <c r="AI3" i="1"/>
  <c r="AG78" i="1"/>
  <c r="AL78" i="1" s="1"/>
  <c r="AG74" i="1"/>
  <c r="AG68" i="1"/>
  <c r="AG64" i="1"/>
  <c r="AG60" i="1"/>
  <c r="AG56" i="1"/>
  <c r="AG52" i="1"/>
  <c r="AM84" i="1"/>
  <c r="AG45" i="1"/>
  <c r="AM45" i="1" s="1"/>
  <c r="AG41" i="1"/>
  <c r="AL41" i="1" s="1"/>
  <c r="AG37" i="1"/>
  <c r="AL37" i="1" s="1"/>
  <c r="AG33" i="1"/>
  <c r="AM33" i="1" s="1"/>
  <c r="AG29" i="1"/>
  <c r="AM29" i="1" s="1"/>
  <c r="AG25" i="1"/>
  <c r="AL25" i="1" s="1"/>
  <c r="AG21" i="1"/>
  <c r="AL21" i="1" s="1"/>
  <c r="AG17" i="1"/>
  <c r="AG13" i="1"/>
  <c r="AM13" i="1" s="1"/>
  <c r="AG5" i="1"/>
  <c r="AL5" i="1" s="1"/>
  <c r="AH61" i="1"/>
  <c r="AI61" i="1"/>
  <c r="AG49" i="1"/>
  <c r="AL49" i="1" s="1"/>
  <c r="AH46" i="1"/>
  <c r="AI46" i="1"/>
  <c r="AM44" i="1"/>
  <c r="AH42" i="1"/>
  <c r="AI42" i="1"/>
  <c r="AH38" i="1"/>
  <c r="AI38" i="1"/>
  <c r="AM36" i="1"/>
  <c r="AH34" i="1"/>
  <c r="AI34" i="1"/>
  <c r="AH30" i="1"/>
  <c r="AI30" i="1"/>
  <c r="AM28" i="1"/>
  <c r="AH26" i="1"/>
  <c r="AI26" i="1"/>
  <c r="AH22" i="1"/>
  <c r="AI22" i="1"/>
  <c r="AH18" i="1"/>
  <c r="AI18" i="1"/>
  <c r="AH14" i="1"/>
  <c r="AI14" i="1"/>
  <c r="AM12" i="1"/>
  <c r="AH10" i="1"/>
  <c r="AI10" i="1"/>
  <c r="AH6" i="1"/>
  <c r="AI6" i="1"/>
  <c r="AM4" i="1"/>
  <c r="AG77" i="1"/>
  <c r="AM77" i="1" s="1"/>
  <c r="AG71" i="1"/>
  <c r="AG67" i="1"/>
  <c r="AL67" i="1" s="1"/>
  <c r="AG63" i="1"/>
  <c r="AL63" i="1" s="1"/>
  <c r="AG59" i="1"/>
  <c r="AG55" i="1"/>
  <c r="AL55" i="1" s="1"/>
  <c r="AG51" i="1"/>
  <c r="AM51" i="1" s="1"/>
  <c r="AL83" i="1"/>
  <c r="AI2" i="1"/>
  <c r="AL51" i="1" l="1"/>
  <c r="AM40" i="1"/>
  <c r="AL45" i="1"/>
  <c r="AL34" i="1"/>
  <c r="AL24" i="1"/>
  <c r="AM58" i="1"/>
  <c r="AL32" i="1"/>
  <c r="AL39" i="1"/>
  <c r="AM11" i="1"/>
  <c r="AL29" i="1"/>
  <c r="AL43" i="1"/>
  <c r="AM63" i="1"/>
  <c r="AL13" i="1"/>
  <c r="AM78" i="1"/>
  <c r="AK70" i="1"/>
  <c r="AJ70" i="1"/>
  <c r="AL77" i="1"/>
  <c r="AM67" i="1"/>
  <c r="AJ6" i="1"/>
  <c r="AK6" i="1"/>
  <c r="AJ22" i="1"/>
  <c r="AK22" i="1"/>
  <c r="AK38" i="1"/>
  <c r="AJ38" i="1"/>
  <c r="AJ24" i="1"/>
  <c r="AK24" i="1"/>
  <c r="AL61" i="1"/>
  <c r="AM6" i="1"/>
  <c r="AM22" i="1"/>
  <c r="AJ8" i="1"/>
  <c r="AK8" i="1"/>
  <c r="AL3" i="1"/>
  <c r="AL70" i="1"/>
  <c r="AJ17" i="1"/>
  <c r="AK17" i="1"/>
  <c r="AK55" i="1"/>
  <c r="AJ55" i="1"/>
  <c r="AJ21" i="1"/>
  <c r="AK21" i="1"/>
  <c r="AJ37" i="1"/>
  <c r="AK37" i="1"/>
  <c r="AK60" i="1"/>
  <c r="AJ60" i="1"/>
  <c r="AM60" i="1"/>
  <c r="AJ61" i="1"/>
  <c r="AK61" i="1"/>
  <c r="AL8" i="1"/>
  <c r="AK27" i="1"/>
  <c r="AJ27" i="1"/>
  <c r="AM27" i="1"/>
  <c r="AJ77" i="1"/>
  <c r="AK77" i="1"/>
  <c r="AJ49" i="1"/>
  <c r="AK49" i="1"/>
  <c r="AL60" i="1"/>
  <c r="AM37" i="1"/>
  <c r="AK10" i="1"/>
  <c r="AJ10" i="1"/>
  <c r="AK26" i="1"/>
  <c r="AJ26" i="1"/>
  <c r="AK42" i="1"/>
  <c r="AJ42" i="1"/>
  <c r="AJ32" i="1"/>
  <c r="AK32" i="1"/>
  <c r="AK36" i="1"/>
  <c r="AJ36" i="1"/>
  <c r="AK7" i="1"/>
  <c r="AJ7" i="1"/>
  <c r="AK39" i="1"/>
  <c r="AJ39" i="1"/>
  <c r="AK58" i="1"/>
  <c r="AJ58" i="1"/>
  <c r="AJ33" i="1"/>
  <c r="AK33" i="1"/>
  <c r="AK63" i="1"/>
  <c r="AJ63" i="1"/>
  <c r="AJ5" i="1"/>
  <c r="AK5" i="1"/>
  <c r="AJ25" i="1"/>
  <c r="AK25" i="1"/>
  <c r="AJ41" i="1"/>
  <c r="AK41" i="1"/>
  <c r="AM5" i="1"/>
  <c r="AM17" i="1"/>
  <c r="AM49" i="1"/>
  <c r="AM10" i="1"/>
  <c r="AM26" i="1"/>
  <c r="AK78" i="1"/>
  <c r="AJ78" i="1"/>
  <c r="AM55" i="1"/>
  <c r="AM21" i="1"/>
  <c r="AK14" i="1"/>
  <c r="AJ14" i="1"/>
  <c r="AJ30" i="1"/>
  <c r="AK30" i="1"/>
  <c r="AK46" i="1"/>
  <c r="AJ46" i="1"/>
  <c r="AM38" i="1"/>
  <c r="AK11" i="1"/>
  <c r="AJ11" i="1"/>
  <c r="AJ62" i="1"/>
  <c r="AK62" i="1"/>
  <c r="AK12" i="1"/>
  <c r="AJ12" i="1"/>
  <c r="AJ13" i="1"/>
  <c r="AK13" i="1"/>
  <c r="AJ29" i="1"/>
  <c r="AK29" i="1"/>
  <c r="AJ45" i="1"/>
  <c r="AK45" i="1"/>
  <c r="AK74" i="1"/>
  <c r="AJ74" i="1"/>
  <c r="AM25" i="1"/>
  <c r="AM41" i="1"/>
  <c r="AJ40" i="1"/>
  <c r="AK40" i="1"/>
  <c r="AL14" i="1"/>
  <c r="AL30" i="1"/>
  <c r="AL46" i="1"/>
  <c r="AK44" i="1"/>
  <c r="AJ44" i="1"/>
  <c r="AM70" i="1"/>
  <c r="AK15" i="1"/>
  <c r="AJ15" i="1"/>
  <c r="AK43" i="1"/>
  <c r="AJ43" i="1"/>
  <c r="AL62" i="1"/>
  <c r="AK28" i="1"/>
  <c r="AJ28" i="1"/>
  <c r="AJ2" i="1"/>
  <c r="AK2" i="1"/>
  <c r="AK3" i="1"/>
  <c r="AJ3" i="1"/>
  <c r="AK51" i="1"/>
  <c r="AJ51" i="1"/>
  <c r="AK67" i="1"/>
  <c r="AJ67" i="1"/>
  <c r="AL17" i="1"/>
  <c r="AL33" i="1"/>
  <c r="AL74" i="1"/>
  <c r="AM74" i="1"/>
  <c r="AK18" i="1"/>
  <c r="AJ18" i="1"/>
  <c r="AK34" i="1"/>
  <c r="AJ34" i="1"/>
  <c r="AL2" i="1"/>
  <c r="AM14" i="1"/>
  <c r="AM30" i="1"/>
  <c r="AL15" i="1"/>
  <c r="AK47" i="1"/>
  <c r="AJ47" i="1"/>
  <c r="AK4" i="1"/>
  <c r="AJ4" i="1"/>
  <c r="AM7" i="1"/>
  <c r="AM47" i="1"/>
  <c r="AL28" i="1"/>
</calcChain>
</file>

<file path=xl/sharedStrings.xml><?xml version="1.0" encoding="utf-8"?>
<sst xmlns="http://schemas.openxmlformats.org/spreadsheetml/2006/main" count="242" uniqueCount="178">
  <si>
    <t>ToSIL-1</t>
  </si>
  <si>
    <t>Silicon-1</t>
  </si>
  <si>
    <t>Chalice-1</t>
  </si>
  <si>
    <t>Chalice-2</t>
  </si>
  <si>
    <t>ToSIL-2</t>
  </si>
  <si>
    <t>Silicon-2</t>
  </si>
  <si>
    <t>Chalice-3</t>
  </si>
  <si>
    <t>ToSIL-3</t>
  </si>
  <si>
    <t>Silicon-3</t>
  </si>
  <si>
    <t>Chalice-A</t>
  </si>
  <si>
    <t>ToSil-A</t>
  </si>
  <si>
    <t>Silicon-A</t>
  </si>
  <si>
    <t>Chalice-S</t>
  </si>
  <si>
    <t>ToSil-S</t>
  </si>
  <si>
    <t>Silicon-S</t>
  </si>
  <si>
    <t>Total-A</t>
  </si>
  <si>
    <t>Total-S</t>
  </si>
  <si>
    <t>Syxc-1</t>
  </si>
  <si>
    <t>Syxc-2</t>
  </si>
  <si>
    <t>Syxc-3</t>
  </si>
  <si>
    <t>Syxc-A</t>
  </si>
  <si>
    <t>Syxc-S</t>
  </si>
  <si>
    <t>precise</t>
  </si>
  <si>
    <t>correct</t>
  </si>
  <si>
    <t>change-needed</t>
  </si>
  <si>
    <t>comment</t>
  </si>
  <si>
    <t>boolean_arguments</t>
  </si>
  <si>
    <t>boolean_locals</t>
  </si>
  <si>
    <t>boolean_results</t>
  </si>
  <si>
    <t>booleans_basic</t>
  </si>
  <si>
    <t>booleans_comparison</t>
  </si>
  <si>
    <t>booleans_formulae</t>
  </si>
  <si>
    <t>booleans_not</t>
  </si>
  <si>
    <t>fapps_inside_functions</t>
  </si>
  <si>
    <t>runs</t>
  </si>
  <si>
    <t>scala.MatchError: IfThenElseTerm in Silicon</t>
  </si>
  <si>
    <t>integer_arguments</t>
  </si>
  <si>
    <t>integer_locals</t>
  </si>
  <si>
    <t>integer_results</t>
  </si>
  <si>
    <t>integers_basic</t>
  </si>
  <si>
    <t>integers_comparison</t>
  </si>
  <si>
    <t>abs</t>
  </si>
  <si>
    <t>method negFail only appears in unit test</t>
  </si>
  <si>
    <t>eval_and_branching</t>
  </si>
  <si>
    <t>rd(predicate) not supported by Silicon</t>
  </si>
  <si>
    <t>ifthenelse</t>
  </si>
  <si>
    <t>copy postcondition as assertion</t>
  </si>
  <si>
    <t>ifthenelse_antecendents_forall</t>
  </si>
  <si>
    <t>ifthenelse_field_access</t>
  </si>
  <si>
    <t>implications1</t>
  </si>
  <si>
    <t>implications2</t>
  </si>
  <si>
    <t>stats</t>
  </si>
  <si>
    <t>fields_fork_join</t>
  </si>
  <si>
    <t>fork_omit_token</t>
  </si>
  <si>
    <t>heap_independent_methods_async</t>
  </si>
  <si>
    <t>joinable</t>
  </si>
  <si>
    <t>predicates_fork_join</t>
  </si>
  <si>
    <t>Diff</t>
  </si>
  <si>
    <t>reusing_tokens</t>
  </si>
  <si>
    <t>PermissionModel</t>
  </si>
  <si>
    <t>ForkJoin</t>
  </si>
  <si>
    <t>Branching</t>
  </si>
  <si>
    <t>Basics</t>
  </si>
  <si>
    <t>basic</t>
  </si>
  <si>
    <t>caching_soundness</t>
  </si>
  <si>
    <t>permission not merged correctly</t>
  </si>
  <si>
    <t>locks</t>
  </si>
  <si>
    <t>exception in Chalice2SIL</t>
  </si>
  <si>
    <t>peculiar</t>
  </si>
  <si>
    <t>permission_arithmetic2</t>
  </si>
  <si>
    <t>method Test01::test02 fails</t>
  </si>
  <si>
    <t>predicates</t>
  </si>
  <si>
    <t>scaling</t>
  </si>
  <si>
    <t>Heaps</t>
  </si>
  <si>
    <t>aliasing</t>
  </si>
  <si>
    <t>aliasing_iff</t>
  </si>
  <si>
    <t>two methods fail to verify</t>
  </si>
  <si>
    <t>aliasing_ifthenelse</t>
  </si>
  <si>
    <t>boolean_heap_chunks</t>
  </si>
  <si>
    <t>fapps_argument_heap_chunks</t>
  </si>
  <si>
    <t>fields_acc_in_function</t>
  </si>
  <si>
    <t>fields_access</t>
  </si>
  <si>
    <t>fields_conditionals</t>
  </si>
  <si>
    <t>fields_consumptions</t>
  </si>
  <si>
    <t>fields_consumptions_fractions</t>
  </si>
  <si>
    <t>different interpretation of rd(x), never "greedy"</t>
  </si>
  <si>
    <t>fields_rd_immutability</t>
  </si>
  <si>
    <t>heap_indirections</t>
  </si>
  <si>
    <t>predicates_access_greater_onehundred</t>
  </si>
  <si>
    <t>predicates_basic</t>
  </si>
  <si>
    <t>fails to unfold nested predicate</t>
  </si>
  <si>
    <t>unfolding in function should fail, doesn't</t>
  </si>
  <si>
    <t>predicates_complex</t>
  </si>
  <si>
    <t>Monitors</t>
  </si>
  <si>
    <t>acquire_getter</t>
  </si>
  <si>
    <t>eval_holds</t>
  </si>
  <si>
    <t>holds in functions not implemented</t>
  </si>
  <si>
    <t>holds</t>
  </si>
  <si>
    <t>rd locks not supported</t>
  </si>
  <si>
    <t>holds_neg</t>
  </si>
  <si>
    <t>invariants</t>
  </si>
  <si>
    <t>lifecycle</t>
  </si>
  <si>
    <t>unsupported expression involving waitlevel</t>
  </si>
  <si>
    <t>lockchange</t>
  </si>
  <si>
    <t>old</t>
  </si>
  <si>
    <t>waitlevel_comparisons</t>
  </si>
  <si>
    <t>Misc</t>
  </si>
  <si>
    <t>cell_container</t>
  </si>
  <si>
    <t>cell_raw</t>
  </si>
  <si>
    <t>division</t>
  </si>
  <si>
    <t>error_reporting_syxc_vs_chalice</t>
  </si>
  <si>
    <t>inconsistent_precondition</t>
  </si>
  <si>
    <t>injection</t>
  </si>
  <si>
    <t>sequences not supported by Chalice2SIL</t>
  </si>
  <si>
    <t>join_function_returning_token</t>
  </si>
  <si>
    <t>join_var_field</t>
  </si>
  <si>
    <t>linked_list</t>
  </si>
  <si>
    <t>LinkedList-NoFunctions</t>
  </si>
  <si>
    <t>split_merge_access</t>
  </si>
  <si>
    <t>VariousFeatures</t>
  </si>
  <si>
    <t>acc_implications_or</t>
  </si>
  <si>
    <t>unfold_fold_unchanged</t>
  </si>
  <si>
    <t>assert</t>
  </si>
  <si>
    <t>constructors</t>
  </si>
  <si>
    <t>free</t>
  </si>
  <si>
    <t>free not implemented in Chalice2SIL</t>
  </si>
  <si>
    <t>function_pure_ensures_clause</t>
  </si>
  <si>
    <t>newrhs_inits</t>
  </si>
  <si>
    <t>new_means_all_different</t>
  </si>
  <si>
    <t>nonnull_inference</t>
  </si>
  <si>
    <t>quantifiers</t>
  </si>
  <si>
    <t>rd_star</t>
  </si>
  <si>
    <t>ternary</t>
  </si>
  <si>
    <t>unfolding_old_heap</t>
  </si>
  <si>
    <t>3 methods fail to verify</t>
  </si>
  <si>
    <t>while</t>
  </si>
  <si>
    <t>while_lockchange_local_vars</t>
  </si>
  <si>
    <t>running with issue</t>
  </si>
  <si>
    <t>S-rmCh-A</t>
  </si>
  <si>
    <t>C2S-rmCh-A</t>
  </si>
  <si>
    <t>Diff-%</t>
  </si>
  <si>
    <t>Diff-rmCh</t>
  </si>
  <si>
    <t>Diff-rmCh-%</t>
  </si>
  <si>
    <t>diff-%-C2S</t>
  </si>
  <si>
    <t>diff-%-Sili</t>
  </si>
  <si>
    <t>Group</t>
  </si>
  <si>
    <t>Name</t>
  </si>
  <si>
    <t>Row Labels</t>
  </si>
  <si>
    <t>Grand Total</t>
  </si>
  <si>
    <t>(All)</t>
  </si>
  <si>
    <t>run without modification</t>
  </si>
  <si>
    <t>without comment</t>
  </si>
  <si>
    <t>failed to run</t>
  </si>
  <si>
    <t>perfect</t>
  </si>
  <si>
    <t>Count of comment</t>
  </si>
  <si>
    <t>silicon</t>
  </si>
  <si>
    <t>chalice2sil</t>
  </si>
  <si>
    <t>bug</t>
  </si>
  <si>
    <t>missing</t>
  </si>
  <si>
    <t>#silicon bugs</t>
  </si>
  <si>
    <t>#chalice2sil bugs</t>
  </si>
  <si>
    <t>#chalice2sil missing</t>
  </si>
  <si>
    <t>#silicon missing</t>
  </si>
  <si>
    <t>#</t>
  </si>
  <si>
    <t>Chalice</t>
  </si>
  <si>
    <t>Chalice2SIL</t>
  </si>
  <si>
    <t>Silicon</t>
  </si>
  <si>
    <t>(Multiple Items)</t>
  </si>
  <si>
    <t>C2S-%-C</t>
  </si>
  <si>
    <t>ToSil</t>
  </si>
  <si>
    <t>Total</t>
  </si>
  <si>
    <t>StdDev</t>
  </si>
  <si>
    <t>Syxc</t>
  </si>
  <si>
    <t>exception in Chalice2SIL during translation of expression involving 'waitlevel'</t>
  </si>
  <si>
    <t>exception in Chalice2SIL during resolution of a field name</t>
  </si>
  <si>
    <t>exception in Chalice2SIL during translation of a type expression</t>
  </si>
  <si>
    <t>exception in Chalice2SIL during substitution of program variables</t>
  </si>
  <si>
    <t>channels not supported by Chalice2SIL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</si>
</sst>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\ &quot;ms&quot;"/>
    <numFmt numFmtId="166" formatCode="&quot;yes&quot;;0;&quot;no&quot;;&quot;-&quot;"/>
    <numFmt numFmtId="167" formatCode="&quot;yes&quot;;\-0;&quot;no&quot;;&quot;-&quot;"/>
    <numFmt numFmtId="168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theme="4" tint="0.3999755851924192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medium">
        <color auto="1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theme="4" tint="0.3999755851924192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5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3" xfId="0" applyBorder="1"/>
    <xf numFmtId="165" fontId="0" fillId="0" borderId="2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165" fontId="3" fillId="0" borderId="0" xfId="0" applyNumberFormat="1" applyFont="1"/>
    <xf numFmtId="165" fontId="3" fillId="0" borderId="2" xfId="0" applyNumberFormat="1" applyFont="1" applyBorder="1"/>
    <xf numFmtId="0" fontId="2" fillId="0" borderId="1" xfId="2"/>
    <xf numFmtId="0" fontId="2" fillId="0" borderId="1" xfId="2" applyFont="1"/>
    <xf numFmtId="0" fontId="3" fillId="0" borderId="0" xfId="0" applyFont="1"/>
    <xf numFmtId="49" fontId="2" fillId="0" borderId="1" xfId="2" applyNumberFormat="1"/>
    <xf numFmtId="49" fontId="0" fillId="0" borderId="0" xfId="0" applyNumberFormat="1" applyBorder="1"/>
    <xf numFmtId="166" fontId="0" fillId="0" borderId="2" xfId="0" applyNumberFormat="1" applyBorder="1"/>
    <xf numFmtId="166" fontId="0" fillId="0" borderId="0" xfId="0" applyNumberFormat="1" applyBorder="1"/>
    <xf numFmtId="49" fontId="2" fillId="0" borderId="4" xfId="2" applyNumberFormat="1" applyBorder="1"/>
    <xf numFmtId="167" fontId="0" fillId="0" borderId="0" xfId="0" applyNumberFormat="1" applyBorder="1"/>
    <xf numFmtId="166" fontId="0" fillId="0" borderId="0" xfId="0" applyNumberFormat="1" applyFill="1" applyBorder="1"/>
    <xf numFmtId="9" fontId="0" fillId="0" borderId="0" xfId="1" applyFont="1"/>
    <xf numFmtId="168" fontId="0" fillId="0" borderId="6" xfId="1" applyNumberFormat="1" applyFont="1" applyBorder="1"/>
    <xf numFmtId="0" fontId="0" fillId="0" borderId="5" xfId="1" applyNumberFormat="1" applyFont="1" applyFill="1" applyBorder="1"/>
    <xf numFmtId="168" fontId="0" fillId="0" borderId="7" xfId="1" applyNumberFormat="1" applyFont="1" applyBorder="1"/>
    <xf numFmtId="0" fontId="0" fillId="0" borderId="6" xfId="1" applyNumberFormat="1" applyFont="1" applyFill="1" applyBorder="1"/>
    <xf numFmtId="0" fontId="2" fillId="0" borderId="1" xfId="2" applyNumberFormat="1"/>
    <xf numFmtId="0" fontId="0" fillId="0" borderId="0" xfId="0" applyNumberFormat="1" applyBorder="1"/>
    <xf numFmtId="168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 applyAlignment="1">
      <alignment horizontal="left"/>
    </xf>
    <xf numFmtId="168" fontId="0" fillId="0" borderId="0" xfId="0" applyNumberFormat="1"/>
    <xf numFmtId="0" fontId="0" fillId="0" borderId="9" xfId="0" applyNumberFormat="1" applyBorder="1"/>
    <xf numFmtId="168" fontId="3" fillId="0" borderId="0" xfId="1" applyNumberFormat="1" applyFont="1"/>
    <xf numFmtId="168" fontId="0" fillId="0" borderId="2" xfId="1" applyNumberFormat="1" applyFont="1" applyBorder="1"/>
    <xf numFmtId="168" fontId="0" fillId="0" borderId="0" xfId="1" applyNumberFormat="1" applyFont="1" applyBorder="1"/>
    <xf numFmtId="168" fontId="0" fillId="0" borderId="3" xfId="1" applyNumberFormat="1" applyFont="1" applyBorder="1"/>
    <xf numFmtId="0" fontId="3" fillId="0" borderId="6" xfId="0" applyNumberFormat="1" applyFont="1" applyBorder="1"/>
    <xf numFmtId="0" fontId="0" fillId="0" borderId="7" xfId="0" applyNumberFormat="1" applyBorder="1"/>
    <xf numFmtId="0" fontId="0" fillId="0" borderId="6" xfId="0" applyNumberFormat="1" applyBorder="1"/>
    <xf numFmtId="0" fontId="0" fillId="0" borderId="5" xfId="0" applyNumberFormat="1" applyBorder="1"/>
    <xf numFmtId="0" fontId="0" fillId="0" borderId="8" xfId="0" applyNumberFormat="1" applyBorder="1"/>
    <xf numFmtId="0" fontId="0" fillId="0" borderId="2" xfId="0" applyNumberFormat="1" applyBorder="1"/>
    <xf numFmtId="0" fontId="0" fillId="0" borderId="0" xfId="0" applyNumberFormat="1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4" xfId="2" applyBorder="1"/>
    <xf numFmtId="0" fontId="2" fillId="0" borderId="13" xfId="2" applyBorder="1"/>
    <xf numFmtId="164" fontId="0" fillId="0" borderId="2" xfId="0" applyNumberFormat="1" applyBorder="1"/>
    <xf numFmtId="9" fontId="0" fillId="0" borderId="3" xfId="1" applyFont="1" applyBorder="1"/>
    <xf numFmtId="0" fontId="0" fillId="0" borderId="3" xfId="0" applyNumberFormat="1" applyBorder="1"/>
  </cellXfs>
  <cellStyles count="3">
    <cellStyle name="Heading 3" xfId="2" builtinId="18"/>
    <cellStyle name="Normal" xfId="0" builtinId="0"/>
    <cellStyle name="Percent" xfId="1" builtinId="5"/>
  </cellStyles>
  <dxfs count="6">
    <dxf>
      <numFmt numFmtId="0" formatCode="General"/>
    </dxf>
    <dxf>
      <numFmt numFmtId="165" formatCode="0.0\ &quot;ms&quot;"/>
    </dxf>
    <dxf>
      <numFmt numFmtId="169" formatCode="0\ &quot;ms&quot;"/>
    </dxf>
    <dxf>
      <numFmt numFmtId="165" formatCode="0.0\ &quot;ms&quot;"/>
    </dxf>
    <dxf>
      <numFmt numFmtId="0" formatCode="General"/>
    </dxf>
    <dxf>
      <numFmt numFmtId="165" formatCode="0.0\ &quot;ms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[benchmark.xlsx]Pivot!PivotTable2</c:name>
    <c:fmtId val="27"/>
  </c:pivotSource>
  <c:chart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  <c:pivotFmt>
        <c:idx val="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circle"/>
          <c:size val="6"/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</c:pivotFmt>
      <c:pivotFmt>
        <c:idx val="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Pivot!$B$9</c:f>
              <c:strCache>
                <c:ptCount val="1"/>
                <c:pt idx="0">
                  <c:v>Chalice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Pivot!$A$10:$A$21</c:f>
              <c:strCache>
                <c:ptCount val="11"/>
                <c:pt idx="0">
                  <c:v>acc_implications_or</c:v>
                </c:pt>
                <c:pt idx="1">
                  <c:v>assert</c:v>
                </c:pt>
                <c:pt idx="2">
                  <c:v>caching_soundness</c:v>
                </c:pt>
                <c:pt idx="3">
                  <c:v>constructors</c:v>
                </c:pt>
                <c:pt idx="4">
                  <c:v>new_means_all_different</c:v>
                </c:pt>
                <c:pt idx="5">
                  <c:v>newrhs_inits</c:v>
                </c:pt>
                <c:pt idx="6">
                  <c:v>peculiar</c:v>
                </c:pt>
                <c:pt idx="7">
                  <c:v>permission_arithmetic2</c:v>
                </c:pt>
                <c:pt idx="8">
                  <c:v>predicates</c:v>
                </c:pt>
                <c:pt idx="9">
                  <c:v>unfolding_old_heap</c:v>
                </c:pt>
                <c:pt idx="10">
                  <c:v>while</c:v>
                </c:pt>
              </c:strCache>
            </c:strRef>
          </c:cat>
          <c:val>
            <c:numRef>
              <c:f>Pivot!$B$10:$B$21</c:f>
              <c:numCache>
                <c:formatCode>0.0\ "ms"</c:formatCode>
                <c:ptCount val="11"/>
                <c:pt idx="0">
                  <c:v>510.33333333333331</c:v>
                </c:pt>
                <c:pt idx="1">
                  <c:v>533</c:v>
                </c:pt>
                <c:pt idx="2">
                  <c:v>448</c:v>
                </c:pt>
                <c:pt idx="3">
                  <c:v>533</c:v>
                </c:pt>
                <c:pt idx="4">
                  <c:v>427</c:v>
                </c:pt>
                <c:pt idx="5">
                  <c:v>451</c:v>
                </c:pt>
                <c:pt idx="6">
                  <c:v>523.66666666666663</c:v>
                </c:pt>
                <c:pt idx="7">
                  <c:v>536.66666666666663</c:v>
                </c:pt>
                <c:pt idx="8">
                  <c:v>521</c:v>
                </c:pt>
                <c:pt idx="9">
                  <c:v>476</c:v>
                </c:pt>
                <c:pt idx="10">
                  <c:v>693</c:v>
                </c:pt>
              </c:numCache>
            </c:numRef>
          </c:val>
        </c:ser>
        <c:ser>
          <c:idx val="1"/>
          <c:order val="1"/>
          <c:tx>
            <c:strRef>
              <c:f>Pivot!$C$9</c:f>
              <c:strCache>
                <c:ptCount val="1"/>
                <c:pt idx="0">
                  <c:v>Chalice2SIL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Pivot!$A$10:$A$21</c:f>
              <c:strCache>
                <c:ptCount val="11"/>
                <c:pt idx="0">
                  <c:v>acc_implications_or</c:v>
                </c:pt>
                <c:pt idx="1">
                  <c:v>assert</c:v>
                </c:pt>
                <c:pt idx="2">
                  <c:v>caching_soundness</c:v>
                </c:pt>
                <c:pt idx="3">
                  <c:v>constructors</c:v>
                </c:pt>
                <c:pt idx="4">
                  <c:v>new_means_all_different</c:v>
                </c:pt>
                <c:pt idx="5">
                  <c:v>newrhs_inits</c:v>
                </c:pt>
                <c:pt idx="6">
                  <c:v>peculiar</c:v>
                </c:pt>
                <c:pt idx="7">
                  <c:v>permission_arithmetic2</c:v>
                </c:pt>
                <c:pt idx="8">
                  <c:v>predicates</c:v>
                </c:pt>
                <c:pt idx="9">
                  <c:v>unfolding_old_heap</c:v>
                </c:pt>
                <c:pt idx="10">
                  <c:v>while</c:v>
                </c:pt>
              </c:strCache>
            </c:strRef>
          </c:cat>
          <c:val>
            <c:numRef>
              <c:f>Pivot!$C$10:$C$21</c:f>
              <c:numCache>
                <c:formatCode>0.0\ "ms"</c:formatCode>
                <c:ptCount val="11"/>
                <c:pt idx="0">
                  <c:v>307.66666666666669</c:v>
                </c:pt>
                <c:pt idx="1">
                  <c:v>321.33333333333331</c:v>
                </c:pt>
                <c:pt idx="2">
                  <c:v>260.33333333333331</c:v>
                </c:pt>
                <c:pt idx="3">
                  <c:v>321.33333333333331</c:v>
                </c:pt>
                <c:pt idx="4">
                  <c:v>256</c:v>
                </c:pt>
                <c:pt idx="5">
                  <c:v>262.33333333333331</c:v>
                </c:pt>
                <c:pt idx="6">
                  <c:v>443.33333333333331</c:v>
                </c:pt>
                <c:pt idx="7">
                  <c:v>390.66666666666669</c:v>
                </c:pt>
                <c:pt idx="8">
                  <c:v>354</c:v>
                </c:pt>
                <c:pt idx="9">
                  <c:v>303.33333333333331</c:v>
                </c:pt>
                <c:pt idx="10">
                  <c:v>656.33333333333337</c:v>
                </c:pt>
              </c:numCache>
            </c:numRef>
          </c:val>
        </c:ser>
        <c:ser>
          <c:idx val="2"/>
          <c:order val="2"/>
          <c:tx>
            <c:strRef>
              <c:f>Pivot!$D$9</c:f>
              <c:strCache>
                <c:ptCount val="1"/>
                <c:pt idx="0">
                  <c:v>Silicon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Pivot!$A$10:$A$21</c:f>
              <c:strCache>
                <c:ptCount val="11"/>
                <c:pt idx="0">
                  <c:v>acc_implications_or</c:v>
                </c:pt>
                <c:pt idx="1">
                  <c:v>assert</c:v>
                </c:pt>
                <c:pt idx="2">
                  <c:v>caching_soundness</c:v>
                </c:pt>
                <c:pt idx="3">
                  <c:v>constructors</c:v>
                </c:pt>
                <c:pt idx="4">
                  <c:v>new_means_all_different</c:v>
                </c:pt>
                <c:pt idx="5">
                  <c:v>newrhs_inits</c:v>
                </c:pt>
                <c:pt idx="6">
                  <c:v>peculiar</c:v>
                </c:pt>
                <c:pt idx="7">
                  <c:v>permission_arithmetic2</c:v>
                </c:pt>
                <c:pt idx="8">
                  <c:v>predicates</c:v>
                </c:pt>
                <c:pt idx="9">
                  <c:v>unfolding_old_heap</c:v>
                </c:pt>
                <c:pt idx="10">
                  <c:v>while</c:v>
                </c:pt>
              </c:strCache>
            </c:strRef>
          </c:cat>
          <c:val>
            <c:numRef>
              <c:f>Pivot!$D$10:$D$21</c:f>
              <c:numCache>
                <c:formatCode>0.0\ "ms"</c:formatCode>
                <c:ptCount val="11"/>
                <c:pt idx="0">
                  <c:v>395.66666666666669</c:v>
                </c:pt>
                <c:pt idx="1">
                  <c:v>559</c:v>
                </c:pt>
                <c:pt idx="2">
                  <c:v>302.33333333333331</c:v>
                </c:pt>
                <c:pt idx="3">
                  <c:v>559</c:v>
                </c:pt>
                <c:pt idx="4">
                  <c:v>354.66666666666669</c:v>
                </c:pt>
                <c:pt idx="5">
                  <c:v>358.33333333333331</c:v>
                </c:pt>
                <c:pt idx="6">
                  <c:v>698</c:v>
                </c:pt>
                <c:pt idx="7">
                  <c:v>833.33333333333337</c:v>
                </c:pt>
                <c:pt idx="8">
                  <c:v>692.66666666666663</c:v>
                </c:pt>
                <c:pt idx="9">
                  <c:v>536.33333333333337</c:v>
                </c:pt>
                <c:pt idx="10">
                  <c:v>1182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3939480"/>
        <c:axId val="483941832"/>
      </c:barChart>
      <c:catAx>
        <c:axId val="48393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41832"/>
        <c:crosses val="autoZero"/>
        <c:auto val="1"/>
        <c:lblAlgn val="ctr"/>
        <c:lblOffset val="100"/>
        <c:noMultiLvlLbl val="0"/>
      </c:catAx>
      <c:valAx>
        <c:axId val="483941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\ &quot;ms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3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501464</xdr:colOff>
      <xdr:row>19</xdr:row>
      <xdr:rowOff>133349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ian Klauser" refreshedDate="41231.950843402781" createdVersion="5" refreshedVersion="5" minRefreshableVersion="3" recordCount="84">
  <cacheSource type="worksheet">
    <worksheetSource ref="A1:AM85" sheet="Data"/>
  </cacheSource>
  <cacheFields count="39">
    <cacheField name="Group" numFmtId="0">
      <sharedItems count="8">
        <s v="Basics"/>
        <s v="Branching"/>
        <s v="ForkJoin"/>
        <s v="PermissionModel"/>
        <s v="Heaps"/>
        <s v="Monitors"/>
        <s v="Misc"/>
        <s v="VariousFeatures"/>
      </sharedItems>
    </cacheField>
    <cacheField name="Name" numFmtId="0">
      <sharedItems count="84">
        <s v="boolean_arguments"/>
        <s v="boolean_locals"/>
        <s v="boolean_results"/>
        <s v="booleans_basic"/>
        <s v="booleans_comparison"/>
        <s v="booleans_formulae"/>
        <s v="booleans_not"/>
        <s v="fapps_inside_functions"/>
        <s v="integer_arguments"/>
        <s v="integer_locals"/>
        <s v="integer_results"/>
        <s v="integers_basic"/>
        <s v="integers_comparison"/>
        <s v="abs"/>
        <s v="eval_and_branching"/>
        <s v="ifthenelse"/>
        <s v="ifthenelse_antecendents_forall"/>
        <s v="ifthenelse_field_access"/>
        <s v="implications1"/>
        <s v="implications2"/>
        <s v="stats"/>
        <s v="fields_fork_join"/>
        <s v="fork_omit_token"/>
        <s v="heap_independent_methods_async"/>
        <s v="joinable"/>
        <s v="predicates_fork_join"/>
        <s v="reusing_tokens"/>
        <s v="basic"/>
        <s v="caching_soundness"/>
        <s v="locks"/>
        <s v="peculiar"/>
        <s v="permission_arithmetic2"/>
        <s v="predicates"/>
        <s v="scaling"/>
        <s v="aliasing"/>
        <s v="aliasing_iff"/>
        <s v="aliasing_ifthenelse"/>
        <s v="boolean_heap_chunks"/>
        <s v="fapps_argument_heap_chunks"/>
        <s v="fields_acc_in_function"/>
        <s v="fields_access"/>
        <s v="fields_conditionals"/>
        <s v="fields_consumptions"/>
        <s v="fields_consumptions_fractions"/>
        <s v="fields_rd_immutability"/>
        <s v="heap_indirections"/>
        <s v="predicates_access_greater_onehundred"/>
        <s v="predicates_basic"/>
        <s v="predicates_complex"/>
        <s v="acquire_getter"/>
        <s v="eval_holds"/>
        <s v="holds"/>
        <s v="holds_neg"/>
        <s v="invariants"/>
        <s v="lifecycle"/>
        <s v="lockchange"/>
        <s v="old"/>
        <s v="waitlevel_comparisons"/>
        <s v="cell_container"/>
        <s v="cell_raw"/>
        <s v="division"/>
        <s v="error_reporting_syxc_vs_chalice"/>
        <s v="inconsistent_precondition"/>
        <s v="injection"/>
        <s v="join_function_returning_token"/>
        <s v="join_var_field"/>
        <s v="linked_list"/>
        <s v="LinkedList-NoFunctions"/>
        <s v="split_merge_access"/>
        <s v="unfold_fold_unchanged"/>
        <s v="acc_implications_or"/>
        <s v="assert"/>
        <s v="constructors"/>
        <s v="free"/>
        <s v="function_pure_ensures_clause"/>
        <s v="newrhs_inits"/>
        <s v="new_means_all_different"/>
        <s v="nonnull_inference"/>
        <s v="quantifiers"/>
        <s v="rd_star"/>
        <s v="ternary"/>
        <s v="unfolding_old_heap"/>
        <s v="while"/>
        <s v="while_lockchange_local_vars"/>
      </sharedItems>
    </cacheField>
    <cacheField name="Chalice-1" numFmtId="0">
      <sharedItems containsString="0" containsBlank="1" containsNumber="1" containsInteger="1" minValue="282" maxValue="766"/>
    </cacheField>
    <cacheField name="ToSIL-1" numFmtId="0">
      <sharedItems containsString="0" containsBlank="1" containsNumber="1" containsInteger="1" minValue="109" maxValue="703"/>
    </cacheField>
    <cacheField name="Silicon-1" numFmtId="0">
      <sharedItems containsString="0" containsBlank="1" containsNumber="1" containsInteger="1" minValue="94" maxValue="4750"/>
    </cacheField>
    <cacheField name="Chalice-2" numFmtId="0">
      <sharedItems containsString="0" containsBlank="1" containsNumber="1" containsInteger="1" minValue="281" maxValue="672"/>
    </cacheField>
    <cacheField name="ToSIL-2" numFmtId="0">
      <sharedItems containsString="0" containsBlank="1" containsNumber="1" containsInteger="1" minValue="109" maxValue="688"/>
    </cacheField>
    <cacheField name="Silicon-2" numFmtId="0">
      <sharedItems containsString="0" containsBlank="1" containsNumber="1" containsInteger="1" minValue="94" maxValue="4703"/>
    </cacheField>
    <cacheField name="Chalice-3" numFmtId="0">
      <sharedItems containsString="0" containsBlank="1" containsNumber="1" containsInteger="1" minValue="297" maxValue="641"/>
    </cacheField>
    <cacheField name="ToSIL-3" numFmtId="0">
      <sharedItems containsString="0" containsBlank="1" containsNumber="1" containsInteger="1" minValue="110" maxValue="687"/>
    </cacheField>
    <cacheField name="Silicon-3" numFmtId="0">
      <sharedItems containsString="0" containsBlank="1" containsNumber="1" containsInteger="1" minValue="78" maxValue="4812"/>
    </cacheField>
    <cacheField name="Syxc-1" numFmtId="0">
      <sharedItems containsString="0" containsBlank="1" containsNumber="1" containsInteger="1" minValue="484" maxValue="1485"/>
    </cacheField>
    <cacheField name="Syxc-2" numFmtId="0">
      <sharedItems containsString="0" containsBlank="1" containsNumber="1" containsInteger="1" minValue="484" maxValue="1484"/>
    </cacheField>
    <cacheField name="Syxc-3" numFmtId="0">
      <sharedItems containsString="0" containsBlank="1" containsNumber="1" containsInteger="1" minValue="484" maxValue="1469"/>
    </cacheField>
    <cacheField name="precise" numFmtId="166">
      <sharedItems containsString="0" containsBlank="1" containsNumber="1" containsInteger="1" minValue="0" maxValue="1" count="3">
        <n v="1"/>
        <m/>
        <n v="0"/>
      </sharedItems>
    </cacheField>
    <cacheField name="correct" numFmtId="166">
      <sharedItems containsString="0" containsBlank="1" containsNumber="1" containsInteger="1" minValue="0" maxValue="1" count="3">
        <n v="1"/>
        <m/>
        <n v="0"/>
      </sharedItems>
    </cacheField>
    <cacheField name="runs" numFmtId="166">
      <sharedItems containsSemiMixedTypes="0" containsString="0" containsNumber="1" containsInteger="1" minValue="0" maxValue="1" count="2">
        <n v="1"/>
        <n v="0"/>
      </sharedItems>
    </cacheField>
    <cacheField name="change-needed" numFmtId="0">
      <sharedItems containsString="0" containsBlank="1" containsNumber="1" containsInteger="1" minValue="0" maxValue="1" count="3">
        <n v="0"/>
        <m/>
        <n v="1"/>
      </sharedItems>
    </cacheField>
    <cacheField name="comment" numFmtId="49">
      <sharedItems containsBlank="1" count="20">
        <m/>
        <s v="method negFail only appears in unit test"/>
        <s v="scala.MatchError: IfThenElseTerm in Silicon"/>
        <s v="copy postcondition as assertion"/>
        <s v="rd(predicate) not supported by Silicon"/>
        <s v="permission not merged correctly"/>
        <s v="exception in Chalice2SIL"/>
        <s v="method Test01::test02 fails"/>
        <s v="two methods fail to verify"/>
        <s v="fails to unfold nested predicate"/>
        <s v="different interpretation of rd(x), never &quot;greedy&quot;"/>
        <s v="unfolding in function should fail, doesn't"/>
        <s v="holds in functions not implemented"/>
        <s v="rd locks not supported"/>
        <s v="unsupported expression involving waitlevel"/>
        <s v="sequences not supported by Chalice2SIL"/>
        <s v="free not implemented in Chalice2SIL"/>
        <s v="3 methods fail to verify"/>
        <s v="scala.MatchError: IfThenElseTerm" u="1"/>
        <s v="exception in Silicon (rd(predicate))" u="1"/>
      </sharedItems>
    </cacheField>
    <cacheField name="running with issue" numFmtId="166">
      <sharedItems containsSemiMixedTypes="0" containsString="0" containsNumber="1" containsInteger="1" minValue="0" maxValue="1" count="2">
        <n v="0"/>
        <n v="1"/>
      </sharedItems>
    </cacheField>
    <cacheField name="perfect" numFmtId="166">
      <sharedItems containsSemiMixedTypes="0" containsString="0" containsNumber="1" containsInteger="1" minValue="0" maxValue="1"/>
    </cacheField>
    <cacheField name="Chalice-A" numFmtId="165">
      <sharedItems containsMixedTypes="1" containsNumber="1" minValue="286.66666666666669" maxValue="693"/>
    </cacheField>
    <cacheField name="ToSil-A" numFmtId="165">
      <sharedItems containsMixedTypes="1" containsNumber="1" minValue="109.33333333333333" maxValue="692.66666666666663"/>
    </cacheField>
    <cacheField name="Silicon-A" numFmtId="165">
      <sharedItems containsMixedTypes="1" containsNumber="1" minValue="88.666666666666671" maxValue="4755"/>
    </cacheField>
    <cacheField name="Chalice-S" numFmtId="165">
      <sharedItems containsMixedTypes="1" containsNumber="1" minValue="0" maxValue="74.484897798144289"/>
    </cacheField>
    <cacheField name="ToSil-S" numFmtId="165">
      <sharedItems containsMixedTypes="1" containsNumber="1" minValue="0" maxValue="69.716090921202067"/>
    </cacheField>
    <cacheField name="Silicon-S" numFmtId="165">
      <sharedItems containsMixedTypes="1" containsNumber="1" minValue="0" maxValue="70.632853545641211"/>
    </cacheField>
    <cacheField name="Total-A" numFmtId="165">
      <sharedItems containsSemiMixedTypes="0" containsString="0" containsNumber="1" minValue="0" maxValue="6031.666666666667"/>
    </cacheField>
    <cacheField name="Total-S" numFmtId="165">
      <sharedItems containsSemiMixedTypes="0" containsString="0" containsNumber="1" minValue="0" maxValue="180.05647262271171"/>
    </cacheField>
    <cacheField name="Syxc-A" numFmtId="165">
      <sharedItems containsMixedTypes="1" containsNumber="1" minValue="484" maxValue="1479.3333333333333"/>
    </cacheField>
    <cacheField name="Syxc-S" numFmtId="165">
      <sharedItems containsMixedTypes="1" containsNumber="1" minValue="0" maxValue="114.3153532995459"/>
    </cacheField>
    <cacheField name="S-rmCh-A" numFmtId="165">
      <sharedItems containsMixedTypes="1" containsNumber="1" minValue="124.99999999999994" maxValue="890.99999999999989"/>
    </cacheField>
    <cacheField name="C2S-rmCh-A" numFmtId="165">
      <sharedItems containsMixedTypes="1" containsNumber="1" minValue="198" maxValue="5447.666666666667"/>
    </cacheField>
    <cacheField name="Diff" numFmtId="164">
      <sharedItems containsMixedTypes="1" containsNumber="1" minValue="0.66666666666668561" maxValue="4830.666666666667"/>
    </cacheField>
    <cacheField name="Diff-%" numFmtId="9">
      <sharedItems containsMixedTypes="1" containsNumber="1" minValue="1.0013774104683195" maxValue="5.0222037191229534"/>
    </cacheField>
    <cacheField name="Diff-rmCh" numFmtId="164">
      <sharedItems containsMixedTypes="1" containsNumber="1" minValue="0.66666666666668561" maxValue="4830.666666666667"/>
    </cacheField>
    <cacheField name="Diff-rmCh-%" numFmtId="9">
      <sharedItems containsMixedTypes="1" containsNumber="1" minValue="1.0033783783783785" maxValue="9.5697151424287856"/>
    </cacheField>
    <cacheField name="diff-%-C2S" numFmtId="168">
      <sharedItems containsMixedTypes="1" containsNumber="1" minValue="0.12714923820595972" maxValue="0.55218855218855212"/>
    </cacheField>
    <cacheField name="diff-%-Sili" numFmtId="168">
      <sharedItems containsMixedTypes="1" containsNumber="1" minValue="0.44781144781144783" maxValue="0.87285076179404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x v="0"/>
    <x v="0"/>
    <n v="415"/>
    <n v="252"/>
    <n v="406"/>
    <n v="408"/>
    <n v="249"/>
    <n v="403"/>
    <n v="406"/>
    <n v="249"/>
    <n v="414"/>
    <n v="640"/>
    <n v="641"/>
    <n v="671"/>
    <x v="0"/>
    <x v="0"/>
    <x v="0"/>
    <x v="0"/>
    <x v="0"/>
    <x v="0"/>
    <n v="1"/>
    <n v="409.66666666666669"/>
    <n v="250"/>
    <n v="407.66666666666669"/>
    <n v="4.7258156262526088"/>
    <n v="1.7320508075688772"/>
    <n v="5.6862407030773268"/>
    <n v="1067.3333333333333"/>
    <n v="6.6583281184793925"/>
    <n v="650.66666666666663"/>
    <n v="17.616280348965084"/>
    <n v="240.99999999999994"/>
    <n v="657.66666666666674"/>
    <n v="416.66666666666663"/>
    <n v="1.6403688524590163"/>
    <n v="416.6666666666668"/>
    <n v="2.7289073305670826"/>
    <n v="0.38013177901672573"/>
    <n v="0.61986822098327421"/>
  </r>
  <r>
    <x v="0"/>
    <x v="1"/>
    <n v="466"/>
    <n v="275"/>
    <n v="410"/>
    <n v="465"/>
    <n v="274"/>
    <n v="421"/>
    <n v="465"/>
    <n v="274"/>
    <n v="412"/>
    <n v="722"/>
    <n v="700"/>
    <n v="699"/>
    <x v="0"/>
    <x v="0"/>
    <x v="0"/>
    <x v="0"/>
    <x v="0"/>
    <x v="0"/>
    <n v="1"/>
    <n v="465.33333333333331"/>
    <n v="274.33333333333331"/>
    <n v="414.33333333333331"/>
    <n v="0.57735026918962584"/>
    <n v="0.57735026918962584"/>
    <n v="5.8594652770823155"/>
    <n v="1154"/>
    <n v="5.196152422706632"/>
    <n v="707"/>
    <n v="13"/>
    <n v="241.66666666666669"/>
    <n v="688.66666666666663"/>
    <n v="447"/>
    <n v="1.6322489391796322"/>
    <n v="446.99999999999994"/>
    <n v="2.8496551724137928"/>
    <n v="0.3983543078412391"/>
    <n v="0.60164569215876085"/>
  </r>
  <r>
    <x v="0"/>
    <x v="2"/>
    <n v="455"/>
    <n v="275"/>
    <n v="440"/>
    <n v="469"/>
    <n v="282"/>
    <n v="453"/>
    <n v="469"/>
    <n v="281"/>
    <n v="469"/>
    <n v="734"/>
    <n v="703"/>
    <n v="703"/>
    <x v="0"/>
    <x v="0"/>
    <x v="0"/>
    <x v="0"/>
    <x v="1"/>
    <x v="1"/>
    <n v="1"/>
    <n v="464.33333333333331"/>
    <n v="279.33333333333331"/>
    <n v="454"/>
    <n v="8.0829037686547611"/>
    <n v="3.7859388972001828"/>
    <n v="14.52583904633395"/>
    <n v="1197.6666666666667"/>
    <n v="25.106440076867397"/>
    <n v="713.33333333333337"/>
    <n v="17.897858344878401"/>
    <n v="249.00000000000006"/>
    <n v="733.33333333333326"/>
    <n v="484.33333333333337"/>
    <n v="1.6789719626168225"/>
    <n v="484.3333333333332"/>
    <n v="2.9451137884872813"/>
    <n v="0.38090909090909092"/>
    <n v="0.61909090909090914"/>
  </r>
  <r>
    <x v="0"/>
    <x v="3"/>
    <n v="360"/>
    <n v="250"/>
    <n v="359"/>
    <n v="359"/>
    <n v="250"/>
    <n v="359"/>
    <n v="359"/>
    <n v="281"/>
    <n v="344"/>
    <n v="547"/>
    <n v="547"/>
    <n v="547"/>
    <x v="0"/>
    <x v="0"/>
    <x v="0"/>
    <x v="0"/>
    <x v="0"/>
    <x v="0"/>
    <n v="1"/>
    <n v="359.33333333333331"/>
    <n v="260.33333333333331"/>
    <n v="354"/>
    <n v="0.57735026918962584"/>
    <n v="17.897858344878397"/>
    <n v="8.6602540378443873"/>
    <n v="973.66666666666663"/>
    <n v="8.9628864398325021"/>
    <n v="547"/>
    <n v="0"/>
    <n v="187.66666666666669"/>
    <n v="614.33333333333326"/>
    <n v="426.66666666666663"/>
    <n v="1.7800121876904327"/>
    <n v="426.66666666666657"/>
    <n v="3.2735346358792179"/>
    <n v="0.42376559956592513"/>
    <n v="0.57623440043407492"/>
  </r>
  <r>
    <x v="0"/>
    <x v="4"/>
    <n v="391"/>
    <n v="266"/>
    <n v="422"/>
    <n v="390"/>
    <n v="250"/>
    <n v="422"/>
    <n v="390"/>
    <n v="265"/>
    <n v="406"/>
    <n v="610"/>
    <n v="625"/>
    <n v="594"/>
    <x v="0"/>
    <x v="0"/>
    <x v="0"/>
    <x v="0"/>
    <x v="0"/>
    <x v="0"/>
    <n v="1"/>
    <n v="390.33333333333331"/>
    <n v="260.33333333333331"/>
    <n v="416.66666666666669"/>
    <n v="0.57735026918962584"/>
    <n v="8.9628864398325021"/>
    <n v="9.2376043070340135"/>
    <n v="1067.3333333333333"/>
    <n v="10.115993936995679"/>
    <n v="609.66666666666663"/>
    <n v="15.50268793897798"/>
    <n v="219.33333333333331"/>
    <n v="677"/>
    <n v="457.66666666666663"/>
    <n v="1.750683433570257"/>
    <n v="457.66666666666669"/>
    <n v="3.0866261398176293"/>
    <n v="0.3845396356474643"/>
    <n v="0.6154603643525357"/>
  </r>
  <r>
    <x v="0"/>
    <x v="5"/>
    <n v="500"/>
    <n v="328"/>
    <n v="531"/>
    <n v="493"/>
    <n v="328"/>
    <n v="516"/>
    <n v="500"/>
    <n v="344"/>
    <n v="531"/>
    <n v="851"/>
    <n v="852"/>
    <n v="844"/>
    <x v="0"/>
    <x v="0"/>
    <x v="0"/>
    <x v="0"/>
    <x v="0"/>
    <x v="0"/>
    <n v="1"/>
    <n v="497.66666666666669"/>
    <n v="333.33333333333331"/>
    <n v="526"/>
    <n v="4.0414518843273806"/>
    <n v="9.2376043070340135"/>
    <n v="8.6602540378443873"/>
    <n v="1357"/>
    <n v="19.078784028338912"/>
    <n v="849"/>
    <n v="4.358898943540674"/>
    <n v="351.33333333333331"/>
    <n v="859.33333333333326"/>
    <n v="508"/>
    <n v="1.5983510011778563"/>
    <n v="507.99999999999994"/>
    <n v="2.445920303605313"/>
    <n v="0.38789759503491078"/>
    <n v="0.61210240496508928"/>
  </r>
  <r>
    <x v="0"/>
    <x v="6"/>
    <n v="359"/>
    <n v="219"/>
    <n v="328"/>
    <n v="360"/>
    <n v="234"/>
    <n v="313"/>
    <n v="359"/>
    <n v="234"/>
    <n v="312"/>
    <n v="546"/>
    <n v="547"/>
    <n v="563"/>
    <x v="0"/>
    <x v="0"/>
    <x v="0"/>
    <x v="0"/>
    <x v="0"/>
    <x v="0"/>
    <n v="1"/>
    <n v="359.33333333333331"/>
    <n v="229"/>
    <n v="317.66666666666669"/>
    <n v="0.57735026918962584"/>
    <n v="8.6602540378443873"/>
    <n v="8.9628864398325021"/>
    <n v="906"/>
    <n v="1"/>
    <n v="552"/>
    <n v="9.5393920141694561"/>
    <n v="192.66666666666669"/>
    <n v="546.66666666666674"/>
    <n v="354"/>
    <n v="1.6413043478260869"/>
    <n v="354.00000000000006"/>
    <n v="2.8373702422145328"/>
    <n v="0.41890243902439017"/>
    <n v="0.58109756097560972"/>
  </r>
  <r>
    <x v="0"/>
    <x v="7"/>
    <m/>
    <m/>
    <m/>
    <m/>
    <m/>
    <m/>
    <m/>
    <m/>
    <m/>
    <n v="859"/>
    <n v="814"/>
    <n v="810"/>
    <x v="1"/>
    <x v="1"/>
    <x v="1"/>
    <x v="1"/>
    <x v="2"/>
    <x v="0"/>
    <n v="0"/>
    <e v="#DIV/0!"/>
    <e v="#DIV/0!"/>
    <e v="#DIV/0!"/>
    <e v="#DIV/0!"/>
    <e v="#DIV/0!"/>
    <e v="#DIV/0!"/>
    <n v="0"/>
    <n v="0"/>
    <n v="827.66666666666663"/>
    <n v="27.209067116190024"/>
    <e v="#DIV/0!"/>
    <e v="#DIV/0!"/>
    <s v=""/>
    <s v=""/>
    <s v=""/>
    <s v=""/>
    <s v=""/>
    <s v=""/>
  </r>
  <r>
    <x v="0"/>
    <x v="8"/>
    <n v="406"/>
    <n v="281"/>
    <n v="422"/>
    <n v="422"/>
    <n v="265"/>
    <n v="438"/>
    <n v="422"/>
    <n v="281"/>
    <n v="407"/>
    <n v="672"/>
    <n v="672"/>
    <n v="688"/>
    <x v="0"/>
    <x v="0"/>
    <x v="0"/>
    <x v="0"/>
    <x v="0"/>
    <x v="0"/>
    <n v="1"/>
    <n v="416.66666666666669"/>
    <n v="275.66666666666669"/>
    <n v="422.33333333333331"/>
    <n v="9.2376043070340135"/>
    <n v="9.2376043070340135"/>
    <n v="15.50268793897798"/>
    <n v="1114.6666666666667"/>
    <n v="8.9628864398325021"/>
    <n v="677.33333333333337"/>
    <n v="9.2376043070340135"/>
    <n v="260.66666666666669"/>
    <n v="698"/>
    <n v="437.33333333333337"/>
    <n v="1.6456692913385826"/>
    <n v="437.33333333333331"/>
    <n v="2.6777493606138107"/>
    <n v="0.39493791786055399"/>
    <n v="0.60506208213944601"/>
  </r>
  <r>
    <x v="0"/>
    <x v="9"/>
    <n v="437"/>
    <n v="258"/>
    <n v="329"/>
    <n v="422"/>
    <n v="266"/>
    <n v="329"/>
    <n v="453"/>
    <n v="250"/>
    <n v="344"/>
    <n v="610"/>
    <n v="625"/>
    <n v="609"/>
    <x v="0"/>
    <x v="0"/>
    <x v="0"/>
    <x v="0"/>
    <x v="0"/>
    <x v="0"/>
    <n v="1"/>
    <n v="437.33333333333331"/>
    <n v="258"/>
    <n v="334"/>
    <n v="15.50268793897798"/>
    <n v="8"/>
    <n v="8.6602540378443873"/>
    <n v="1029.3333333333333"/>
    <n v="15.695009822658072"/>
    <n v="614.66666666666663"/>
    <n v="8.9628864398325021"/>
    <n v="177.33333333333331"/>
    <n v="592"/>
    <n v="414.66666666666663"/>
    <n v="1.6746203904555315"/>
    <n v="414.66666666666669"/>
    <n v="3.3383458646616546"/>
    <n v="0.4358108108108108"/>
    <n v="0.56418918918918914"/>
  </r>
  <r>
    <x v="0"/>
    <x v="10"/>
    <n v="422"/>
    <n v="265"/>
    <n v="375"/>
    <n v="422"/>
    <n v="265"/>
    <n v="390"/>
    <n v="422"/>
    <n v="281"/>
    <n v="375"/>
    <n v="625"/>
    <n v="625"/>
    <n v="641"/>
    <x v="0"/>
    <x v="0"/>
    <x v="0"/>
    <x v="0"/>
    <x v="0"/>
    <x v="0"/>
    <n v="1"/>
    <n v="422"/>
    <n v="270.33333333333331"/>
    <n v="380"/>
    <n v="0"/>
    <n v="9.2376043070340135"/>
    <n v="8.6602540378443873"/>
    <n v="1072.3333333333333"/>
    <n v="8.9628864398325021"/>
    <n v="630.33333333333337"/>
    <n v="9.2376043070340135"/>
    <n v="208.33333333333337"/>
    <n v="650.33333333333326"/>
    <n v="441.99999999999989"/>
    <n v="1.7012162876784769"/>
    <n v="441.99999999999989"/>
    <n v="3.121599999999999"/>
    <n v="0.41568426447975398"/>
    <n v="0.58431573552024607"/>
  </r>
  <r>
    <x v="0"/>
    <x v="11"/>
    <n v="468"/>
    <n v="344"/>
    <n v="531"/>
    <n v="453"/>
    <n v="344"/>
    <n v="546"/>
    <n v="446"/>
    <n v="344"/>
    <n v="547"/>
    <n v="781"/>
    <n v="750"/>
    <n v="750"/>
    <x v="0"/>
    <x v="0"/>
    <x v="0"/>
    <x v="0"/>
    <x v="0"/>
    <x v="0"/>
    <n v="1"/>
    <n v="455.66666666666669"/>
    <n v="344"/>
    <n v="541.33333333333337"/>
    <n v="11.239810200058242"/>
    <n v="0"/>
    <n v="8.9628864398325021"/>
    <n v="1341"/>
    <n v="3.4641016151377544"/>
    <n v="760.33333333333337"/>
    <n v="17.897858344878401"/>
    <n v="304.66666666666669"/>
    <n v="885.33333333333337"/>
    <n v="580.66666666666663"/>
    <n v="1.7637001315212626"/>
    <n v="580.66666666666674"/>
    <n v="2.9059080962800876"/>
    <n v="0.38855421686746988"/>
    <n v="0.61144578313253017"/>
  </r>
  <r>
    <x v="0"/>
    <x v="12"/>
    <n v="437"/>
    <n v="370"/>
    <n v="625"/>
    <n v="437"/>
    <n v="360"/>
    <n v="593"/>
    <n v="438"/>
    <n v="344"/>
    <n v="594"/>
    <n v="750"/>
    <n v="735"/>
    <n v="718"/>
    <x v="0"/>
    <x v="0"/>
    <x v="0"/>
    <x v="0"/>
    <x v="0"/>
    <x v="0"/>
    <n v="1"/>
    <n v="437.33333333333331"/>
    <n v="358"/>
    <n v="604"/>
    <n v="0.57735026918962584"/>
    <n v="13.114877048604001"/>
    <n v="18.193405398660254"/>
    <n v="1399.3333333333333"/>
    <n v="29.143323992525858"/>
    <n v="734.33333333333337"/>
    <n v="16.010413278030438"/>
    <n v="297.00000000000006"/>
    <n v="962"/>
    <n v="664.99999999999989"/>
    <n v="1.9055832955061278"/>
    <n v="665"/>
    <n v="3.2390572390572383"/>
    <n v="0.37214137214137216"/>
    <n v="0.62785862785862789"/>
  </r>
  <r>
    <x v="1"/>
    <x v="13"/>
    <n v="437"/>
    <n v="273"/>
    <n v="312"/>
    <n v="422"/>
    <n v="266"/>
    <n v="312"/>
    <n v="437"/>
    <n v="266"/>
    <n v="313"/>
    <n v="594"/>
    <n v="591"/>
    <n v="589"/>
    <x v="0"/>
    <x v="0"/>
    <x v="0"/>
    <x v="2"/>
    <x v="3"/>
    <x v="1"/>
    <n v="1"/>
    <n v="432"/>
    <n v="268.33333333333331"/>
    <n v="312.33333333333331"/>
    <n v="8.6602540378443873"/>
    <n v="4.0414518843273806"/>
    <n v="0.57735026918962584"/>
    <n v="1012.6666666666666"/>
    <n v="11.372481406154654"/>
    <n v="591.33333333333337"/>
    <n v="2.5166114784235836"/>
    <n v="159.33333333333337"/>
    <n v="580.66666666666663"/>
    <n v="421.33333333333326"/>
    <n v="1.7125140924464486"/>
    <n v="421.33333333333326"/>
    <n v="3.6443514644351453"/>
    <n v="0.46211251435132034"/>
    <n v="0.53788748564867972"/>
  </r>
  <r>
    <x v="1"/>
    <x v="14"/>
    <m/>
    <m/>
    <m/>
    <m/>
    <m/>
    <m/>
    <m/>
    <m/>
    <m/>
    <m/>
    <m/>
    <m/>
    <x v="1"/>
    <x v="1"/>
    <x v="1"/>
    <x v="1"/>
    <x v="4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1"/>
    <x v="15"/>
    <n v="532"/>
    <n v="344"/>
    <n v="438"/>
    <n v="516"/>
    <n v="359"/>
    <n v="438"/>
    <n v="500"/>
    <n v="375"/>
    <n v="437"/>
    <n v="891"/>
    <n v="844"/>
    <n v="859"/>
    <x v="0"/>
    <x v="0"/>
    <x v="0"/>
    <x v="2"/>
    <x v="3"/>
    <x v="1"/>
    <n v="1"/>
    <n v="516"/>
    <n v="359.33333333333331"/>
    <n v="437.66666666666669"/>
    <n v="16"/>
    <n v="15.50268793897798"/>
    <n v="0.57735026918962584"/>
    <n v="1313"/>
    <n v="1"/>
    <n v="864.66666666666663"/>
    <n v="24.006943440041116"/>
    <n v="348.66666666666663"/>
    <n v="797"/>
    <n v="448.33333333333337"/>
    <n v="1.5185042405551272"/>
    <n v="448.33333333333337"/>
    <n v="2.2858508604206502"/>
    <n v="0.45085738184859891"/>
    <n v="0.54914261815140109"/>
  </r>
  <r>
    <x v="1"/>
    <x v="16"/>
    <n v="515"/>
    <n v="360"/>
    <n v="703"/>
    <n v="515"/>
    <n v="343"/>
    <n v="703"/>
    <n v="500"/>
    <n v="359"/>
    <n v="703"/>
    <n v="907"/>
    <n v="906"/>
    <n v="906"/>
    <x v="0"/>
    <x v="0"/>
    <x v="0"/>
    <x v="0"/>
    <x v="0"/>
    <x v="0"/>
    <n v="1"/>
    <n v="510"/>
    <n v="354"/>
    <n v="703"/>
    <n v="8.6602540378443873"/>
    <n v="9.5393920141694561"/>
    <n v="0"/>
    <n v="1567"/>
    <n v="9.5393920141694561"/>
    <n v="906.33333333333337"/>
    <n v="0.57735026918962573"/>
    <n v="396.33333333333337"/>
    <n v="1057"/>
    <n v="660.66666666666663"/>
    <n v="1.7289444648767929"/>
    <n v="660.66666666666663"/>
    <n v="2.6669470142977287"/>
    <n v="0.33491012298959316"/>
    <n v="0.66508987701040678"/>
  </r>
  <r>
    <x v="1"/>
    <x v="17"/>
    <m/>
    <m/>
    <m/>
    <m/>
    <m/>
    <m/>
    <m/>
    <m/>
    <m/>
    <n v="672"/>
    <n v="656"/>
    <n v="657"/>
    <x v="1"/>
    <x v="1"/>
    <x v="1"/>
    <x v="1"/>
    <x v="2"/>
    <x v="0"/>
    <n v="0"/>
    <e v="#DIV/0!"/>
    <e v="#DIV/0!"/>
    <e v="#DIV/0!"/>
    <e v="#DIV/0!"/>
    <e v="#DIV/0!"/>
    <e v="#DIV/0!"/>
    <n v="0"/>
    <n v="0"/>
    <n v="661.66666666666663"/>
    <n v="8.9628864398325021"/>
    <e v="#DIV/0!"/>
    <e v="#DIV/0!"/>
    <s v=""/>
    <s v=""/>
    <s v=""/>
    <s v=""/>
    <s v=""/>
    <s v=""/>
  </r>
  <r>
    <x v="1"/>
    <x v="18"/>
    <m/>
    <m/>
    <m/>
    <m/>
    <m/>
    <m/>
    <m/>
    <m/>
    <m/>
    <n v="781"/>
    <n v="791"/>
    <n v="815"/>
    <x v="1"/>
    <x v="1"/>
    <x v="1"/>
    <x v="1"/>
    <x v="2"/>
    <x v="0"/>
    <n v="0"/>
    <e v="#DIV/0!"/>
    <e v="#DIV/0!"/>
    <e v="#DIV/0!"/>
    <e v="#DIV/0!"/>
    <e v="#DIV/0!"/>
    <e v="#DIV/0!"/>
    <n v="0"/>
    <n v="0"/>
    <n v="795.66666666666663"/>
    <n v="17.473789896108212"/>
    <e v="#DIV/0!"/>
    <e v="#DIV/0!"/>
    <s v=""/>
    <s v=""/>
    <s v=""/>
    <s v=""/>
    <s v=""/>
    <s v=""/>
  </r>
  <r>
    <x v="1"/>
    <x v="19"/>
    <n v="391"/>
    <n v="234"/>
    <n v="344"/>
    <n v="390"/>
    <n v="250"/>
    <n v="360"/>
    <n v="422"/>
    <n v="237"/>
    <n v="344"/>
    <n v="580"/>
    <n v="596"/>
    <n v="576"/>
    <x v="0"/>
    <x v="0"/>
    <x v="0"/>
    <x v="0"/>
    <x v="0"/>
    <x v="0"/>
    <n v="1"/>
    <n v="401"/>
    <n v="240.33333333333334"/>
    <n v="349.33333333333331"/>
    <n v="18.193405398660254"/>
    <n v="8.5049005481153817"/>
    <n v="9.2376043070340135"/>
    <n v="990.66666666666663"/>
    <n v="18.823743871327334"/>
    <n v="584"/>
    <n v="10.583005244258363"/>
    <n v="183"/>
    <n v="589.66666666666663"/>
    <n v="406.66666666666663"/>
    <n v="1.6963470319634704"/>
    <n v="406.66666666666663"/>
    <n v="3.2222222222222219"/>
    <n v="0.4075749010740532"/>
    <n v="0.59242509892594686"/>
  </r>
  <r>
    <x v="1"/>
    <x v="20"/>
    <n v="411"/>
    <n v="272"/>
    <n v="458"/>
    <n v="410"/>
    <n v="271"/>
    <n v="455"/>
    <n v="416"/>
    <n v="278"/>
    <n v="467"/>
    <n v="578"/>
    <n v="579"/>
    <n v="562"/>
    <x v="0"/>
    <x v="0"/>
    <x v="0"/>
    <x v="0"/>
    <x v="0"/>
    <x v="0"/>
    <n v="1"/>
    <n v="412.33333333333331"/>
    <n v="273.66666666666669"/>
    <n v="460"/>
    <n v="3.214550253664318"/>
    <n v="3.7859388972001824"/>
    <n v="6.2449979983983983"/>
    <n v="1146"/>
    <n v="13.228756555322953"/>
    <n v="573"/>
    <n v="9.5393920141694561"/>
    <n v="160.66666666666669"/>
    <n v="733.66666666666674"/>
    <n v="573"/>
    <n v="2"/>
    <n v="573"/>
    <n v="4.5663900414937757"/>
    <n v="0.37301226715129487"/>
    <n v="0.62698773284870501"/>
  </r>
  <r>
    <x v="2"/>
    <x v="21"/>
    <m/>
    <m/>
    <m/>
    <m/>
    <m/>
    <m/>
    <m/>
    <m/>
    <m/>
    <n v="1360"/>
    <n v="1328"/>
    <n v="1312"/>
    <x v="1"/>
    <x v="1"/>
    <x v="1"/>
    <x v="1"/>
    <x v="2"/>
    <x v="0"/>
    <n v="0"/>
    <e v="#DIV/0!"/>
    <e v="#DIV/0!"/>
    <e v="#DIV/0!"/>
    <e v="#DIV/0!"/>
    <e v="#DIV/0!"/>
    <e v="#DIV/0!"/>
    <n v="0"/>
    <n v="0"/>
    <n v="1333.3333333333333"/>
    <n v="24.440403706431148"/>
    <e v="#DIV/0!"/>
    <e v="#DIV/0!"/>
    <s v=""/>
    <s v=""/>
    <s v=""/>
    <s v=""/>
    <s v=""/>
    <s v=""/>
  </r>
  <r>
    <x v="2"/>
    <x v="22"/>
    <n v="375"/>
    <n v="297"/>
    <n v="532"/>
    <n v="344"/>
    <n v="297"/>
    <n v="546"/>
    <n v="360"/>
    <n v="297"/>
    <n v="532"/>
    <n v="531"/>
    <n v="578"/>
    <n v="531"/>
    <x v="0"/>
    <x v="0"/>
    <x v="0"/>
    <x v="0"/>
    <x v="0"/>
    <x v="0"/>
    <n v="1"/>
    <n v="359.66666666666669"/>
    <n v="297"/>
    <n v="536.66666666666663"/>
    <n v="15.50268793897798"/>
    <n v="0"/>
    <n v="8.0829037686547611"/>
    <n v="1193.3333333333333"/>
    <n v="9.2915732431775684"/>
    <n v="546.66666666666663"/>
    <n v="27.135462651912409"/>
    <n v="186.99999999999994"/>
    <n v="833.66666666666663"/>
    <n v="646.66666666666663"/>
    <n v="2.1829268292682928"/>
    <n v="646.66666666666674"/>
    <n v="4.4581105169340471"/>
    <n v="0.35625749700119952"/>
    <n v="0.64374250299880043"/>
  </r>
  <r>
    <x v="2"/>
    <x v="23"/>
    <n v="469"/>
    <n v="407"/>
    <n v="922"/>
    <n v="485"/>
    <n v="416"/>
    <n v="922"/>
    <n v="469"/>
    <n v="453"/>
    <n v="922"/>
    <n v="766"/>
    <n v="781"/>
    <n v="735"/>
    <x v="0"/>
    <x v="0"/>
    <x v="0"/>
    <x v="2"/>
    <x v="3"/>
    <x v="1"/>
    <n v="1"/>
    <n v="474.33333333333331"/>
    <n v="425.33333333333331"/>
    <n v="922"/>
    <n v="9.2376043070340135"/>
    <n v="24.378952670968726"/>
    <n v="0"/>
    <n v="1821.6666666666667"/>
    <n v="23.028967265887832"/>
    <n v="760.66666666666663"/>
    <n v="23.459184413217208"/>
    <n v="286.33333333333331"/>
    <n v="1347.3333333333333"/>
    <n v="1061"/>
    <n v="2.3948290972830852"/>
    <n v="1061"/>
    <n v="4.7054714784633296"/>
    <n v="0.31568530430479963"/>
    <n v="0.68431469569520043"/>
  </r>
  <r>
    <x v="2"/>
    <x v="24"/>
    <n v="469"/>
    <n v="375"/>
    <n v="735"/>
    <n v="468"/>
    <n v="398"/>
    <n v="735"/>
    <n v="485"/>
    <n v="375"/>
    <n v="750"/>
    <n v="671"/>
    <n v="680"/>
    <n v="672"/>
    <x v="0"/>
    <x v="0"/>
    <x v="0"/>
    <x v="0"/>
    <x v="0"/>
    <x v="0"/>
    <n v="1"/>
    <n v="474"/>
    <n v="382.66666666666669"/>
    <n v="740"/>
    <n v="9.5393920141694561"/>
    <n v="13.279056191361391"/>
    <n v="8.6602540378443873"/>
    <n v="1596.6666666666667"/>
    <n v="15.947831618540915"/>
    <n v="674.33333333333337"/>
    <n v="4.9328828623162471"/>
    <n v="200.33333333333337"/>
    <n v="1122.6666666666667"/>
    <n v="922.33333333333337"/>
    <n v="2.3677706376668315"/>
    <n v="922.33333333333337"/>
    <n v="5.6039933444259562"/>
    <n v="0.34085510688836101"/>
    <n v="0.65914489311163893"/>
  </r>
  <r>
    <x v="2"/>
    <x v="25"/>
    <n v="547"/>
    <n v="563"/>
    <n v="2125"/>
    <n v="547"/>
    <n v="589"/>
    <n v="2156"/>
    <n v="531"/>
    <n v="562"/>
    <n v="2156"/>
    <n v="1142"/>
    <n v="1141"/>
    <n v="1172"/>
    <x v="0"/>
    <x v="0"/>
    <x v="0"/>
    <x v="0"/>
    <x v="0"/>
    <x v="0"/>
    <n v="1"/>
    <n v="541.66666666666663"/>
    <n v="571.33333333333337"/>
    <n v="2145.6666666666665"/>
    <n v="9.2376043070340135"/>
    <n v="15.30795000427338"/>
    <n v="17.897858344878397"/>
    <n v="3258.6666666666665"/>
    <n v="29.704096238285612"/>
    <n v="1151.6666666666667"/>
    <n v="17.616280348965084"/>
    <n v="610.00000000000011"/>
    <n v="2717"/>
    <n v="2107"/>
    <n v="2.8295224312590443"/>
    <n v="2107"/>
    <n v="4.4540983606557365"/>
    <n v="0.2102809471230524"/>
    <n v="0.78971905287694755"/>
  </r>
  <r>
    <x v="2"/>
    <x v="26"/>
    <n v="487"/>
    <n v="451"/>
    <n v="1641"/>
    <n v="486"/>
    <n v="448"/>
    <n v="1656"/>
    <n v="484"/>
    <n v="468"/>
    <n v="1719"/>
    <n v="703"/>
    <n v="718"/>
    <n v="703"/>
    <x v="0"/>
    <x v="0"/>
    <x v="0"/>
    <x v="0"/>
    <x v="0"/>
    <x v="0"/>
    <n v="1"/>
    <n v="485.66666666666669"/>
    <n v="455.66666666666669"/>
    <n v="1672"/>
    <n v="1.5275252316519465"/>
    <n v="10.785793124908958"/>
    <n v="41.388404173149752"/>
    <n v="2613.3333333333335"/>
    <n v="50.242744086418426"/>
    <n v="708"/>
    <n v="8.6602540378443873"/>
    <n v="222.33333333333331"/>
    <n v="2127.6666666666665"/>
    <n v="1905.3333333333335"/>
    <n v="3.6911487758945389"/>
    <n v="1905.3333333333333"/>
    <n v="9.5697151424287856"/>
    <n v="0.21416261945793516"/>
    <n v="0.78583738054206487"/>
  </r>
  <r>
    <x v="3"/>
    <x v="27"/>
    <n v="580"/>
    <n v="703"/>
    <n v="4750"/>
    <n v="578"/>
    <n v="688"/>
    <n v="4703"/>
    <n v="594"/>
    <n v="687"/>
    <n v="4812"/>
    <n v="1198"/>
    <n v="1208"/>
    <n v="1197"/>
    <x v="0"/>
    <x v="0"/>
    <x v="0"/>
    <x v="2"/>
    <x v="3"/>
    <x v="1"/>
    <n v="1"/>
    <n v="584"/>
    <n v="692.66666666666663"/>
    <n v="4755"/>
    <n v="8.717797887081348"/>
    <n v="8.9628864398325021"/>
    <n v="54.671747731346578"/>
    <n v="6031.666666666667"/>
    <n v="62.010751755911919"/>
    <n v="1201"/>
    <n v="6.0827625302982193"/>
    <n v="617"/>
    <n v="5447.666666666667"/>
    <n v="4830.666666666667"/>
    <n v="5.0222037191229534"/>
    <n v="4830.666666666667"/>
    <n v="8.8292814694759603"/>
    <n v="0.12714923820595972"/>
    <n v="0.8728507617940402"/>
  </r>
  <r>
    <x v="3"/>
    <x v="28"/>
    <n v="453"/>
    <n v="250"/>
    <n v="313"/>
    <n v="454"/>
    <n v="250"/>
    <n v="297"/>
    <n v="437"/>
    <n v="281"/>
    <n v="297"/>
    <n v="641"/>
    <n v="656"/>
    <n v="656"/>
    <x v="2"/>
    <x v="0"/>
    <x v="0"/>
    <x v="0"/>
    <x v="5"/>
    <x v="1"/>
    <n v="0"/>
    <n v="448"/>
    <n v="260.33333333333331"/>
    <n v="302.33333333333331"/>
    <n v="9.5393920141694561"/>
    <n v="17.897858344878397"/>
    <n v="9.2376043070340135"/>
    <n v="1010.6666666666666"/>
    <n v="8.3864970836060841"/>
    <n v="651"/>
    <n v="8.6602540378443873"/>
    <n v="203"/>
    <n v="562.66666666666663"/>
    <n v="359.66666666666663"/>
    <n v="1.5524833589349718"/>
    <n v="359.66666666666663"/>
    <n v="2.7717569786535301"/>
    <n v="0.46267772511848343"/>
    <n v="0.53732227488151663"/>
  </r>
  <r>
    <x v="3"/>
    <x v="29"/>
    <m/>
    <m/>
    <m/>
    <m/>
    <m/>
    <m/>
    <m/>
    <m/>
    <m/>
    <m/>
    <m/>
    <m/>
    <x v="1"/>
    <x v="1"/>
    <x v="1"/>
    <x v="1"/>
    <x v="6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3"/>
    <x v="30"/>
    <n v="516"/>
    <n v="516"/>
    <n v="687"/>
    <n v="508"/>
    <n v="377"/>
    <n v="704"/>
    <n v="547"/>
    <n v="437"/>
    <n v="703"/>
    <n v="812"/>
    <n v="823"/>
    <n v="819"/>
    <x v="0"/>
    <x v="0"/>
    <x v="0"/>
    <x v="0"/>
    <x v="0"/>
    <x v="0"/>
    <n v="1"/>
    <n v="523.66666666666663"/>
    <n v="443.33333333333331"/>
    <n v="698"/>
    <n v="20.599352740640501"/>
    <n v="69.716090921202067"/>
    <n v="9.5393920141694561"/>
    <n v="1665"/>
    <n v="67.734776887504395"/>
    <n v="818"/>
    <n v="5.5677643628300215"/>
    <n v="294.33333333333337"/>
    <n v="1141.3333333333333"/>
    <n v="847"/>
    <n v="2.0354523227383865"/>
    <n v="846.99999999999989"/>
    <n v="3.8776896942242347"/>
    <n v="0.38843457943925236"/>
    <n v="0.6115654205607477"/>
  </r>
  <r>
    <x v="3"/>
    <x v="31"/>
    <n v="547"/>
    <n v="375"/>
    <n v="828"/>
    <n v="531"/>
    <n v="390"/>
    <n v="844"/>
    <n v="532"/>
    <n v="407"/>
    <n v="828"/>
    <n v="1234"/>
    <n v="1234"/>
    <n v="1219"/>
    <x v="2"/>
    <x v="0"/>
    <x v="0"/>
    <x v="0"/>
    <x v="7"/>
    <x v="1"/>
    <n v="0"/>
    <n v="536.66666666666663"/>
    <n v="390.66666666666669"/>
    <n v="833.33333333333337"/>
    <n v="8.9628864398325021"/>
    <n v="16.010413278030438"/>
    <n v="9.2376043070340135"/>
    <n v="1760.6666666666667"/>
    <n v="9.2915732431775684"/>
    <n v="1229"/>
    <n v="8.6602540378443873"/>
    <n v="692.33333333333337"/>
    <n v="1224"/>
    <n v="531.66666666666674"/>
    <n v="1.4326010306482235"/>
    <n v="531.66666666666663"/>
    <n v="1.7679345209436688"/>
    <n v="0.31917211328976036"/>
    <n v="0.68082788671023964"/>
  </r>
  <r>
    <x v="3"/>
    <x v="32"/>
    <n v="531"/>
    <n v="359"/>
    <n v="703"/>
    <n v="516"/>
    <n v="344"/>
    <n v="687"/>
    <n v="516"/>
    <n v="359"/>
    <n v="688"/>
    <n v="937"/>
    <n v="906"/>
    <n v="906"/>
    <x v="0"/>
    <x v="0"/>
    <x v="0"/>
    <x v="0"/>
    <x v="0"/>
    <x v="0"/>
    <n v="1"/>
    <n v="521"/>
    <n v="354"/>
    <n v="692.66666666666663"/>
    <n v="8.6602540378443873"/>
    <n v="8.6602540378443873"/>
    <n v="8.9628864398325021"/>
    <n v="1567.6666666666667"/>
    <n v="23.35237318418266"/>
    <n v="916.33333333333337"/>
    <n v="17.897858344878401"/>
    <n v="395.33333333333337"/>
    <n v="1046.6666666666665"/>
    <n v="651.33333333333337"/>
    <n v="1.7108039287013459"/>
    <n v="651.33333333333314"/>
    <n v="2.6475548060708256"/>
    <n v="0.33821656050955418"/>
    <n v="0.66178343949044593"/>
  </r>
  <r>
    <x v="3"/>
    <x v="33"/>
    <m/>
    <m/>
    <m/>
    <m/>
    <m/>
    <m/>
    <m/>
    <m/>
    <m/>
    <m/>
    <m/>
    <m/>
    <x v="1"/>
    <x v="1"/>
    <x v="1"/>
    <x v="1"/>
    <x v="6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4"/>
    <x v="34"/>
    <n v="609"/>
    <n v="359"/>
    <n v="719"/>
    <n v="578"/>
    <n v="359"/>
    <n v="734"/>
    <n v="578"/>
    <n v="359"/>
    <n v="735"/>
    <n v="1485"/>
    <n v="1484"/>
    <n v="1469"/>
    <x v="0"/>
    <x v="0"/>
    <x v="0"/>
    <x v="0"/>
    <x v="0"/>
    <x v="0"/>
    <n v="1"/>
    <n v="588.33333333333337"/>
    <n v="359"/>
    <n v="729.33333333333337"/>
    <n v="17.897858344878401"/>
    <n v="0"/>
    <n v="8.9628864398325021"/>
    <n v="1676.6666666666667"/>
    <n v="8.9628864398325021"/>
    <n v="1479.3333333333333"/>
    <n v="8.9628864398325021"/>
    <n v="890.99999999999989"/>
    <n v="1088.3333333333335"/>
    <n v="197.33333333333348"/>
    <n v="1.1333934204596667"/>
    <n v="197.3333333333336"/>
    <n v="1.2214739992517774"/>
    <n v="0.32986217457886674"/>
    <n v="0.6701378254211332"/>
  </r>
  <r>
    <x v="4"/>
    <x v="35"/>
    <n v="551"/>
    <n v="322"/>
    <n v="513"/>
    <n v="609"/>
    <n v="343"/>
    <n v="531"/>
    <n v="579"/>
    <n v="343"/>
    <n v="500"/>
    <n v="1125"/>
    <n v="1147"/>
    <n v="1145"/>
    <x v="2"/>
    <x v="0"/>
    <x v="0"/>
    <x v="0"/>
    <x v="8"/>
    <x v="1"/>
    <n v="0"/>
    <n v="579.66666666666663"/>
    <n v="336"/>
    <n v="514.66666666666663"/>
    <n v="29.005746557076122"/>
    <n v="12.124355652982141"/>
    <n v="15.56705923844749"/>
    <n v="1430.3333333333333"/>
    <n v="49.034001808269061"/>
    <n v="1139"/>
    <n v="12.165525060596439"/>
    <n v="559.33333333333337"/>
    <n v="850.66666666666663"/>
    <n v="291.33333333333326"/>
    <n v="1.2557799239098624"/>
    <n v="291.33333333333326"/>
    <n v="1.5208581644815256"/>
    <n v="0.39498432601880878"/>
    <n v="0.60501567398119116"/>
  </r>
  <r>
    <x v="4"/>
    <x v="36"/>
    <n v="453"/>
    <n v="266"/>
    <n v="328"/>
    <n v="453"/>
    <n v="250"/>
    <n v="328"/>
    <n v="469"/>
    <n v="250"/>
    <n v="312"/>
    <n v="656"/>
    <n v="688"/>
    <n v="672"/>
    <x v="0"/>
    <x v="0"/>
    <x v="0"/>
    <x v="0"/>
    <x v="0"/>
    <x v="0"/>
    <n v="1"/>
    <n v="458.33333333333331"/>
    <n v="255.33333333333334"/>
    <n v="322.66666666666669"/>
    <n v="9.2376043070340135"/>
    <n v="9.2376043070340117"/>
    <n v="9.2376043070340135"/>
    <n v="1036.3333333333333"/>
    <n v="9.2376043070340117"/>
    <n v="672"/>
    <n v="16"/>
    <n v="213.66666666666669"/>
    <n v="578"/>
    <n v="364.33333333333326"/>
    <n v="1.5421626984126984"/>
    <n v="364.33333333333331"/>
    <n v="2.705148205928237"/>
    <n v="0.4417531718569781"/>
    <n v="0.55824682814302196"/>
  </r>
  <r>
    <x v="4"/>
    <x v="37"/>
    <n v="478"/>
    <n v="277"/>
    <n v="474"/>
    <n v="475"/>
    <n v="274"/>
    <n v="473"/>
    <n v="476"/>
    <n v="278"/>
    <n v="488"/>
    <n v="814"/>
    <n v="837"/>
    <n v="827"/>
    <x v="2"/>
    <x v="0"/>
    <x v="0"/>
    <x v="0"/>
    <x v="9"/>
    <x v="1"/>
    <n v="0"/>
    <n v="476.33333333333331"/>
    <n v="276.33333333333331"/>
    <n v="478.33333333333331"/>
    <n v="1.5275252316519465"/>
    <n v="2.0816659994661326"/>
    <n v="8.3864970836060841"/>
    <n v="1231"/>
    <n v="10.148891565092219"/>
    <n v="826"/>
    <n v="11.532562594670797"/>
    <n v="349.66666666666669"/>
    <n v="754.66666666666663"/>
    <n v="405"/>
    <n v="1.4903147699757868"/>
    <n v="404.99999999999994"/>
    <n v="2.1582459485224019"/>
    <n v="0.36616607773851589"/>
    <n v="0.63383392226148405"/>
  </r>
  <r>
    <x v="4"/>
    <x v="38"/>
    <n v="477"/>
    <n v="316"/>
    <n v="418"/>
    <n v="500"/>
    <n v="297"/>
    <n v="422"/>
    <n v="485"/>
    <n v="297"/>
    <n v="406"/>
    <n v="766"/>
    <n v="765"/>
    <n v="766"/>
    <x v="0"/>
    <x v="0"/>
    <x v="0"/>
    <x v="0"/>
    <x v="0"/>
    <x v="0"/>
    <n v="1"/>
    <n v="487.33333333333331"/>
    <n v="303.33333333333331"/>
    <n v="415.33333333333331"/>
    <n v="11.676186592091328"/>
    <n v="10.969655114602888"/>
    <n v="8.3266639978645323"/>
    <n v="1206"/>
    <n v="16.093476939431081"/>
    <n v="765.66666666666663"/>
    <n v="0.57735026918962573"/>
    <n v="278.33333333333331"/>
    <n v="718.66666666666663"/>
    <n v="440.33333333333337"/>
    <n v="1.5750979538528516"/>
    <n v="440.33333333333331"/>
    <n v="2.5820359281437124"/>
    <n v="0.42207792207792205"/>
    <n v="0.57792207792207795"/>
  </r>
  <r>
    <x v="4"/>
    <x v="39"/>
    <n v="282"/>
    <n v="109"/>
    <n v="94"/>
    <n v="281"/>
    <n v="109"/>
    <n v="94"/>
    <n v="297"/>
    <n v="110"/>
    <n v="78"/>
    <n v="484"/>
    <n v="484"/>
    <n v="484"/>
    <x v="0"/>
    <x v="0"/>
    <x v="0"/>
    <x v="0"/>
    <x v="0"/>
    <x v="0"/>
    <n v="1"/>
    <n v="286.66666666666669"/>
    <n v="109.33333333333333"/>
    <n v="88.666666666666671"/>
    <n v="8.9628864398325021"/>
    <n v="0.57735026918962573"/>
    <n v="9.2376043070340135"/>
    <n v="484.66666666666669"/>
    <n v="0.57735026918962584"/>
    <n v="484"/>
    <n v="0"/>
    <n v="197.33333333333331"/>
    <n v="198"/>
    <n v="0.66666666666668561"/>
    <n v="1.0013774104683195"/>
    <n v="0.66666666666668561"/>
    <n v="1.0033783783783785"/>
    <n v="0.55218855218855212"/>
    <n v="0.44781144781144783"/>
  </r>
  <r>
    <x v="4"/>
    <x v="40"/>
    <n v="468"/>
    <n v="281"/>
    <n v="438"/>
    <n v="469"/>
    <n v="266"/>
    <n v="422"/>
    <n v="516"/>
    <n v="313"/>
    <n v="438"/>
    <n v="687"/>
    <n v="719"/>
    <n v="719"/>
    <x v="0"/>
    <x v="0"/>
    <x v="0"/>
    <x v="0"/>
    <x v="0"/>
    <x v="0"/>
    <n v="1"/>
    <n v="484.33333333333331"/>
    <n v="286.66666666666669"/>
    <n v="432.66666666666669"/>
    <n v="27.42869543622761"/>
    <n v="24.006943440041116"/>
    <n v="9.2376043070340135"/>
    <n v="1203.6666666666667"/>
    <n v="56.862407030773269"/>
    <n v="708.33333333333337"/>
    <n v="18.475208614068027"/>
    <n v="224.00000000000006"/>
    <n v="719.33333333333337"/>
    <n v="495.33333333333337"/>
    <n v="1.6992941176470588"/>
    <n v="495.33333333333331"/>
    <n v="3.2113095238095233"/>
    <n v="0.39851714550509731"/>
    <n v="0.60148285449490269"/>
  </r>
  <r>
    <x v="4"/>
    <x v="41"/>
    <n v="454"/>
    <n v="256"/>
    <n v="437"/>
    <n v="449"/>
    <n v="257"/>
    <n v="428"/>
    <n v="468"/>
    <n v="278"/>
    <n v="427"/>
    <n v="687"/>
    <n v="687"/>
    <n v="489"/>
    <x v="0"/>
    <x v="0"/>
    <x v="0"/>
    <x v="0"/>
    <x v="0"/>
    <x v="0"/>
    <n v="1"/>
    <n v="457"/>
    <n v="263.66666666666669"/>
    <n v="430.66666666666669"/>
    <n v="9.8488578017961039"/>
    <n v="12.423096769056148"/>
    <n v="5.5075705472861021"/>
    <n v="1151.3333333333333"/>
    <n v="19.857828011475309"/>
    <n v="621"/>
    <n v="114.3153532995459"/>
    <n v="164"/>
    <n v="694.33333333333337"/>
    <n v="530.33333333333326"/>
    <n v="1.8539989264626944"/>
    <n v="530.33333333333337"/>
    <n v="4.2337398373983746"/>
    <n v="0.37974075852136341"/>
    <n v="0.62025924147863654"/>
  </r>
  <r>
    <x v="4"/>
    <x v="42"/>
    <n v="503"/>
    <n v="388"/>
    <n v="752"/>
    <n v="531"/>
    <n v="391"/>
    <n v="765"/>
    <n v="500"/>
    <n v="375"/>
    <n v="766"/>
    <n v="875"/>
    <n v="859"/>
    <n v="859"/>
    <x v="0"/>
    <x v="0"/>
    <x v="0"/>
    <x v="0"/>
    <x v="0"/>
    <x v="0"/>
    <n v="1"/>
    <n v="511.33333333333331"/>
    <n v="384.66666666666669"/>
    <n v="761"/>
    <n v="17.097758137642881"/>
    <n v="8.5049005481153834"/>
    <n v="7.810249675906654"/>
    <n v="1657"/>
    <n v="26"/>
    <n v="864.33333333333337"/>
    <n v="9.2376043070340135"/>
    <n v="353.00000000000006"/>
    <n v="1145.6666666666667"/>
    <n v="792.66666666666663"/>
    <n v="1.9170844581565754"/>
    <n v="792.66666666666674"/>
    <n v="3.2455146364494802"/>
    <n v="0.33575792842595287"/>
    <n v="0.66424207157404713"/>
  </r>
  <r>
    <x v="4"/>
    <x v="43"/>
    <n v="514"/>
    <n v="403"/>
    <n v="889"/>
    <n v="505"/>
    <n v="386"/>
    <n v="871"/>
    <n v="509"/>
    <n v="387"/>
    <n v="867"/>
    <n v="956"/>
    <n v="961"/>
    <n v="944"/>
    <x v="0"/>
    <x v="0"/>
    <x v="0"/>
    <x v="0"/>
    <x v="10"/>
    <x v="1"/>
    <n v="1"/>
    <n v="509.33333333333331"/>
    <n v="392"/>
    <n v="875.66666666666663"/>
    <n v="4.5092497528228943"/>
    <n v="9.5393920141694561"/>
    <n v="11.718930554164631"/>
    <n v="1777"/>
    <n v="25.119713374160941"/>
    <n v="953.66666666666663"/>
    <n v="8.7368949480541058"/>
    <n v="444.33333333333331"/>
    <n v="1267.6666666666665"/>
    <n v="823.33333333333337"/>
    <n v="1.8633344984271234"/>
    <n v="823.33333333333326"/>
    <n v="2.8529632408102024"/>
    <n v="0.30922955561398902"/>
    <n v="0.6907704443860111"/>
  </r>
  <r>
    <x v="4"/>
    <x v="44"/>
    <n v="453"/>
    <n v="312"/>
    <n v="453"/>
    <n v="437"/>
    <n v="296"/>
    <n v="469"/>
    <n v="454"/>
    <n v="291"/>
    <n v="484"/>
    <n v="688"/>
    <n v="657"/>
    <n v="672"/>
    <x v="0"/>
    <x v="0"/>
    <x v="0"/>
    <x v="0"/>
    <x v="0"/>
    <x v="0"/>
    <n v="1"/>
    <n v="448"/>
    <n v="299.66666666666669"/>
    <n v="468.66666666666669"/>
    <n v="9.5393920141694561"/>
    <n v="10.969655114602888"/>
    <n v="15.50268793897798"/>
    <n v="1216.3333333333333"/>
    <n v="13.576941236277534"/>
    <n v="672.33333333333337"/>
    <n v="15.50268793897798"/>
    <n v="224.33333333333337"/>
    <n v="768.33333333333337"/>
    <n v="543.99999999999989"/>
    <n v="1.8091224590976696"/>
    <n v="544"/>
    <n v="3.4249628528974734"/>
    <n v="0.39002169197396963"/>
    <n v="0.60997830802603037"/>
  </r>
  <r>
    <x v="4"/>
    <x v="45"/>
    <n v="445"/>
    <n v="255"/>
    <n v="327"/>
    <n v="459"/>
    <n v="255"/>
    <n v="324"/>
    <n v="444"/>
    <n v="257"/>
    <n v="327"/>
    <n v="650"/>
    <n v="662"/>
    <n v="656"/>
    <x v="0"/>
    <x v="0"/>
    <x v="0"/>
    <x v="0"/>
    <x v="0"/>
    <x v="0"/>
    <n v="1"/>
    <n v="449.33333333333331"/>
    <n v="255.66666666666666"/>
    <n v="326"/>
    <n v="8.3864970836060841"/>
    <n v="1.1547005383792515"/>
    <n v="1.7320508075688772"/>
    <n v="1031"/>
    <n v="6.0827625302982193"/>
    <n v="656"/>
    <n v="6"/>
    <n v="206.66666666666669"/>
    <n v="581.66666666666663"/>
    <n v="375"/>
    <n v="1.5716463414634145"/>
    <n v="374.99999999999994"/>
    <n v="2.8145161290322576"/>
    <n v="0.43954154727793698"/>
    <n v="0.56045845272206307"/>
  </r>
  <r>
    <x v="4"/>
    <x v="46"/>
    <m/>
    <m/>
    <m/>
    <m/>
    <m/>
    <m/>
    <m/>
    <m/>
    <m/>
    <m/>
    <m/>
    <m/>
    <x v="1"/>
    <x v="1"/>
    <x v="1"/>
    <x v="1"/>
    <x v="6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4"/>
    <x v="47"/>
    <n v="478"/>
    <n v="294"/>
    <n v="502"/>
    <n v="471"/>
    <n v="295"/>
    <n v="489"/>
    <n v="472"/>
    <n v="293"/>
    <n v="491"/>
    <n v="765"/>
    <n v="792"/>
    <n v="770"/>
    <x v="0"/>
    <x v="2"/>
    <x v="0"/>
    <x v="0"/>
    <x v="11"/>
    <x v="1"/>
    <n v="0"/>
    <n v="473.66666666666669"/>
    <n v="294"/>
    <n v="494"/>
    <n v="3.7859388972001828"/>
    <n v="1"/>
    <n v="7"/>
    <n v="1261.6666666666667"/>
    <n v="10.692676621563626"/>
    <n v="775.66666666666663"/>
    <n v="14.364307617610162"/>
    <n v="301.99999999999994"/>
    <n v="788"/>
    <n v="486.00000000000011"/>
    <n v="1.6265577997421574"/>
    <n v="486.00000000000006"/>
    <n v="2.6092715231788084"/>
    <n v="0.37309644670050762"/>
    <n v="0.62690355329949243"/>
  </r>
  <r>
    <x v="4"/>
    <x v="48"/>
    <m/>
    <m/>
    <m/>
    <m/>
    <m/>
    <m/>
    <m/>
    <m/>
    <m/>
    <m/>
    <m/>
    <m/>
    <x v="1"/>
    <x v="1"/>
    <x v="1"/>
    <x v="1"/>
    <x v="6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5"/>
    <x v="49"/>
    <n v="516"/>
    <n v="312"/>
    <n v="500"/>
    <n v="469"/>
    <n v="313"/>
    <n v="484"/>
    <n v="469"/>
    <n v="297"/>
    <n v="485"/>
    <n v="719"/>
    <n v="719"/>
    <n v="719"/>
    <x v="0"/>
    <x v="0"/>
    <x v="0"/>
    <x v="0"/>
    <x v="0"/>
    <x v="0"/>
    <n v="1"/>
    <n v="484.66666666666669"/>
    <n v="307.33333333333331"/>
    <n v="489.66666666666669"/>
    <n v="27.135462651912412"/>
    <n v="8.9628864398325021"/>
    <n v="8.9628864398325021"/>
    <n v="1281.6666666666667"/>
    <n v="40.8207463593371"/>
    <n v="719"/>
    <n v="0"/>
    <n v="234.33333333333331"/>
    <n v="797"/>
    <n v="562.66666666666674"/>
    <n v="1.7825683820120539"/>
    <n v="562.66666666666674"/>
    <n v="3.4011379800853487"/>
    <n v="0.38561271434546213"/>
    <n v="0.61438728565453793"/>
  </r>
  <r>
    <x v="5"/>
    <x v="50"/>
    <m/>
    <m/>
    <m/>
    <m/>
    <m/>
    <m/>
    <m/>
    <m/>
    <m/>
    <n v="579"/>
    <n v="578"/>
    <n v="593"/>
    <x v="1"/>
    <x v="1"/>
    <x v="1"/>
    <x v="1"/>
    <x v="12"/>
    <x v="0"/>
    <n v="0"/>
    <e v="#DIV/0!"/>
    <e v="#DIV/0!"/>
    <e v="#DIV/0!"/>
    <e v="#DIV/0!"/>
    <e v="#DIV/0!"/>
    <e v="#DIV/0!"/>
    <n v="0"/>
    <n v="0"/>
    <n v="583.33333333333337"/>
    <n v="8.3864970836060841"/>
    <e v="#DIV/0!"/>
    <e v="#DIV/0!"/>
    <s v=""/>
    <s v=""/>
    <s v=""/>
    <s v=""/>
    <s v=""/>
    <s v=""/>
  </r>
  <r>
    <x v="5"/>
    <x v="51"/>
    <m/>
    <m/>
    <m/>
    <m/>
    <m/>
    <m/>
    <m/>
    <m/>
    <m/>
    <n v="1297"/>
    <n v="1296"/>
    <n v="1297"/>
    <x v="1"/>
    <x v="1"/>
    <x v="1"/>
    <x v="1"/>
    <x v="13"/>
    <x v="0"/>
    <n v="0"/>
    <e v="#DIV/0!"/>
    <e v="#DIV/0!"/>
    <e v="#DIV/0!"/>
    <e v="#DIV/0!"/>
    <e v="#DIV/0!"/>
    <e v="#DIV/0!"/>
    <n v="0"/>
    <n v="0"/>
    <n v="1296.6666666666667"/>
    <n v="0.57735026918962584"/>
    <e v="#DIV/0!"/>
    <e v="#DIV/0!"/>
    <s v=""/>
    <s v=""/>
    <s v=""/>
    <s v=""/>
    <s v=""/>
    <s v=""/>
  </r>
  <r>
    <x v="5"/>
    <x v="52"/>
    <m/>
    <m/>
    <m/>
    <m/>
    <m/>
    <m/>
    <m/>
    <m/>
    <m/>
    <n v="640"/>
    <n v="641"/>
    <n v="656"/>
    <x v="1"/>
    <x v="1"/>
    <x v="1"/>
    <x v="1"/>
    <x v="13"/>
    <x v="0"/>
    <n v="0"/>
    <e v="#DIV/0!"/>
    <e v="#DIV/0!"/>
    <e v="#DIV/0!"/>
    <e v="#DIV/0!"/>
    <e v="#DIV/0!"/>
    <e v="#DIV/0!"/>
    <n v="0"/>
    <n v="0"/>
    <n v="645.66666666666663"/>
    <n v="8.9628864398325021"/>
    <e v="#DIV/0!"/>
    <e v="#DIV/0!"/>
    <s v=""/>
    <s v=""/>
    <s v=""/>
    <s v=""/>
    <s v=""/>
    <s v=""/>
  </r>
  <r>
    <x v="5"/>
    <x v="53"/>
    <n v="547"/>
    <n v="375"/>
    <n v="562"/>
    <n v="531"/>
    <n v="375"/>
    <n v="562"/>
    <n v="515"/>
    <n v="360"/>
    <n v="578"/>
    <n v="844"/>
    <n v="937"/>
    <n v="860"/>
    <x v="0"/>
    <x v="0"/>
    <x v="0"/>
    <x v="0"/>
    <x v="0"/>
    <x v="0"/>
    <n v="1"/>
    <n v="531"/>
    <n v="370"/>
    <n v="567.33333333333337"/>
    <n v="16"/>
    <n v="8.6602540378443873"/>
    <n v="9.2376043070340135"/>
    <n v="1468.3333333333333"/>
    <n v="15.50268793897798"/>
    <n v="880.33333333333337"/>
    <n v="49.722563623905529"/>
    <n v="349.33333333333337"/>
    <n v="937.33333333333337"/>
    <n v="587.99999999999989"/>
    <n v="1.6679288148428624"/>
    <n v="588"/>
    <n v="2.6832061068702289"/>
    <n v="0.39473684210526316"/>
    <n v="0.60526315789473684"/>
  </r>
  <r>
    <x v="5"/>
    <x v="54"/>
    <m/>
    <m/>
    <m/>
    <m/>
    <m/>
    <m/>
    <m/>
    <m/>
    <m/>
    <m/>
    <m/>
    <m/>
    <x v="1"/>
    <x v="1"/>
    <x v="1"/>
    <x v="1"/>
    <x v="14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5"/>
    <x v="55"/>
    <m/>
    <m/>
    <m/>
    <m/>
    <m/>
    <m/>
    <m/>
    <m/>
    <m/>
    <m/>
    <m/>
    <m/>
    <x v="1"/>
    <x v="1"/>
    <x v="1"/>
    <x v="1"/>
    <x v="14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5"/>
    <x v="56"/>
    <n v="500"/>
    <n v="281"/>
    <n v="407"/>
    <n v="469"/>
    <n v="297"/>
    <n v="454"/>
    <n v="500"/>
    <n v="297"/>
    <n v="453"/>
    <n v="734"/>
    <n v="688"/>
    <n v="719"/>
    <x v="0"/>
    <x v="0"/>
    <x v="0"/>
    <x v="0"/>
    <x v="0"/>
    <x v="0"/>
    <n v="1"/>
    <n v="489.66666666666669"/>
    <n v="291.66666666666669"/>
    <n v="438"/>
    <n v="17.897858344878397"/>
    <n v="9.2376043070340135"/>
    <n v="26.851443164195103"/>
    <n v="1219.3333333333333"/>
    <n v="31.005375877955959"/>
    <n v="713.66666666666663"/>
    <n v="23.459184413217208"/>
    <n v="223.99999999999994"/>
    <n v="729.66666666666674"/>
    <n v="505.66666666666663"/>
    <n v="1.7085474077533862"/>
    <n v="505.6666666666668"/>
    <n v="3.2574404761904772"/>
    <n v="0.39972590223846505"/>
    <n v="0.60027409776153484"/>
  </r>
  <r>
    <x v="5"/>
    <x v="57"/>
    <m/>
    <m/>
    <m/>
    <m/>
    <m/>
    <m/>
    <m/>
    <m/>
    <m/>
    <m/>
    <m/>
    <m/>
    <x v="1"/>
    <x v="1"/>
    <x v="1"/>
    <x v="1"/>
    <x v="14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6"/>
    <x v="58"/>
    <n v="484"/>
    <n v="266"/>
    <n v="360"/>
    <n v="500"/>
    <n v="265"/>
    <n v="360"/>
    <n v="500"/>
    <n v="281"/>
    <n v="359"/>
    <n v="797"/>
    <n v="782"/>
    <n v="782"/>
    <x v="0"/>
    <x v="0"/>
    <x v="0"/>
    <x v="0"/>
    <x v="0"/>
    <x v="0"/>
    <n v="1"/>
    <n v="494.66666666666669"/>
    <n v="270.66666666666669"/>
    <n v="359.66666666666669"/>
    <n v="9.2376043070340135"/>
    <n v="8.9628864398325021"/>
    <n v="0.57735026918962584"/>
    <n v="1125"/>
    <n v="15"/>
    <n v="787"/>
    <n v="8.6602540378443873"/>
    <n v="292.33333333333331"/>
    <n v="630.33333333333337"/>
    <n v="338"/>
    <n v="1.4294790343074968"/>
    <n v="338.00000000000006"/>
    <n v="2.1562143671607759"/>
    <n v="0.42940243257535698"/>
    <n v="0.57059756742464307"/>
  </r>
  <r>
    <x v="6"/>
    <x v="59"/>
    <n v="536"/>
    <n v="380"/>
    <n v="652"/>
    <n v="538"/>
    <n v="385"/>
    <n v="630"/>
    <n v="536"/>
    <n v="377"/>
    <n v="628"/>
    <n v="916"/>
    <n v="915"/>
    <n v="938"/>
    <x v="0"/>
    <x v="0"/>
    <x v="0"/>
    <x v="2"/>
    <x v="3"/>
    <x v="1"/>
    <n v="1"/>
    <n v="536.66666666666663"/>
    <n v="380.66666666666669"/>
    <n v="636.66666666666663"/>
    <n v="1.1547005383792517"/>
    <n v="4.0414518843273806"/>
    <n v="13.316656236958787"/>
    <n v="1554"/>
    <n v="13.527749258468683"/>
    <n v="923"/>
    <n v="13"/>
    <n v="386.33333333333337"/>
    <n v="1017.3333333333333"/>
    <n v="631"/>
    <n v="1.6836403033586131"/>
    <n v="630.99999999999989"/>
    <n v="2.6333045729076785"/>
    <n v="0.37418086500655312"/>
    <n v="0.62581913499344688"/>
  </r>
  <r>
    <x v="6"/>
    <x v="60"/>
    <n v="428"/>
    <n v="275"/>
    <n v="325"/>
    <n v="424"/>
    <n v="277"/>
    <n v="339"/>
    <n v="425"/>
    <n v="276"/>
    <n v="331"/>
    <n v="627"/>
    <n v="624"/>
    <n v="640"/>
    <x v="0"/>
    <x v="0"/>
    <x v="0"/>
    <x v="0"/>
    <x v="0"/>
    <x v="0"/>
    <n v="1"/>
    <n v="425.66666666666669"/>
    <n v="276"/>
    <n v="331.66666666666669"/>
    <n v="2.0816659994661326"/>
    <n v="1"/>
    <n v="7.0237691685684931"/>
    <n v="1033.3333333333333"/>
    <n v="6.1101009266077861"/>
    <n v="630.33333333333337"/>
    <n v="8.5049005481153834"/>
    <n v="204.66666666666669"/>
    <n v="607.66666666666674"/>
    <n v="402.99999999999989"/>
    <n v="1.6393442622950818"/>
    <n v="403.00000000000006"/>
    <n v="2.9690553745928341"/>
    <n v="0.45419637959407566"/>
    <n v="0.54580362040592423"/>
  </r>
  <r>
    <x v="6"/>
    <x v="61"/>
    <n v="454"/>
    <n v="265"/>
    <n v="266"/>
    <n v="390"/>
    <n v="250"/>
    <n v="254"/>
    <n v="406"/>
    <n v="250"/>
    <n v="265"/>
    <n v="516"/>
    <n v="515"/>
    <n v="594"/>
    <x v="0"/>
    <x v="0"/>
    <x v="0"/>
    <x v="0"/>
    <x v="0"/>
    <x v="0"/>
    <n v="1"/>
    <n v="416.66666666666669"/>
    <n v="255"/>
    <n v="261.66666666666669"/>
    <n v="33.306655991458129"/>
    <n v="8.6602540378443873"/>
    <n v="6.6583281184793934"/>
    <n v="933.33333333333337"/>
    <n v="46.736851983561465"/>
    <n v="541.66666666666663"/>
    <n v="45.324754090158429"/>
    <n v="124.99999999999994"/>
    <n v="516.66666666666674"/>
    <n v="391.66666666666674"/>
    <n v="1.7230769230769232"/>
    <n v="391.6666666666668"/>
    <n v="4.1333333333333355"/>
    <n v="0.49354838709677412"/>
    <n v="0.50645161290322582"/>
  </r>
  <r>
    <x v="6"/>
    <x v="62"/>
    <m/>
    <m/>
    <m/>
    <m/>
    <m/>
    <m/>
    <m/>
    <m/>
    <m/>
    <m/>
    <m/>
    <m/>
    <x v="1"/>
    <x v="1"/>
    <x v="1"/>
    <x v="1"/>
    <x v="6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6"/>
    <x v="63"/>
    <m/>
    <m/>
    <m/>
    <m/>
    <m/>
    <m/>
    <m/>
    <m/>
    <m/>
    <m/>
    <m/>
    <m/>
    <x v="1"/>
    <x v="1"/>
    <x v="1"/>
    <x v="1"/>
    <x v="15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6"/>
    <x v="64"/>
    <m/>
    <m/>
    <m/>
    <m/>
    <m/>
    <m/>
    <m/>
    <m/>
    <m/>
    <m/>
    <m/>
    <m/>
    <x v="1"/>
    <x v="1"/>
    <x v="1"/>
    <x v="1"/>
    <x v="2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6"/>
    <x v="65"/>
    <n v="469"/>
    <n v="344"/>
    <n v="625"/>
    <n v="468"/>
    <n v="343"/>
    <n v="640"/>
    <n v="469"/>
    <n v="360"/>
    <n v="625"/>
    <n v="689"/>
    <n v="687"/>
    <n v="672"/>
    <x v="0"/>
    <x v="0"/>
    <x v="0"/>
    <x v="0"/>
    <x v="0"/>
    <x v="0"/>
    <n v="1"/>
    <n v="468.66666666666669"/>
    <n v="349"/>
    <n v="630"/>
    <n v="0.57735026918962584"/>
    <n v="9.5393920141694561"/>
    <n v="8.6602540378443873"/>
    <n v="1447.6666666666667"/>
    <n v="8.5049005481153817"/>
    <n v="682.66666666666663"/>
    <n v="9.2915732431775702"/>
    <n v="213.99999999999994"/>
    <n v="979"/>
    <n v="765.00000000000011"/>
    <n v="2.1206054687500004"/>
    <n v="765"/>
    <n v="4.5747663551401878"/>
    <n v="0.35648621041879469"/>
    <n v="0.64351378958120531"/>
  </r>
  <r>
    <x v="6"/>
    <x v="66"/>
    <m/>
    <m/>
    <m/>
    <m/>
    <m/>
    <m/>
    <m/>
    <m/>
    <m/>
    <m/>
    <m/>
    <m/>
    <x v="1"/>
    <x v="1"/>
    <x v="1"/>
    <x v="1"/>
    <x v="4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6"/>
    <x v="67"/>
    <m/>
    <m/>
    <m/>
    <m/>
    <m/>
    <m/>
    <m/>
    <m/>
    <m/>
    <m/>
    <m/>
    <m/>
    <x v="1"/>
    <x v="1"/>
    <x v="1"/>
    <x v="1"/>
    <x v="15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6"/>
    <x v="68"/>
    <n v="531"/>
    <n v="313"/>
    <n v="625"/>
    <n v="516"/>
    <n v="328"/>
    <n v="640"/>
    <n v="531"/>
    <n v="312"/>
    <n v="641"/>
    <n v="937"/>
    <n v="922"/>
    <n v="938"/>
    <x v="0"/>
    <x v="0"/>
    <x v="0"/>
    <x v="0"/>
    <x v="0"/>
    <x v="0"/>
    <n v="1"/>
    <n v="526"/>
    <n v="317.66666666666669"/>
    <n v="635.33333333333337"/>
    <n v="8.6602540378443873"/>
    <n v="8.9628864398325021"/>
    <n v="8.9628864398325021"/>
    <n v="1479"/>
    <n v="8.6602540378443873"/>
    <n v="932.33333333333337"/>
    <n v="8.9628864398325021"/>
    <n v="406.33333333333337"/>
    <n v="953"/>
    <n v="546.66666666666663"/>
    <n v="1.5863425098319628"/>
    <n v="546.66666666666663"/>
    <n v="2.3453650533223951"/>
    <n v="0.33333333333333337"/>
    <n v="0.66666666666666674"/>
  </r>
  <r>
    <x v="6"/>
    <x v="69"/>
    <m/>
    <m/>
    <m/>
    <m/>
    <m/>
    <m/>
    <m/>
    <m/>
    <m/>
    <m/>
    <m/>
    <m/>
    <x v="1"/>
    <x v="1"/>
    <x v="1"/>
    <x v="1"/>
    <x v="4"/>
    <x v="0"/>
    <n v="0"/>
    <n v="530.33333333333337"/>
    <n v="323.66666666666669"/>
    <n v="548"/>
    <n v="30.038863715748857"/>
    <n v="10.016652800877813"/>
    <n v="4"/>
    <n v="1402"/>
    <n v="27.221315177632398"/>
    <n v="887.66666666666663"/>
    <n v="2.0816659994661326"/>
    <n v="357.33333333333326"/>
    <n v="871.66666666666674"/>
    <s v=""/>
    <s v=""/>
    <s v=""/>
    <s v=""/>
    <s v=""/>
    <s v=""/>
  </r>
  <r>
    <x v="7"/>
    <x v="70"/>
    <n v="565"/>
    <n v="320"/>
    <n v="548"/>
    <n v="514"/>
    <n v="316"/>
    <n v="552"/>
    <n v="512"/>
    <n v="335"/>
    <n v="544"/>
    <n v="890"/>
    <n v="886"/>
    <n v="887"/>
    <x v="0"/>
    <x v="0"/>
    <x v="0"/>
    <x v="0"/>
    <x v="0"/>
    <x v="0"/>
    <n v="1"/>
    <n v="510.33333333333331"/>
    <n v="307.66666666666669"/>
    <n v="395.66666666666669"/>
    <n v="24.006943440041116"/>
    <n v="9.2376043070340135"/>
    <n v="8.9628864398325021"/>
    <n v="1213.6666666666667"/>
    <n v="32.347076117221683"/>
    <n v="719"/>
    <n v="0"/>
    <n v="208.66666666666669"/>
    <n v="703.33333333333337"/>
    <n v="494.66666666666674"/>
    <n v="1.687992582290218"/>
    <n v="494.66666666666669"/>
    <n v="3.3706070287539935"/>
    <n v="0.43744075829383888"/>
    <n v="0.56255924170616112"/>
  </r>
  <r>
    <x v="7"/>
    <x v="71"/>
    <n v="516"/>
    <n v="297"/>
    <n v="390"/>
    <n v="531"/>
    <n v="313"/>
    <n v="406"/>
    <n v="484"/>
    <n v="313"/>
    <n v="391"/>
    <n v="719"/>
    <n v="719"/>
    <n v="719"/>
    <x v="0"/>
    <x v="0"/>
    <x v="0"/>
    <x v="0"/>
    <x v="0"/>
    <x v="0"/>
    <n v="1"/>
    <n v="533"/>
    <n v="321.33333333333331"/>
    <n v="559"/>
    <n v="74.484897798144289"/>
    <n v="0.57735026918962584"/>
    <n v="3.6055512754639891"/>
    <n v="1413.3333333333333"/>
    <n v="78.545103815154093"/>
    <n v="774"/>
    <n v="6.0827625302982193"/>
    <n v="241"/>
    <n v="880.33333333333326"/>
    <n v="639.33333333333326"/>
    <n v="1.826012058570198"/>
    <n v="639.33333333333326"/>
    <n v="3.6528354080221299"/>
    <n v="0.36501325255585004"/>
    <n v="0.63498674744414996"/>
  </r>
  <r>
    <x v="7"/>
    <x v="72"/>
    <n v="619"/>
    <n v="322"/>
    <n v="563"/>
    <n v="491"/>
    <n v="321"/>
    <n v="558"/>
    <n v="489"/>
    <n v="321"/>
    <n v="556"/>
    <n v="781"/>
    <n v="771"/>
    <n v="770"/>
    <x v="0"/>
    <x v="0"/>
    <x v="0"/>
    <x v="0"/>
    <x v="0"/>
    <x v="0"/>
    <n v="1"/>
    <n v="533"/>
    <n v="321.33333333333331"/>
    <n v="559"/>
    <n v="74.484897798144289"/>
    <n v="0.57735026918962584"/>
    <n v="3.6055512754639891"/>
    <n v="1413.3333333333333"/>
    <n v="78.545103815154093"/>
    <n v="774"/>
    <n v="6.0827625302982193"/>
    <n v="241"/>
    <n v="880.33333333333326"/>
    <n v="639.33333333333326"/>
    <n v="1.826012058570198"/>
    <n v="639.33333333333326"/>
    <n v="3.6528354080221299"/>
    <n v="0.36501325255585004"/>
    <n v="0.63498674744414996"/>
  </r>
  <r>
    <x v="7"/>
    <x v="73"/>
    <m/>
    <m/>
    <m/>
    <m/>
    <m/>
    <m/>
    <m/>
    <m/>
    <m/>
    <m/>
    <m/>
    <m/>
    <x v="1"/>
    <x v="1"/>
    <x v="1"/>
    <x v="1"/>
    <x v="16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7"/>
    <x v="74"/>
    <m/>
    <m/>
    <m/>
    <m/>
    <m/>
    <m/>
    <m/>
    <m/>
    <m/>
    <m/>
    <m/>
    <m/>
    <x v="1"/>
    <x v="1"/>
    <x v="1"/>
    <x v="1"/>
    <x v="6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7"/>
    <x v="75"/>
    <n v="460"/>
    <n v="265"/>
    <n v="360"/>
    <n v="446"/>
    <n v="261"/>
    <n v="357"/>
    <n v="447"/>
    <n v="261"/>
    <n v="358"/>
    <n v="656"/>
    <n v="636"/>
    <n v="652"/>
    <x v="0"/>
    <x v="0"/>
    <x v="0"/>
    <x v="0"/>
    <x v="0"/>
    <x v="0"/>
    <n v="1"/>
    <n v="451"/>
    <n v="262.33333333333331"/>
    <n v="358.33333333333331"/>
    <n v="7.810249675906654"/>
    <n v="2.3094010767585029"/>
    <n v="1.5275252316519465"/>
    <n v="1071.6666666666667"/>
    <n v="11.590225767142472"/>
    <n v="648"/>
    <n v="10.583005244258363"/>
    <n v="197"/>
    <n v="620.66666666666663"/>
    <n v="423.66666666666674"/>
    <n v="1.6538065843621401"/>
    <n v="423.66666666666663"/>
    <n v="3.1505922165820639"/>
    <n v="0.42266380236305046"/>
    <n v="0.57733619763694954"/>
  </r>
  <r>
    <x v="7"/>
    <x v="76"/>
    <n v="437"/>
    <n v="251"/>
    <n v="362"/>
    <n v="422"/>
    <n v="267"/>
    <n v="343"/>
    <n v="422"/>
    <n v="250"/>
    <n v="359"/>
    <n v="610"/>
    <n v="610"/>
    <n v="625"/>
    <x v="0"/>
    <x v="0"/>
    <x v="0"/>
    <x v="0"/>
    <x v="0"/>
    <x v="0"/>
    <n v="1"/>
    <n v="427"/>
    <n v="256"/>
    <n v="354.66666666666669"/>
    <n v="8.6602540378443873"/>
    <n v="9.5393920141694561"/>
    <n v="10.214368964029708"/>
    <n v="1037.6666666666667"/>
    <n v="10.692676621563626"/>
    <n v="615"/>
    <n v="8.6602540378443873"/>
    <n v="188"/>
    <n v="610.66666666666674"/>
    <n v="422.66666666666674"/>
    <n v="1.6872628726287264"/>
    <n v="422.66666666666674"/>
    <n v="3.2482269503546104"/>
    <n v="0.41921397379912656"/>
    <n v="0.58078602620087327"/>
  </r>
  <r>
    <x v="7"/>
    <x v="77"/>
    <m/>
    <m/>
    <m/>
    <m/>
    <m/>
    <m/>
    <m/>
    <m/>
    <m/>
    <m/>
    <m/>
    <m/>
    <x v="1"/>
    <x v="1"/>
    <x v="1"/>
    <x v="1"/>
    <x v="6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7"/>
    <x v="78"/>
    <m/>
    <m/>
    <m/>
    <m/>
    <m/>
    <m/>
    <m/>
    <m/>
    <m/>
    <m/>
    <m/>
    <m/>
    <x v="1"/>
    <x v="1"/>
    <x v="1"/>
    <x v="1"/>
    <x v="6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7"/>
    <x v="79"/>
    <m/>
    <m/>
    <m/>
    <m/>
    <m/>
    <m/>
    <m/>
    <m/>
    <m/>
    <m/>
    <m/>
    <m/>
    <x v="1"/>
    <x v="1"/>
    <x v="1"/>
    <x v="1"/>
    <x v="6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7"/>
    <x v="80"/>
    <m/>
    <m/>
    <m/>
    <m/>
    <m/>
    <m/>
    <m/>
    <m/>
    <m/>
    <m/>
    <m/>
    <m/>
    <x v="1"/>
    <x v="1"/>
    <x v="1"/>
    <x v="1"/>
    <x v="2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  <r>
    <x v="7"/>
    <x v="81"/>
    <n v="469"/>
    <n v="313"/>
    <n v="547"/>
    <n v="475"/>
    <n v="300"/>
    <n v="531"/>
    <n v="484"/>
    <n v="297"/>
    <n v="531"/>
    <n v="789"/>
    <n v="797"/>
    <n v="797"/>
    <x v="2"/>
    <x v="0"/>
    <x v="0"/>
    <x v="0"/>
    <x v="17"/>
    <x v="1"/>
    <n v="0"/>
    <n v="476"/>
    <n v="303.33333333333331"/>
    <n v="536.33333333333337"/>
    <n v="7.5498344352707498"/>
    <n v="8.5049005481153834"/>
    <n v="9.2376043070340135"/>
    <n v="1315.6666666666667"/>
    <n v="11.930353445448855"/>
    <n v="794.33333333333337"/>
    <n v="4.6188021535170058"/>
    <n v="318.33333333333337"/>
    <n v="839.66666666666674"/>
    <n v="521.33333333333337"/>
    <n v="1.6563155686109945"/>
    <n v="521.33333333333337"/>
    <n v="2.6376963350785338"/>
    <n v="0.36125446605795947"/>
    <n v="0.63874553394204048"/>
  </r>
  <r>
    <x v="7"/>
    <x v="82"/>
    <n v="766"/>
    <n v="703"/>
    <n v="1250"/>
    <n v="672"/>
    <n v="579"/>
    <n v="1109"/>
    <n v="641"/>
    <n v="687"/>
    <n v="1187"/>
    <n v="1229"/>
    <n v="1234"/>
    <n v="1219"/>
    <x v="0"/>
    <x v="0"/>
    <x v="0"/>
    <x v="0"/>
    <x v="0"/>
    <x v="0"/>
    <n v="1"/>
    <n v="693"/>
    <n v="656.33333333333337"/>
    <n v="1182"/>
    <n v="65.092242241299388"/>
    <n v="67.448745973022611"/>
    <n v="70.632853545641211"/>
    <n v="2531.3333333333335"/>
    <n v="180.05647262271171"/>
    <n v="1227.3333333333333"/>
    <n v="7.6376261582597333"/>
    <n v="534.33333333333326"/>
    <n v="1838.3333333333335"/>
    <n v="1304.0000000000002"/>
    <n v="2.0624660510592072"/>
    <n v="1304.0000000000002"/>
    <n v="3.4404242046163449"/>
    <n v="0.35702629193109697"/>
    <n v="0.64297370806890297"/>
  </r>
  <r>
    <x v="7"/>
    <x v="83"/>
    <m/>
    <m/>
    <m/>
    <m/>
    <m/>
    <m/>
    <m/>
    <m/>
    <m/>
    <m/>
    <m/>
    <m/>
    <x v="1"/>
    <x v="1"/>
    <x v="1"/>
    <x v="1"/>
    <x v="6"/>
    <x v="0"/>
    <n v="0"/>
    <e v="#DIV/0!"/>
    <e v="#DIV/0!"/>
    <e v="#DIV/0!"/>
    <e v="#DIV/0!"/>
    <e v="#DIV/0!"/>
    <e v="#DIV/0!"/>
    <n v="0"/>
    <n v="0"/>
    <e v="#DIV/0!"/>
    <e v="#DIV/0!"/>
    <e v="#DIV/0!"/>
    <e v="#DIV/0!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9">
  <location ref="A9:D21" firstHeaderRow="0" firstDataRow="1" firstDataCol="1" rowPageCount="7" colPageCount="1"/>
  <pivotFields count="39">
    <pivotField axis="axisPage" multipleItemSelectionAllowed="1" showAll="0">
      <items count="9">
        <item h="1" x="0"/>
        <item h="1" x="1"/>
        <item h="1" x="2"/>
        <item h="1" x="4"/>
        <item h="1" x="6"/>
        <item h="1" x="5"/>
        <item x="3"/>
        <item x="7"/>
        <item t="default"/>
      </items>
    </pivotField>
    <pivotField axis="axisRow" showAll="0">
      <items count="85">
        <item x="13"/>
        <item x="70"/>
        <item x="49"/>
        <item x="34"/>
        <item x="35"/>
        <item x="36"/>
        <item x="71"/>
        <item h="1" x="27"/>
        <item x="0"/>
        <item x="37"/>
        <item x="1"/>
        <item x="2"/>
        <item x="3"/>
        <item x="4"/>
        <item x="5"/>
        <item x="6"/>
        <item x="28"/>
        <item x="58"/>
        <item x="59"/>
        <item x="72"/>
        <item x="60"/>
        <item x="61"/>
        <item x="14"/>
        <item x="50"/>
        <item x="38"/>
        <item x="7"/>
        <item x="39"/>
        <item x="40"/>
        <item x="41"/>
        <item x="42"/>
        <item x="43"/>
        <item x="21"/>
        <item x="44"/>
        <item x="22"/>
        <item x="73"/>
        <item x="74"/>
        <item x="23"/>
        <item x="45"/>
        <item x="51"/>
        <item x="52"/>
        <item x="15"/>
        <item x="16"/>
        <item x="17"/>
        <item x="18"/>
        <item x="19"/>
        <item x="62"/>
        <item x="63"/>
        <item x="8"/>
        <item x="9"/>
        <item x="10"/>
        <item x="11"/>
        <item x="12"/>
        <item x="53"/>
        <item x="64"/>
        <item x="65"/>
        <item x="24"/>
        <item x="54"/>
        <item x="66"/>
        <item x="67"/>
        <item x="55"/>
        <item x="29"/>
        <item x="76"/>
        <item x="75"/>
        <item x="77"/>
        <item x="56"/>
        <item x="30"/>
        <item x="31"/>
        <item x="32"/>
        <item x="46"/>
        <item x="47"/>
        <item x="48"/>
        <item x="25"/>
        <item x="78"/>
        <item x="79"/>
        <item x="26"/>
        <item x="33"/>
        <item x="68"/>
        <item x="20"/>
        <item x="80"/>
        <item x="69"/>
        <item x="81"/>
        <item x="57"/>
        <item x="82"/>
        <item x="8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numFmtId="166" showAll="0">
      <items count="3">
        <item x="1"/>
        <item x="0"/>
        <item t="default"/>
      </items>
    </pivotField>
    <pivotField axis="axisPage" showAll="0">
      <items count="4">
        <item x="0"/>
        <item x="2"/>
        <item x="1"/>
        <item t="default"/>
      </items>
    </pivotField>
    <pivotField axis="axisPage" showAll="0">
      <items count="21">
        <item x="17"/>
        <item x="3"/>
        <item x="10"/>
        <item x="6"/>
        <item m="1" x="19"/>
        <item x="9"/>
        <item x="16"/>
        <item x="12"/>
        <item x="1"/>
        <item x="7"/>
        <item x="5"/>
        <item x="13"/>
        <item x="4"/>
        <item m="1" x="18"/>
        <item x="2"/>
        <item x="15"/>
        <item x="8"/>
        <item x="11"/>
        <item x="14"/>
        <item x="0"/>
        <item t="default"/>
      </items>
    </pivotField>
    <pivotField axis="axisPage" numFmtId="166" showAll="0">
      <items count="3">
        <item x="0"/>
        <item x="1"/>
        <item t="default"/>
      </items>
    </pivotField>
    <pivotField numFmtId="166" showAll="0" defaultSubtotal="0"/>
    <pivotField dataField="1" showAll="0"/>
    <pivotField dataField="1" showAll="0"/>
    <pivotField dataField="1"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2">
    <i>
      <x v="1"/>
    </i>
    <i>
      <x v="6"/>
    </i>
    <i>
      <x v="16"/>
    </i>
    <i>
      <x v="19"/>
    </i>
    <i>
      <x v="61"/>
    </i>
    <i>
      <x v="62"/>
    </i>
    <i>
      <x v="65"/>
    </i>
    <i>
      <x v="66"/>
    </i>
    <i>
      <x v="67"/>
    </i>
    <i>
      <x v="80"/>
    </i>
    <i>
      <x v="8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7">
    <pageField fld="16" item="1" hier="-1"/>
    <pageField fld="15" hier="-1"/>
    <pageField fld="14" hier="-1"/>
    <pageField fld="0" hier="-1"/>
    <pageField fld="17" hier="-1"/>
    <pageField fld="19" hier="-1"/>
    <pageField fld="18" hier="-1"/>
  </pageFields>
  <dataFields count="3">
    <dataField name="Chalice" fld="21" subtotal="average" baseField="1" baseItem="21"/>
    <dataField name="Chalice2SIL" fld="22" subtotal="average" baseField="1" baseItem="0"/>
    <dataField name="Silicon" fld="23" subtotal="average" baseField="1" baseItem="0"/>
  </dataFields>
  <formats count="4">
    <format dxfId="5">
      <pivotArea grandRow="1" outline="0" collapsedLevelsAreSubtotals="1" fieldPosition="0"/>
    </format>
    <format dxfId="4">
      <pivotArea outline="0" collapsedLevelsAreSubtotals="1" fieldPosition="0"/>
    </format>
    <format dxfId="3">
      <pivotArea collapsedLevelsAreSubtotals="1" fieldPosition="0">
        <references count="1">
          <reference field="1" count="55">
            <x v="0"/>
            <x v="1"/>
            <x v="2"/>
            <x v="3"/>
            <x v="4"/>
            <x v="5"/>
            <x v="6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4"/>
            <x v="26"/>
            <x v="27"/>
            <x v="28"/>
            <x v="29"/>
            <x v="30"/>
            <x v="32"/>
            <x v="33"/>
            <x v="36"/>
            <x v="37"/>
            <x v="40"/>
            <x v="41"/>
            <x v="44"/>
            <x v="47"/>
            <x v="48"/>
            <x v="49"/>
            <x v="50"/>
            <x v="51"/>
            <x v="52"/>
            <x v="54"/>
            <x v="55"/>
            <x v="61"/>
            <x v="62"/>
            <x v="64"/>
            <x v="65"/>
            <x v="66"/>
            <x v="67"/>
            <x v="69"/>
            <x v="71"/>
            <x v="74"/>
            <x v="76"/>
            <x v="77"/>
            <x v="80"/>
            <x v="82"/>
          </reference>
        </references>
      </pivotArea>
    </format>
    <format dxfId="2">
      <pivotArea collapsedLevelsAreSubtotals="1" fieldPosition="0">
        <references count="1">
          <reference field="1" count="22">
            <x v="0"/>
            <x v="8"/>
            <x v="10"/>
            <x v="11"/>
            <x v="12"/>
            <x v="13"/>
            <x v="14"/>
            <x v="15"/>
            <x v="33"/>
            <x v="36"/>
            <x v="40"/>
            <x v="41"/>
            <x v="44"/>
            <x v="47"/>
            <x v="48"/>
            <x v="49"/>
            <x v="50"/>
            <x v="51"/>
            <x v="55"/>
            <x v="71"/>
            <x v="74"/>
            <x v="77"/>
          </reference>
        </references>
      </pivotArea>
    </format>
  </formats>
  <chartFormats count="9">
    <chartFormat chart="2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3">
  <location ref="A8:B17" firstHeaderRow="1" firstDataRow="1" firstDataCol="1" rowPageCount="5" colPageCount="1"/>
  <pivotFields count="3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numFmtId="166" showAll="0">
      <items count="3">
        <item x="1"/>
        <item x="0"/>
        <item t="default"/>
      </items>
    </pivotField>
    <pivotField axis="axisPage" showAll="0">
      <items count="4">
        <item x="0"/>
        <item x="2"/>
        <item x="1"/>
        <item t="default"/>
      </items>
    </pivotField>
    <pivotField axis="axisRow" dataField="1" showAll="0">
      <items count="21">
        <item x="17"/>
        <item x="3"/>
        <item x="10"/>
        <item x="6"/>
        <item m="1" x="19"/>
        <item x="9"/>
        <item x="16"/>
        <item x="12"/>
        <item x="1"/>
        <item x="7"/>
        <item x="5"/>
        <item x="13"/>
        <item x="4"/>
        <item m="1" x="18"/>
        <item x="2"/>
        <item x="15"/>
        <item x="8"/>
        <item x="11"/>
        <item x="14"/>
        <item x="0"/>
        <item t="default"/>
      </items>
    </pivotField>
    <pivotField axis="axisPage" numFmtId="166" showAll="0">
      <items count="3">
        <item x="0"/>
        <item x="1"/>
        <item t="default"/>
      </items>
    </pivotField>
    <pivotField numFmtId="166" showAll="0" defaultSubtotal="0"/>
    <pivotField showAll="0"/>
    <pivotField showAll="0"/>
    <pivotField showAll="0"/>
    <pivotField showAll="0"/>
    <pivotField showAll="0"/>
    <pivotField showAll="0"/>
    <pivotField numFmtId="165" showAll="0"/>
    <pivotField numFmtId="16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9">
    <i>
      <x v="3"/>
    </i>
    <i>
      <x v="6"/>
    </i>
    <i>
      <x v="7"/>
    </i>
    <i>
      <x v="11"/>
    </i>
    <i>
      <x v="12"/>
    </i>
    <i>
      <x v="14"/>
    </i>
    <i>
      <x v="15"/>
    </i>
    <i>
      <x v="18"/>
    </i>
    <i t="grand">
      <x/>
    </i>
  </rowItems>
  <colItems count="1">
    <i/>
  </colItems>
  <pageFields count="5">
    <pageField fld="16" item="0" hier="-1"/>
    <pageField fld="15" hier="-1"/>
    <pageField fld="14" hier="-1"/>
    <pageField fld="17" hier="-1"/>
    <pageField fld="19" hier="-1"/>
  </pageFields>
  <dataFields count="1">
    <dataField name="Count of comment" fld="18" subtotal="count" baseField="0" baseItem="0"/>
  </dataFields>
  <formats count="2">
    <format dxfId="1">
      <pivotArea grandRow="1"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4"/>
  <sheetViews>
    <sheetView zoomScaleNormal="100" workbookViewId="0">
      <selection activeCell="B4" sqref="B4"/>
    </sheetView>
  </sheetViews>
  <sheetFormatPr defaultRowHeight="15" x14ac:dyDescent="0.25"/>
  <cols>
    <col min="1" max="1" width="24.28515625" customWidth="1"/>
    <col min="2" max="2" width="17.85546875" customWidth="1"/>
    <col min="3" max="4" width="12" customWidth="1"/>
    <col min="5" max="5" width="17" customWidth="1"/>
    <col min="6" max="6" width="20.140625" customWidth="1"/>
    <col min="7" max="7" width="20.140625" bestFit="1" customWidth="1"/>
  </cols>
  <sheetData>
    <row r="1" spans="1:4" x14ac:dyDescent="0.25">
      <c r="A1" s="29" t="s">
        <v>34</v>
      </c>
      <c r="B1" s="32">
        <v>1</v>
      </c>
    </row>
    <row r="2" spans="1:4" x14ac:dyDescent="0.25">
      <c r="A2" s="29" t="s">
        <v>23</v>
      </c>
      <c r="B2" t="s">
        <v>149</v>
      </c>
    </row>
    <row r="3" spans="1:4" x14ac:dyDescent="0.25">
      <c r="A3" s="29" t="s">
        <v>22</v>
      </c>
      <c r="B3" t="s">
        <v>149</v>
      </c>
    </row>
    <row r="4" spans="1:4" x14ac:dyDescent="0.25">
      <c r="A4" s="29" t="s">
        <v>145</v>
      </c>
      <c r="B4" t="s">
        <v>167</v>
      </c>
    </row>
    <row r="5" spans="1:4" x14ac:dyDescent="0.25">
      <c r="A5" s="29" t="s">
        <v>24</v>
      </c>
      <c r="B5" t="s">
        <v>149</v>
      </c>
    </row>
    <row r="6" spans="1:4" x14ac:dyDescent="0.25">
      <c r="A6" s="29" t="s">
        <v>137</v>
      </c>
      <c r="B6" t="s">
        <v>149</v>
      </c>
    </row>
    <row r="7" spans="1:4" x14ac:dyDescent="0.25">
      <c r="A7" s="29" t="s">
        <v>25</v>
      </c>
      <c r="B7" t="s">
        <v>149</v>
      </c>
    </row>
    <row r="9" spans="1:4" x14ac:dyDescent="0.25">
      <c r="A9" s="29" t="s">
        <v>147</v>
      </c>
      <c r="B9" t="s">
        <v>164</v>
      </c>
      <c r="C9" t="s">
        <v>165</v>
      </c>
      <c r="D9" t="s">
        <v>166</v>
      </c>
    </row>
    <row r="10" spans="1:4" x14ac:dyDescent="0.25">
      <c r="A10" s="30" t="s">
        <v>120</v>
      </c>
      <c r="B10" s="2">
        <v>510.33333333333331</v>
      </c>
      <c r="C10" s="2">
        <v>307.66666666666669</v>
      </c>
      <c r="D10" s="2">
        <v>395.66666666666669</v>
      </c>
    </row>
    <row r="11" spans="1:4" x14ac:dyDescent="0.25">
      <c r="A11" s="30" t="s">
        <v>122</v>
      </c>
      <c r="B11" s="2">
        <v>533</v>
      </c>
      <c r="C11" s="2">
        <v>321.33333333333331</v>
      </c>
      <c r="D11" s="2">
        <v>559</v>
      </c>
    </row>
    <row r="12" spans="1:4" x14ac:dyDescent="0.25">
      <c r="A12" s="30" t="s">
        <v>64</v>
      </c>
      <c r="B12" s="2">
        <v>448</v>
      </c>
      <c r="C12" s="2">
        <v>260.33333333333331</v>
      </c>
      <c r="D12" s="2">
        <v>302.33333333333331</v>
      </c>
    </row>
    <row r="13" spans="1:4" x14ac:dyDescent="0.25">
      <c r="A13" s="30" t="s">
        <v>123</v>
      </c>
      <c r="B13" s="2">
        <v>533</v>
      </c>
      <c r="C13" s="2">
        <v>321.33333333333331</v>
      </c>
      <c r="D13" s="2">
        <v>559</v>
      </c>
    </row>
    <row r="14" spans="1:4" x14ac:dyDescent="0.25">
      <c r="A14" s="30" t="s">
        <v>128</v>
      </c>
      <c r="B14" s="2">
        <v>427</v>
      </c>
      <c r="C14" s="2">
        <v>256</v>
      </c>
      <c r="D14" s="2">
        <v>354.66666666666669</v>
      </c>
    </row>
    <row r="15" spans="1:4" x14ac:dyDescent="0.25">
      <c r="A15" s="30" t="s">
        <v>127</v>
      </c>
      <c r="B15" s="2">
        <v>451</v>
      </c>
      <c r="C15" s="2">
        <v>262.33333333333331</v>
      </c>
      <c r="D15" s="2">
        <v>358.33333333333331</v>
      </c>
    </row>
    <row r="16" spans="1:4" x14ac:dyDescent="0.25">
      <c r="A16" s="30" t="s">
        <v>68</v>
      </c>
      <c r="B16" s="2">
        <v>523.66666666666663</v>
      </c>
      <c r="C16" s="2">
        <v>443.33333333333331</v>
      </c>
      <c r="D16" s="2">
        <v>698</v>
      </c>
    </row>
    <row r="17" spans="1:16" x14ac:dyDescent="0.25">
      <c r="A17" s="30" t="s">
        <v>69</v>
      </c>
      <c r="B17" s="2">
        <v>536.66666666666663</v>
      </c>
      <c r="C17" s="2">
        <v>390.66666666666669</v>
      </c>
      <c r="D17" s="2">
        <v>833.33333333333337</v>
      </c>
    </row>
    <row r="18" spans="1:16" x14ac:dyDescent="0.25">
      <c r="A18" s="30" t="s">
        <v>71</v>
      </c>
      <c r="B18" s="2">
        <v>521</v>
      </c>
      <c r="C18" s="2">
        <v>354</v>
      </c>
      <c r="D18" s="2">
        <v>692.66666666666663</v>
      </c>
    </row>
    <row r="19" spans="1:16" x14ac:dyDescent="0.25">
      <c r="A19" s="30" t="s">
        <v>133</v>
      </c>
      <c r="B19" s="2">
        <v>476</v>
      </c>
      <c r="C19" s="2">
        <v>303.33333333333331</v>
      </c>
      <c r="D19" s="2">
        <v>536.33333333333337</v>
      </c>
    </row>
    <row r="20" spans="1:16" x14ac:dyDescent="0.25">
      <c r="A20" s="30" t="s">
        <v>135</v>
      </c>
      <c r="B20" s="2">
        <v>693</v>
      </c>
      <c r="C20" s="2">
        <v>656.33333333333337</v>
      </c>
      <c r="D20" s="2">
        <v>1182</v>
      </c>
    </row>
    <row r="21" spans="1:16" x14ac:dyDescent="0.25">
      <c r="A21" s="30" t="s">
        <v>148</v>
      </c>
      <c r="B21" s="31">
        <v>513.87878787878788</v>
      </c>
      <c r="C21" s="31">
        <v>352.42424242424244</v>
      </c>
      <c r="D21" s="31">
        <v>588.30303030303025</v>
      </c>
    </row>
    <row r="29" spans="1:16" ht="15.75" thickBot="1" x14ac:dyDescent="0.3"/>
    <row r="30" spans="1:16" ht="15.75" thickBot="1" x14ac:dyDescent="0.3">
      <c r="H30" s="46"/>
      <c r="I30" s="47"/>
      <c r="J30" s="47"/>
      <c r="K30" s="47"/>
      <c r="L30" s="47"/>
      <c r="M30" s="47"/>
      <c r="N30" s="47"/>
      <c r="O30" s="47"/>
      <c r="P30" s="48"/>
    </row>
    <row r="66" spans="2:2" x14ac:dyDescent="0.25">
      <c r="B66" s="31"/>
    </row>
    <row r="67" spans="2:2" x14ac:dyDescent="0.25">
      <c r="B67" s="31"/>
    </row>
    <row r="68" spans="2:2" x14ac:dyDescent="0.25">
      <c r="B68" s="31"/>
    </row>
    <row r="69" spans="2:2" x14ac:dyDescent="0.25">
      <c r="B69" s="31"/>
    </row>
    <row r="70" spans="2:2" x14ac:dyDescent="0.25">
      <c r="B70" s="31"/>
    </row>
    <row r="71" spans="2:2" x14ac:dyDescent="0.25">
      <c r="B71" s="31"/>
    </row>
    <row r="72" spans="2:2" x14ac:dyDescent="0.25">
      <c r="B72" s="31"/>
    </row>
    <row r="73" spans="2:2" x14ac:dyDescent="0.25">
      <c r="B73" s="31"/>
    </row>
    <row r="74" spans="2:2" x14ac:dyDescent="0.25">
      <c r="B74" s="31"/>
    </row>
    <row r="75" spans="2:2" x14ac:dyDescent="0.25">
      <c r="B75" s="31"/>
    </row>
    <row r="76" spans="2:2" x14ac:dyDescent="0.25">
      <c r="B76" s="31"/>
    </row>
    <row r="77" spans="2:2" x14ac:dyDescent="0.25">
      <c r="B77" s="31"/>
    </row>
    <row r="78" spans="2:2" x14ac:dyDescent="0.25">
      <c r="B78" s="31"/>
    </row>
    <row r="79" spans="2:2" x14ac:dyDescent="0.25">
      <c r="B79" s="31"/>
    </row>
    <row r="80" spans="2:2" x14ac:dyDescent="0.25">
      <c r="B80" s="31"/>
    </row>
    <row r="81" spans="2:2" x14ac:dyDescent="0.25">
      <c r="B81" s="31"/>
    </row>
    <row r="82" spans="2:2" x14ac:dyDescent="0.25">
      <c r="B82" s="31"/>
    </row>
    <row r="83" spans="2:2" x14ac:dyDescent="0.25">
      <c r="B83" s="31"/>
    </row>
    <row r="84" spans="2:2" x14ac:dyDescent="0.25">
      <c r="B84" s="31"/>
    </row>
    <row r="85" spans="2:2" x14ac:dyDescent="0.25">
      <c r="B85" s="31"/>
    </row>
    <row r="86" spans="2:2" x14ac:dyDescent="0.25">
      <c r="B86" s="31"/>
    </row>
    <row r="87" spans="2:2" x14ac:dyDescent="0.25">
      <c r="B87" s="31"/>
    </row>
    <row r="88" spans="2:2" x14ac:dyDescent="0.25">
      <c r="B88" s="31"/>
    </row>
    <row r="89" spans="2:2" x14ac:dyDescent="0.25">
      <c r="B89" s="31"/>
    </row>
    <row r="90" spans="2:2" x14ac:dyDescent="0.25">
      <c r="B90" s="31"/>
    </row>
    <row r="91" spans="2:2" x14ac:dyDescent="0.25">
      <c r="B91" s="31"/>
    </row>
    <row r="92" spans="2:2" x14ac:dyDescent="0.25">
      <c r="B92" s="31"/>
    </row>
    <row r="93" spans="2:2" x14ac:dyDescent="0.25">
      <c r="B93" s="31"/>
    </row>
    <row r="94" spans="2:2" x14ac:dyDescent="0.25">
      <c r="B94" s="31"/>
    </row>
    <row r="95" spans="2:2" x14ac:dyDescent="0.25">
      <c r="B95" s="31"/>
    </row>
    <row r="96" spans="2:2" x14ac:dyDescent="0.25">
      <c r="B96" s="31"/>
    </row>
    <row r="97" spans="2:2" x14ac:dyDescent="0.25">
      <c r="B97" s="31"/>
    </row>
    <row r="98" spans="2:2" x14ac:dyDescent="0.25">
      <c r="B98" s="31"/>
    </row>
    <row r="99" spans="2:2" x14ac:dyDescent="0.25">
      <c r="B99" s="31"/>
    </row>
    <row r="100" spans="2:2" x14ac:dyDescent="0.25">
      <c r="B100" s="31"/>
    </row>
    <row r="101" spans="2:2" x14ac:dyDescent="0.25">
      <c r="B101" s="31"/>
    </row>
    <row r="102" spans="2:2" x14ac:dyDescent="0.25">
      <c r="B102" s="31"/>
    </row>
    <row r="103" spans="2:2" x14ac:dyDescent="0.25">
      <c r="B103" s="31"/>
    </row>
    <row r="104" spans="2:2" x14ac:dyDescent="0.25">
      <c r="B104" s="31"/>
    </row>
    <row r="105" spans="2:2" x14ac:dyDescent="0.25">
      <c r="B105" s="31"/>
    </row>
    <row r="106" spans="2:2" x14ac:dyDescent="0.25">
      <c r="B106" s="31"/>
    </row>
    <row r="107" spans="2:2" x14ac:dyDescent="0.25">
      <c r="B107" s="31"/>
    </row>
    <row r="108" spans="2:2" x14ac:dyDescent="0.25">
      <c r="B108" s="31"/>
    </row>
    <row r="109" spans="2:2" x14ac:dyDescent="0.25">
      <c r="B109" s="31"/>
    </row>
    <row r="110" spans="2:2" x14ac:dyDescent="0.25">
      <c r="B110" s="31"/>
    </row>
    <row r="111" spans="2:2" x14ac:dyDescent="0.25">
      <c r="B111" s="31"/>
    </row>
    <row r="112" spans="2:2" x14ac:dyDescent="0.25">
      <c r="B112" s="31"/>
    </row>
    <row r="113" spans="2:2" x14ac:dyDescent="0.25">
      <c r="B113" s="31"/>
    </row>
    <row r="114" spans="2:2" x14ac:dyDescent="0.25">
      <c r="B114" s="31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L8" sqref="L8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28"/>
  <sheetViews>
    <sheetView tabSelected="1" zoomScaleNormal="100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S19" sqref="S19"/>
    </sheetView>
  </sheetViews>
  <sheetFormatPr defaultRowHeight="15" x14ac:dyDescent="0.25"/>
  <cols>
    <col min="1" max="1" width="16.85546875" style="13" bestFit="1" customWidth="1"/>
    <col min="2" max="2" width="33.42578125" style="13" bestFit="1" customWidth="1"/>
    <col min="3" max="3" width="9.28515625" style="3" customWidth="1"/>
    <col min="4" max="4" width="9.28515625" style="4" customWidth="1"/>
    <col min="5" max="5" width="9.5703125" style="4" customWidth="1"/>
    <col min="6" max="7" width="9.28515625" style="4" customWidth="1"/>
    <col min="8" max="8" width="9.5703125" style="4" customWidth="1"/>
    <col min="9" max="9" width="11.5703125" style="4" bestFit="1" customWidth="1"/>
    <col min="10" max="10" width="9.28515625" style="4" bestFit="1" customWidth="1"/>
    <col min="11" max="11" width="9.5703125" style="5" bestFit="1" customWidth="1"/>
    <col min="12" max="14" width="9.28515625" style="4" customWidth="1"/>
    <col min="15" max="15" width="7.42578125" style="16" bestFit="1" customWidth="1"/>
    <col min="16" max="16" width="7.140625" style="17" bestFit="1" customWidth="1"/>
    <col min="18" max="18" width="15" style="17" bestFit="1" customWidth="1"/>
    <col min="19" max="19" width="71.140625" style="15" bestFit="1" customWidth="1"/>
    <col min="20" max="20" width="17.5703125" style="27" bestFit="1" customWidth="1"/>
    <col min="21" max="21" width="17.5703125" style="27" customWidth="1"/>
    <col min="22" max="22" width="10.85546875" style="3" customWidth="1"/>
    <col min="23" max="27" width="9.28515625" bestFit="1" customWidth="1"/>
    <col min="28" max="28" width="9.5703125" bestFit="1" customWidth="1"/>
    <col min="29" max="29" width="9.28515625" bestFit="1" customWidth="1"/>
    <col min="30" max="30" width="9.5703125" bestFit="1" customWidth="1"/>
    <col min="33" max="33" width="11.5703125" bestFit="1" customWidth="1"/>
    <col min="34" max="34" width="6.5703125" style="3" bestFit="1" customWidth="1"/>
    <col min="35" max="35" width="9.140625" style="5"/>
    <col min="36" max="36" width="9.7109375" bestFit="1" customWidth="1"/>
    <col min="37" max="37" width="13.5703125" customWidth="1"/>
    <col min="38" max="38" width="15.140625" customWidth="1"/>
    <col min="39" max="39" width="13.85546875" customWidth="1"/>
    <col min="40" max="40" width="9.140625" style="3"/>
  </cols>
  <sheetData>
    <row r="1" spans="1:40" s="11" customFormat="1" ht="15.75" thickBot="1" x14ac:dyDescent="0.3">
      <c r="A1" s="12" t="s">
        <v>145</v>
      </c>
      <c r="B1" s="12" t="s">
        <v>146</v>
      </c>
      <c r="C1" s="11" t="s">
        <v>2</v>
      </c>
      <c r="D1" s="11" t="s">
        <v>0</v>
      </c>
      <c r="E1" s="11" t="s">
        <v>1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8</v>
      </c>
      <c r="L1" s="11" t="s">
        <v>17</v>
      </c>
      <c r="M1" s="11" t="s">
        <v>18</v>
      </c>
      <c r="N1" s="11" t="s">
        <v>19</v>
      </c>
      <c r="O1" s="18" t="s">
        <v>22</v>
      </c>
      <c r="P1" s="14" t="s">
        <v>23</v>
      </c>
      <c r="Q1" s="11" t="s">
        <v>34</v>
      </c>
      <c r="R1" s="14" t="s">
        <v>24</v>
      </c>
      <c r="S1" s="14" t="s">
        <v>25</v>
      </c>
      <c r="T1" s="26" t="s">
        <v>137</v>
      </c>
      <c r="U1" s="26" t="s">
        <v>153</v>
      </c>
      <c r="V1" s="11" t="s">
        <v>9</v>
      </c>
      <c r="W1" s="11" t="s">
        <v>10</v>
      </c>
      <c r="X1" s="11" t="s">
        <v>11</v>
      </c>
      <c r="Y1" s="11" t="s">
        <v>12</v>
      </c>
      <c r="Z1" s="11" t="s">
        <v>13</v>
      </c>
      <c r="AA1" s="11" t="s">
        <v>14</v>
      </c>
      <c r="AB1" s="11" t="s">
        <v>15</v>
      </c>
      <c r="AC1" s="11" t="s">
        <v>16</v>
      </c>
      <c r="AD1" s="11" t="s">
        <v>20</v>
      </c>
      <c r="AE1" s="11" t="s">
        <v>21</v>
      </c>
      <c r="AF1" s="11" t="s">
        <v>138</v>
      </c>
      <c r="AG1" s="11" t="s">
        <v>139</v>
      </c>
      <c r="AH1" s="49" t="s">
        <v>57</v>
      </c>
      <c r="AI1" s="50" t="s">
        <v>140</v>
      </c>
      <c r="AJ1" s="11" t="s">
        <v>141</v>
      </c>
      <c r="AK1" s="11" t="s">
        <v>142</v>
      </c>
      <c r="AL1" s="11" t="s">
        <v>143</v>
      </c>
      <c r="AM1" s="11" t="s">
        <v>144</v>
      </c>
      <c r="AN1" s="49" t="s">
        <v>168</v>
      </c>
    </row>
    <row r="2" spans="1:40" x14ac:dyDescent="0.25">
      <c r="A2" s="13" t="s">
        <v>62</v>
      </c>
      <c r="B2" s="13" t="s">
        <v>26</v>
      </c>
      <c r="C2" s="6">
        <v>415</v>
      </c>
      <c r="D2" s="7">
        <v>252</v>
      </c>
      <c r="E2" s="7">
        <v>406</v>
      </c>
      <c r="F2" s="7">
        <v>408</v>
      </c>
      <c r="G2" s="7">
        <v>249</v>
      </c>
      <c r="H2" s="7">
        <v>403</v>
      </c>
      <c r="I2" s="7">
        <v>406</v>
      </c>
      <c r="J2" s="7">
        <v>249</v>
      </c>
      <c r="K2" s="8">
        <v>414</v>
      </c>
      <c r="L2" s="7">
        <v>640</v>
      </c>
      <c r="M2" s="7">
        <v>641</v>
      </c>
      <c r="N2" s="7">
        <v>671</v>
      </c>
      <c r="O2" s="16">
        <v>1</v>
      </c>
      <c r="P2" s="17">
        <v>1</v>
      </c>
      <c r="Q2" s="17">
        <v>1</v>
      </c>
      <c r="R2" s="19">
        <v>0</v>
      </c>
      <c r="T2" s="20">
        <f>IF(S2="",0,Q2)</f>
        <v>0</v>
      </c>
      <c r="U2" s="20">
        <f>IF((O2+P2+Q2)=3,1,0)</f>
        <v>1</v>
      </c>
      <c r="V2" s="10">
        <f t="shared" ref="V2:V33" si="0">AVERAGE(C2,F2,I2)</f>
        <v>409.66666666666669</v>
      </c>
      <c r="W2" s="9">
        <f t="shared" ref="W2:W33" si="1">AVERAGE(D2,G2,J2)</f>
        <v>250</v>
      </c>
      <c r="X2" s="9">
        <f t="shared" ref="X2:X33" si="2">AVERAGE(E2,H2,K2)</f>
        <v>407.66666666666669</v>
      </c>
      <c r="Y2" s="2">
        <f t="shared" ref="Y2:Y33" si="3">STDEVA(C2,F2,I2)</f>
        <v>4.7258156262526088</v>
      </c>
      <c r="Z2" s="2">
        <f t="shared" ref="Z2:Z33" si="4">STDEVA(D2,G2,J2)</f>
        <v>1.7320508075688772</v>
      </c>
      <c r="AA2" s="2">
        <f t="shared" ref="AA2:AA33" si="5">STDEVA(E2,H2,K2)</f>
        <v>5.6862407030773268</v>
      </c>
      <c r="AB2" s="9">
        <f t="shared" ref="AB2:AB33" si="6">AVERAGE(C2+D2+E2,F2+G2+H2,I2+J2+K2)</f>
        <v>1067.3333333333333</v>
      </c>
      <c r="AC2" s="2">
        <f t="shared" ref="AC2:AC33" si="7">STDEVA(C2+D2+E2,F2+G2+H2,I2+J2+K2)</f>
        <v>6.6583281184793925</v>
      </c>
      <c r="AD2" s="9">
        <f t="shared" ref="AD2:AD33" si="8">AVERAGE(L2:N2)</f>
        <v>650.66666666666663</v>
      </c>
      <c r="AE2" s="2">
        <f t="shared" ref="AE2:AE33" si="9">STDEVA(L2:N2)</f>
        <v>17.616280348965084</v>
      </c>
      <c r="AF2" s="2">
        <f>AD2-V2</f>
        <v>240.99999999999994</v>
      </c>
      <c r="AG2" s="2">
        <f>W2+X2</f>
        <v>657.66666666666674</v>
      </c>
      <c r="AH2" s="51">
        <f>IF(SUM(C2,F2,I2)&gt;0,AB2-AD2,"")</f>
        <v>416.66666666666663</v>
      </c>
      <c r="AI2" s="52">
        <f>IF(SUM(C2,F2,I2)&gt;0,AB2/AD2,"")</f>
        <v>1.6403688524590163</v>
      </c>
      <c r="AJ2" s="1">
        <f>IF(Q2,AG2-AF2,"")</f>
        <v>416.6666666666668</v>
      </c>
      <c r="AK2" s="21">
        <f>IF(Q2,AG2/AF2,"")</f>
        <v>2.7289073305670826</v>
      </c>
      <c r="AL2" s="28">
        <f>IF(Q2,W2/AG2,"")</f>
        <v>0.38013177901672573</v>
      </c>
      <c r="AM2" s="28">
        <f>IF(Q2,X2/AG2,"")</f>
        <v>0.61986822098327421</v>
      </c>
      <c r="AN2" s="36">
        <f>IF(Q2,W2/V2,"")</f>
        <v>0.61025223759153779</v>
      </c>
    </row>
    <row r="3" spans="1:40" x14ac:dyDescent="0.25">
      <c r="A3" s="13" t="str">
        <f>A$2</f>
        <v>Basics</v>
      </c>
      <c r="B3" s="13" t="s">
        <v>27</v>
      </c>
      <c r="C3" s="6">
        <v>466</v>
      </c>
      <c r="D3" s="7">
        <v>275</v>
      </c>
      <c r="E3" s="7">
        <v>410</v>
      </c>
      <c r="F3" s="7">
        <v>465</v>
      </c>
      <c r="G3" s="7">
        <v>274</v>
      </c>
      <c r="H3" s="7">
        <v>421</v>
      </c>
      <c r="I3" s="7">
        <v>465</v>
      </c>
      <c r="J3" s="7">
        <v>274</v>
      </c>
      <c r="K3" s="8">
        <v>412</v>
      </c>
      <c r="L3" s="7">
        <v>722</v>
      </c>
      <c r="M3" s="7">
        <v>700</v>
      </c>
      <c r="N3" s="7">
        <v>699</v>
      </c>
      <c r="O3" s="16">
        <v>1</v>
      </c>
      <c r="P3" s="17">
        <v>1</v>
      </c>
      <c r="Q3" s="17">
        <v>1</v>
      </c>
      <c r="R3" s="17">
        <v>0</v>
      </c>
      <c r="T3" s="20">
        <f t="shared" ref="T3:T66" si="10">IF(S3="",0,Q3)</f>
        <v>0</v>
      </c>
      <c r="U3" s="20">
        <f t="shared" ref="U3:U66" si="11">IF((O3+P3+Q3)=3,1,0)</f>
        <v>1</v>
      </c>
      <c r="V3" s="10">
        <f t="shared" si="0"/>
        <v>465.33333333333331</v>
      </c>
      <c r="W3" s="9">
        <f t="shared" si="1"/>
        <v>274.33333333333331</v>
      </c>
      <c r="X3" s="9">
        <f t="shared" si="2"/>
        <v>414.33333333333331</v>
      </c>
      <c r="Y3" s="2">
        <f t="shared" si="3"/>
        <v>0.57735026918962584</v>
      </c>
      <c r="Z3" s="2">
        <f t="shared" si="4"/>
        <v>0.57735026918962584</v>
      </c>
      <c r="AA3" s="2">
        <f t="shared" si="5"/>
        <v>5.8594652770823155</v>
      </c>
      <c r="AB3" s="9">
        <f t="shared" si="6"/>
        <v>1154</v>
      </c>
      <c r="AC3" s="2">
        <f t="shared" si="7"/>
        <v>5.196152422706632</v>
      </c>
      <c r="AD3" s="9">
        <f t="shared" si="8"/>
        <v>707</v>
      </c>
      <c r="AE3" s="2">
        <f t="shared" si="9"/>
        <v>13</v>
      </c>
      <c r="AF3" s="2">
        <f t="shared" ref="AF3:AF66" si="12">AD3-V3</f>
        <v>241.66666666666669</v>
      </c>
      <c r="AG3" s="2">
        <f t="shared" ref="AG3:AG66" si="13">W3+X3</f>
        <v>688.66666666666663</v>
      </c>
      <c r="AH3" s="51">
        <f t="shared" ref="AH3:AH66" si="14">IF(SUM(C3,F3,I3)&gt;0,AB3-AD3,"")</f>
        <v>447</v>
      </c>
      <c r="AI3" s="52">
        <f t="shared" ref="AI3:AI66" si="15">IF(SUM(C3,F3,I3)&gt;0,AB3/AD3,"")</f>
        <v>1.6322489391796322</v>
      </c>
      <c r="AJ3" s="1">
        <f t="shared" ref="AJ3:AJ66" si="16">IF(Q3,AG3-AF3,"")</f>
        <v>446.99999999999994</v>
      </c>
      <c r="AK3" s="21">
        <f t="shared" ref="AK3:AK66" si="17">IF(Q3,AG3/AF3,"")</f>
        <v>2.8496551724137928</v>
      </c>
      <c r="AL3" s="28">
        <f t="shared" ref="AL3:AL66" si="18">IF(Q3,W3/AG3,"")</f>
        <v>0.3983543078412391</v>
      </c>
      <c r="AM3" s="28">
        <f t="shared" ref="AM3:AM66" si="19">IF(Q3,X3/AG3,"")</f>
        <v>0.60164569215876085</v>
      </c>
      <c r="AN3" s="36">
        <f t="shared" ref="AN3:AN66" si="20">IF(Q3,W3/V3,"")</f>
        <v>0.58954154727793695</v>
      </c>
    </row>
    <row r="4" spans="1:40" x14ac:dyDescent="0.25">
      <c r="A4" s="13" t="str">
        <f t="shared" ref="A4:A14" si="21">A$2</f>
        <v>Basics</v>
      </c>
      <c r="B4" s="13" t="s">
        <v>28</v>
      </c>
      <c r="C4" s="6">
        <v>455</v>
      </c>
      <c r="D4" s="7">
        <v>275</v>
      </c>
      <c r="E4" s="7">
        <v>440</v>
      </c>
      <c r="F4" s="7">
        <v>469</v>
      </c>
      <c r="G4" s="7">
        <v>282</v>
      </c>
      <c r="H4" s="7">
        <v>453</v>
      </c>
      <c r="I4" s="7">
        <v>469</v>
      </c>
      <c r="J4" s="7">
        <v>281</v>
      </c>
      <c r="K4" s="8">
        <v>469</v>
      </c>
      <c r="L4" s="7">
        <v>734</v>
      </c>
      <c r="M4" s="7">
        <v>703</v>
      </c>
      <c r="N4" s="7">
        <v>703</v>
      </c>
      <c r="O4" s="16">
        <v>1</v>
      </c>
      <c r="P4" s="17">
        <v>1</v>
      </c>
      <c r="Q4" s="17">
        <v>1</v>
      </c>
      <c r="R4" s="17">
        <v>0</v>
      </c>
      <c r="S4" s="15" t="s">
        <v>42</v>
      </c>
      <c r="T4" s="20">
        <f t="shared" si="10"/>
        <v>1</v>
      </c>
      <c r="U4" s="20">
        <f t="shared" si="11"/>
        <v>1</v>
      </c>
      <c r="V4" s="10">
        <f t="shared" si="0"/>
        <v>464.33333333333331</v>
      </c>
      <c r="W4" s="9">
        <f t="shared" si="1"/>
        <v>279.33333333333331</v>
      </c>
      <c r="X4" s="9">
        <f t="shared" si="2"/>
        <v>454</v>
      </c>
      <c r="Y4" s="2">
        <f t="shared" si="3"/>
        <v>8.0829037686547611</v>
      </c>
      <c r="Z4" s="2">
        <f t="shared" si="4"/>
        <v>3.7859388972001828</v>
      </c>
      <c r="AA4" s="2">
        <f t="shared" si="5"/>
        <v>14.52583904633395</v>
      </c>
      <c r="AB4" s="9">
        <f t="shared" si="6"/>
        <v>1197.6666666666667</v>
      </c>
      <c r="AC4" s="2">
        <f t="shared" si="7"/>
        <v>25.106440076867397</v>
      </c>
      <c r="AD4" s="9">
        <f t="shared" si="8"/>
        <v>713.33333333333337</v>
      </c>
      <c r="AE4" s="2">
        <f t="shared" si="9"/>
        <v>17.897858344878401</v>
      </c>
      <c r="AF4" s="2">
        <f t="shared" si="12"/>
        <v>249.00000000000006</v>
      </c>
      <c r="AG4" s="2">
        <f t="shared" si="13"/>
        <v>733.33333333333326</v>
      </c>
      <c r="AH4" s="51">
        <f t="shared" si="14"/>
        <v>484.33333333333337</v>
      </c>
      <c r="AI4" s="52">
        <f t="shared" si="15"/>
        <v>1.6789719626168225</v>
      </c>
      <c r="AJ4" s="1">
        <f t="shared" si="16"/>
        <v>484.3333333333332</v>
      </c>
      <c r="AK4" s="21">
        <f t="shared" si="17"/>
        <v>2.9451137884872813</v>
      </c>
      <c r="AL4" s="28">
        <f t="shared" si="18"/>
        <v>0.38090909090909092</v>
      </c>
      <c r="AM4" s="28">
        <f t="shared" si="19"/>
        <v>0.61909090909090914</v>
      </c>
      <c r="AN4" s="36">
        <f t="shared" si="20"/>
        <v>0.60157932519741564</v>
      </c>
    </row>
    <row r="5" spans="1:40" x14ac:dyDescent="0.25">
      <c r="A5" s="13" t="str">
        <f t="shared" si="21"/>
        <v>Basics</v>
      </c>
      <c r="B5" s="13" t="s">
        <v>29</v>
      </c>
      <c r="C5" s="6">
        <v>360</v>
      </c>
      <c r="D5" s="7">
        <v>250</v>
      </c>
      <c r="E5" s="7">
        <v>359</v>
      </c>
      <c r="F5" s="7">
        <v>359</v>
      </c>
      <c r="G5" s="7">
        <v>250</v>
      </c>
      <c r="H5" s="7">
        <v>359</v>
      </c>
      <c r="I5" s="7">
        <v>359</v>
      </c>
      <c r="J5" s="7">
        <v>281</v>
      </c>
      <c r="K5" s="8">
        <v>344</v>
      </c>
      <c r="L5" s="7">
        <v>547</v>
      </c>
      <c r="M5" s="7">
        <v>547</v>
      </c>
      <c r="N5" s="7">
        <v>547</v>
      </c>
      <c r="O5" s="16">
        <v>1</v>
      </c>
      <c r="P5" s="17">
        <v>1</v>
      </c>
      <c r="Q5" s="17">
        <v>1</v>
      </c>
      <c r="R5" s="17">
        <v>0</v>
      </c>
      <c r="T5" s="20">
        <f t="shared" si="10"/>
        <v>0</v>
      </c>
      <c r="U5" s="20">
        <f t="shared" si="11"/>
        <v>1</v>
      </c>
      <c r="V5" s="10">
        <f t="shared" si="0"/>
        <v>359.33333333333331</v>
      </c>
      <c r="W5" s="9">
        <f t="shared" si="1"/>
        <v>260.33333333333331</v>
      </c>
      <c r="X5" s="9">
        <f t="shared" si="2"/>
        <v>354</v>
      </c>
      <c r="Y5" s="2">
        <f t="shared" si="3"/>
        <v>0.57735026918962584</v>
      </c>
      <c r="Z5" s="2">
        <f t="shared" si="4"/>
        <v>17.897858344878397</v>
      </c>
      <c r="AA5" s="2">
        <f t="shared" si="5"/>
        <v>8.6602540378443873</v>
      </c>
      <c r="AB5" s="9">
        <f t="shared" si="6"/>
        <v>973.66666666666663</v>
      </c>
      <c r="AC5" s="2">
        <f t="shared" si="7"/>
        <v>8.9628864398325021</v>
      </c>
      <c r="AD5" s="9">
        <f t="shared" si="8"/>
        <v>547</v>
      </c>
      <c r="AE5" s="2">
        <f t="shared" si="9"/>
        <v>0</v>
      </c>
      <c r="AF5" s="2">
        <f t="shared" si="12"/>
        <v>187.66666666666669</v>
      </c>
      <c r="AG5" s="2">
        <f t="shared" si="13"/>
        <v>614.33333333333326</v>
      </c>
      <c r="AH5" s="51">
        <f t="shared" si="14"/>
        <v>426.66666666666663</v>
      </c>
      <c r="AI5" s="52">
        <f t="shared" si="15"/>
        <v>1.7800121876904327</v>
      </c>
      <c r="AJ5" s="1">
        <f t="shared" si="16"/>
        <v>426.66666666666657</v>
      </c>
      <c r="AK5" s="21">
        <f t="shared" si="17"/>
        <v>3.2735346358792179</v>
      </c>
      <c r="AL5" s="28">
        <f t="shared" si="18"/>
        <v>0.42376559956592513</v>
      </c>
      <c r="AM5" s="28">
        <f t="shared" si="19"/>
        <v>0.57623440043407492</v>
      </c>
      <c r="AN5" s="36">
        <f t="shared" si="20"/>
        <v>0.72448979591836737</v>
      </c>
    </row>
    <row r="6" spans="1:40" x14ac:dyDescent="0.25">
      <c r="A6" s="13" t="str">
        <f t="shared" si="21"/>
        <v>Basics</v>
      </c>
      <c r="B6" s="13" t="s">
        <v>30</v>
      </c>
      <c r="C6" s="6">
        <v>391</v>
      </c>
      <c r="D6" s="7">
        <v>266</v>
      </c>
      <c r="E6" s="7">
        <v>422</v>
      </c>
      <c r="F6" s="7">
        <v>390</v>
      </c>
      <c r="G6" s="7">
        <v>250</v>
      </c>
      <c r="H6" s="7">
        <v>422</v>
      </c>
      <c r="I6" s="7">
        <v>390</v>
      </c>
      <c r="J6" s="7">
        <v>265</v>
      </c>
      <c r="K6" s="8">
        <v>406</v>
      </c>
      <c r="L6" s="7">
        <v>610</v>
      </c>
      <c r="M6" s="7">
        <v>625</v>
      </c>
      <c r="N6" s="7">
        <v>594</v>
      </c>
      <c r="O6" s="16">
        <v>1</v>
      </c>
      <c r="P6" s="17">
        <v>1</v>
      </c>
      <c r="Q6" s="17">
        <v>1</v>
      </c>
      <c r="R6" s="17">
        <v>0</v>
      </c>
      <c r="T6" s="20">
        <f t="shared" si="10"/>
        <v>0</v>
      </c>
      <c r="U6" s="20">
        <f t="shared" si="11"/>
        <v>1</v>
      </c>
      <c r="V6" s="10">
        <f t="shared" si="0"/>
        <v>390.33333333333331</v>
      </c>
      <c r="W6" s="9">
        <f t="shared" si="1"/>
        <v>260.33333333333331</v>
      </c>
      <c r="X6" s="9">
        <f t="shared" si="2"/>
        <v>416.66666666666669</v>
      </c>
      <c r="Y6" s="2">
        <f t="shared" si="3"/>
        <v>0.57735026918962584</v>
      </c>
      <c r="Z6" s="2">
        <f t="shared" si="4"/>
        <v>8.9628864398325021</v>
      </c>
      <c r="AA6" s="2">
        <f t="shared" si="5"/>
        <v>9.2376043070340135</v>
      </c>
      <c r="AB6" s="9">
        <f t="shared" si="6"/>
        <v>1067.3333333333333</v>
      </c>
      <c r="AC6" s="2">
        <f t="shared" si="7"/>
        <v>10.115993936995679</v>
      </c>
      <c r="AD6" s="9">
        <f t="shared" si="8"/>
        <v>609.66666666666663</v>
      </c>
      <c r="AE6" s="2">
        <f t="shared" si="9"/>
        <v>15.50268793897798</v>
      </c>
      <c r="AF6" s="2">
        <f t="shared" si="12"/>
        <v>219.33333333333331</v>
      </c>
      <c r="AG6" s="2">
        <f t="shared" si="13"/>
        <v>677</v>
      </c>
      <c r="AH6" s="51">
        <f t="shared" si="14"/>
        <v>457.66666666666663</v>
      </c>
      <c r="AI6" s="52">
        <f t="shared" si="15"/>
        <v>1.750683433570257</v>
      </c>
      <c r="AJ6" s="1">
        <f t="shared" si="16"/>
        <v>457.66666666666669</v>
      </c>
      <c r="AK6" s="21">
        <f t="shared" si="17"/>
        <v>3.0866261398176293</v>
      </c>
      <c r="AL6" s="28">
        <f t="shared" si="18"/>
        <v>0.3845396356474643</v>
      </c>
      <c r="AM6" s="28">
        <f t="shared" si="19"/>
        <v>0.6154603643525357</v>
      </c>
      <c r="AN6" s="36">
        <f t="shared" si="20"/>
        <v>0.66695132365499576</v>
      </c>
    </row>
    <row r="7" spans="1:40" x14ac:dyDescent="0.25">
      <c r="A7" s="13" t="str">
        <f t="shared" si="21"/>
        <v>Basics</v>
      </c>
      <c r="B7" s="13" t="s">
        <v>31</v>
      </c>
      <c r="C7" s="6">
        <v>500</v>
      </c>
      <c r="D7" s="7">
        <v>328</v>
      </c>
      <c r="E7" s="7">
        <v>531</v>
      </c>
      <c r="F7" s="7">
        <v>493</v>
      </c>
      <c r="G7" s="7">
        <v>328</v>
      </c>
      <c r="H7" s="7">
        <v>516</v>
      </c>
      <c r="I7" s="7">
        <v>500</v>
      </c>
      <c r="J7" s="7">
        <v>344</v>
      </c>
      <c r="K7" s="8">
        <v>531</v>
      </c>
      <c r="L7" s="7">
        <v>851</v>
      </c>
      <c r="M7" s="7">
        <v>852</v>
      </c>
      <c r="N7" s="7">
        <v>844</v>
      </c>
      <c r="O7" s="16">
        <v>1</v>
      </c>
      <c r="P7" s="17">
        <v>1</v>
      </c>
      <c r="Q7" s="17">
        <v>1</v>
      </c>
      <c r="R7" s="17">
        <v>0</v>
      </c>
      <c r="T7" s="20">
        <f t="shared" si="10"/>
        <v>0</v>
      </c>
      <c r="U7" s="20">
        <f t="shared" si="11"/>
        <v>1</v>
      </c>
      <c r="V7" s="10">
        <f t="shared" si="0"/>
        <v>497.66666666666669</v>
      </c>
      <c r="W7" s="9">
        <f t="shared" si="1"/>
        <v>333.33333333333331</v>
      </c>
      <c r="X7" s="9">
        <f t="shared" si="2"/>
        <v>526</v>
      </c>
      <c r="Y7" s="2">
        <f t="shared" si="3"/>
        <v>4.0414518843273806</v>
      </c>
      <c r="Z7" s="2">
        <f t="shared" si="4"/>
        <v>9.2376043070340135</v>
      </c>
      <c r="AA7" s="2">
        <f t="shared" si="5"/>
        <v>8.6602540378443873</v>
      </c>
      <c r="AB7" s="9">
        <f t="shared" si="6"/>
        <v>1357</v>
      </c>
      <c r="AC7" s="2">
        <f t="shared" si="7"/>
        <v>19.078784028338912</v>
      </c>
      <c r="AD7" s="9">
        <f t="shared" si="8"/>
        <v>849</v>
      </c>
      <c r="AE7" s="2">
        <f t="shared" si="9"/>
        <v>4.358898943540674</v>
      </c>
      <c r="AF7" s="2">
        <f t="shared" si="12"/>
        <v>351.33333333333331</v>
      </c>
      <c r="AG7" s="2">
        <f t="shared" si="13"/>
        <v>859.33333333333326</v>
      </c>
      <c r="AH7" s="51">
        <f t="shared" si="14"/>
        <v>508</v>
      </c>
      <c r="AI7" s="52">
        <f t="shared" si="15"/>
        <v>1.5983510011778563</v>
      </c>
      <c r="AJ7" s="1">
        <f t="shared" si="16"/>
        <v>507.99999999999994</v>
      </c>
      <c r="AK7" s="21">
        <f t="shared" si="17"/>
        <v>2.445920303605313</v>
      </c>
      <c r="AL7" s="28">
        <f t="shared" si="18"/>
        <v>0.38789759503491078</v>
      </c>
      <c r="AM7" s="28">
        <f t="shared" si="19"/>
        <v>0.61210240496508928</v>
      </c>
      <c r="AN7" s="36">
        <f t="shared" si="20"/>
        <v>0.66979236436704614</v>
      </c>
    </row>
    <row r="8" spans="1:40" x14ac:dyDescent="0.25">
      <c r="A8" s="13" t="str">
        <f t="shared" si="21"/>
        <v>Basics</v>
      </c>
      <c r="B8" s="13" t="s">
        <v>32</v>
      </c>
      <c r="C8" s="6">
        <v>359</v>
      </c>
      <c r="D8" s="7">
        <v>219</v>
      </c>
      <c r="E8" s="7">
        <v>328</v>
      </c>
      <c r="F8" s="7">
        <v>360</v>
      </c>
      <c r="G8" s="7">
        <v>234</v>
      </c>
      <c r="H8" s="7">
        <v>313</v>
      </c>
      <c r="I8" s="7">
        <v>359</v>
      </c>
      <c r="J8" s="7">
        <v>234</v>
      </c>
      <c r="K8" s="8">
        <v>312</v>
      </c>
      <c r="L8" s="7">
        <v>546</v>
      </c>
      <c r="M8" s="7">
        <v>547</v>
      </c>
      <c r="N8" s="7">
        <v>563</v>
      </c>
      <c r="O8" s="16">
        <v>1</v>
      </c>
      <c r="P8" s="17">
        <v>1</v>
      </c>
      <c r="Q8" s="17">
        <v>1</v>
      </c>
      <c r="R8" s="17">
        <v>0</v>
      </c>
      <c r="T8" s="20">
        <f t="shared" si="10"/>
        <v>0</v>
      </c>
      <c r="U8" s="20">
        <f t="shared" si="11"/>
        <v>1</v>
      </c>
      <c r="V8" s="10">
        <f t="shared" si="0"/>
        <v>359.33333333333331</v>
      </c>
      <c r="W8" s="9">
        <f t="shared" si="1"/>
        <v>229</v>
      </c>
      <c r="X8" s="9">
        <f t="shared" si="2"/>
        <v>317.66666666666669</v>
      </c>
      <c r="Y8" s="2">
        <f t="shared" si="3"/>
        <v>0.57735026918962584</v>
      </c>
      <c r="Z8" s="2">
        <f t="shared" si="4"/>
        <v>8.6602540378443873</v>
      </c>
      <c r="AA8" s="2">
        <f t="shared" si="5"/>
        <v>8.9628864398325021</v>
      </c>
      <c r="AB8" s="9">
        <f t="shared" si="6"/>
        <v>906</v>
      </c>
      <c r="AC8" s="2">
        <f t="shared" si="7"/>
        <v>1</v>
      </c>
      <c r="AD8" s="9">
        <f t="shared" si="8"/>
        <v>552</v>
      </c>
      <c r="AE8" s="2">
        <f t="shared" si="9"/>
        <v>9.5393920141694561</v>
      </c>
      <c r="AF8" s="2">
        <f t="shared" si="12"/>
        <v>192.66666666666669</v>
      </c>
      <c r="AG8" s="2">
        <f t="shared" si="13"/>
        <v>546.66666666666674</v>
      </c>
      <c r="AH8" s="51">
        <f t="shared" si="14"/>
        <v>354</v>
      </c>
      <c r="AI8" s="52">
        <f t="shared" si="15"/>
        <v>1.6413043478260869</v>
      </c>
      <c r="AJ8" s="1">
        <f t="shared" si="16"/>
        <v>354.00000000000006</v>
      </c>
      <c r="AK8" s="21">
        <f t="shared" si="17"/>
        <v>2.8373702422145328</v>
      </c>
      <c r="AL8" s="28">
        <f t="shared" si="18"/>
        <v>0.41890243902439017</v>
      </c>
      <c r="AM8" s="28">
        <f t="shared" si="19"/>
        <v>0.58109756097560972</v>
      </c>
      <c r="AN8" s="36">
        <f t="shared" si="20"/>
        <v>0.63729128014842307</v>
      </c>
    </row>
    <row r="9" spans="1:40" x14ac:dyDescent="0.25">
      <c r="A9" s="13" t="str">
        <f t="shared" si="21"/>
        <v>Basics</v>
      </c>
      <c r="B9" s="13" t="s">
        <v>33</v>
      </c>
      <c r="C9" s="6"/>
      <c r="D9" s="7"/>
      <c r="E9" s="7"/>
      <c r="F9" s="7"/>
      <c r="G9" s="7"/>
      <c r="H9" s="7"/>
      <c r="I9" s="7"/>
      <c r="J9" s="7"/>
      <c r="K9" s="8"/>
      <c r="L9" s="7">
        <v>859</v>
      </c>
      <c r="M9" s="7">
        <v>814</v>
      </c>
      <c r="N9" s="7">
        <v>810</v>
      </c>
      <c r="Q9" s="20">
        <v>0</v>
      </c>
      <c r="S9" s="15" t="s">
        <v>35</v>
      </c>
      <c r="T9" s="20">
        <f t="shared" si="10"/>
        <v>0</v>
      </c>
      <c r="U9" s="20">
        <f t="shared" si="11"/>
        <v>0</v>
      </c>
      <c r="V9" s="10" t="e">
        <f t="shared" si="0"/>
        <v>#DIV/0!</v>
      </c>
      <c r="W9" s="9" t="e">
        <f t="shared" si="1"/>
        <v>#DIV/0!</v>
      </c>
      <c r="X9" s="9" t="e">
        <f t="shared" si="2"/>
        <v>#DIV/0!</v>
      </c>
      <c r="Y9" s="2" t="e">
        <f t="shared" si="3"/>
        <v>#DIV/0!</v>
      </c>
      <c r="Z9" s="2" t="e">
        <f t="shared" si="4"/>
        <v>#DIV/0!</v>
      </c>
      <c r="AA9" s="2" t="e">
        <f t="shared" si="5"/>
        <v>#DIV/0!</v>
      </c>
      <c r="AB9" s="9">
        <f t="shared" si="6"/>
        <v>0</v>
      </c>
      <c r="AC9" s="2">
        <f t="shared" si="7"/>
        <v>0</v>
      </c>
      <c r="AD9" s="9">
        <f t="shared" si="8"/>
        <v>827.66666666666663</v>
      </c>
      <c r="AE9" s="2">
        <f t="shared" si="9"/>
        <v>27.209067116190024</v>
      </c>
      <c r="AF9" s="2" t="e">
        <f t="shared" si="12"/>
        <v>#DIV/0!</v>
      </c>
      <c r="AG9" s="2" t="e">
        <f t="shared" si="13"/>
        <v>#DIV/0!</v>
      </c>
      <c r="AH9" s="51" t="str">
        <f t="shared" si="14"/>
        <v/>
      </c>
      <c r="AI9" s="52" t="str">
        <f t="shared" si="15"/>
        <v/>
      </c>
      <c r="AJ9" s="1" t="str">
        <f t="shared" si="16"/>
        <v/>
      </c>
      <c r="AK9" s="21" t="str">
        <f t="shared" si="17"/>
        <v/>
      </c>
      <c r="AL9" s="28" t="str">
        <f t="shared" si="18"/>
        <v/>
      </c>
      <c r="AM9" s="28" t="str">
        <f t="shared" si="19"/>
        <v/>
      </c>
      <c r="AN9" s="36" t="str">
        <f t="shared" si="20"/>
        <v/>
      </c>
    </row>
    <row r="10" spans="1:40" x14ac:dyDescent="0.25">
      <c r="A10" s="13" t="str">
        <f t="shared" si="21"/>
        <v>Basics</v>
      </c>
      <c r="B10" s="13" t="s">
        <v>36</v>
      </c>
      <c r="C10" s="6">
        <v>406</v>
      </c>
      <c r="D10" s="7">
        <v>281</v>
      </c>
      <c r="E10" s="7">
        <v>422</v>
      </c>
      <c r="F10" s="7">
        <v>422</v>
      </c>
      <c r="G10" s="7">
        <v>265</v>
      </c>
      <c r="H10" s="7">
        <v>438</v>
      </c>
      <c r="I10" s="7">
        <v>422</v>
      </c>
      <c r="J10" s="7">
        <v>281</v>
      </c>
      <c r="K10" s="8">
        <v>407</v>
      </c>
      <c r="L10" s="7">
        <v>672</v>
      </c>
      <c r="M10" s="7">
        <v>672</v>
      </c>
      <c r="N10" s="7">
        <v>688</v>
      </c>
      <c r="O10" s="16">
        <v>1</v>
      </c>
      <c r="P10" s="17">
        <v>1</v>
      </c>
      <c r="Q10" s="20">
        <v>1</v>
      </c>
      <c r="R10" s="20">
        <v>0</v>
      </c>
      <c r="T10" s="20">
        <f t="shared" si="10"/>
        <v>0</v>
      </c>
      <c r="U10" s="20">
        <f t="shared" si="11"/>
        <v>1</v>
      </c>
      <c r="V10" s="10">
        <f t="shared" si="0"/>
        <v>416.66666666666669</v>
      </c>
      <c r="W10" s="9">
        <f t="shared" si="1"/>
        <v>275.66666666666669</v>
      </c>
      <c r="X10" s="9">
        <f t="shared" si="2"/>
        <v>422.33333333333331</v>
      </c>
      <c r="Y10" s="2">
        <f t="shared" si="3"/>
        <v>9.2376043070340135</v>
      </c>
      <c r="Z10" s="2">
        <f t="shared" si="4"/>
        <v>9.2376043070340135</v>
      </c>
      <c r="AA10" s="2">
        <f t="shared" si="5"/>
        <v>15.50268793897798</v>
      </c>
      <c r="AB10" s="9">
        <f t="shared" si="6"/>
        <v>1114.6666666666667</v>
      </c>
      <c r="AC10" s="2">
        <f t="shared" si="7"/>
        <v>8.9628864398325021</v>
      </c>
      <c r="AD10" s="9">
        <f t="shared" si="8"/>
        <v>677.33333333333337</v>
      </c>
      <c r="AE10" s="2">
        <f t="shared" si="9"/>
        <v>9.2376043070340135</v>
      </c>
      <c r="AF10" s="2">
        <f t="shared" si="12"/>
        <v>260.66666666666669</v>
      </c>
      <c r="AG10" s="2">
        <f t="shared" si="13"/>
        <v>698</v>
      </c>
      <c r="AH10" s="51">
        <f t="shared" si="14"/>
        <v>437.33333333333337</v>
      </c>
      <c r="AI10" s="52">
        <f t="shared" si="15"/>
        <v>1.6456692913385826</v>
      </c>
      <c r="AJ10" s="1">
        <f t="shared" si="16"/>
        <v>437.33333333333331</v>
      </c>
      <c r="AK10" s="21">
        <f t="shared" si="17"/>
        <v>2.6777493606138107</v>
      </c>
      <c r="AL10" s="28">
        <f t="shared" si="18"/>
        <v>0.39493791786055399</v>
      </c>
      <c r="AM10" s="28">
        <f t="shared" si="19"/>
        <v>0.60506208213944601</v>
      </c>
      <c r="AN10" s="36">
        <f t="shared" si="20"/>
        <v>0.66159999999999997</v>
      </c>
    </row>
    <row r="11" spans="1:40" x14ac:dyDescent="0.25">
      <c r="A11" s="13" t="str">
        <f t="shared" si="21"/>
        <v>Basics</v>
      </c>
      <c r="B11" s="13" t="s">
        <v>37</v>
      </c>
      <c r="C11" s="6">
        <v>437</v>
      </c>
      <c r="D11" s="7">
        <v>258</v>
      </c>
      <c r="E11" s="7">
        <v>329</v>
      </c>
      <c r="F11" s="7">
        <v>422</v>
      </c>
      <c r="G11" s="7">
        <v>266</v>
      </c>
      <c r="H11" s="7">
        <v>329</v>
      </c>
      <c r="I11" s="7">
        <v>453</v>
      </c>
      <c r="J11" s="7">
        <v>250</v>
      </c>
      <c r="K11" s="8">
        <v>344</v>
      </c>
      <c r="L11" s="7">
        <v>610</v>
      </c>
      <c r="M11" s="7">
        <v>625</v>
      </c>
      <c r="N11" s="7">
        <v>609</v>
      </c>
      <c r="O11" s="16">
        <v>1</v>
      </c>
      <c r="P11" s="17">
        <v>1</v>
      </c>
      <c r="Q11" s="20">
        <v>1</v>
      </c>
      <c r="R11" s="20">
        <v>0</v>
      </c>
      <c r="T11" s="20">
        <f t="shared" si="10"/>
        <v>0</v>
      </c>
      <c r="U11" s="20">
        <f t="shared" si="11"/>
        <v>1</v>
      </c>
      <c r="V11" s="10">
        <f t="shared" si="0"/>
        <v>437.33333333333331</v>
      </c>
      <c r="W11" s="9">
        <f t="shared" si="1"/>
        <v>258</v>
      </c>
      <c r="X11" s="9">
        <f t="shared" si="2"/>
        <v>334</v>
      </c>
      <c r="Y11" s="2">
        <f t="shared" si="3"/>
        <v>15.50268793897798</v>
      </c>
      <c r="Z11" s="2">
        <f t="shared" si="4"/>
        <v>8</v>
      </c>
      <c r="AA11" s="2">
        <f t="shared" si="5"/>
        <v>8.6602540378443873</v>
      </c>
      <c r="AB11" s="9">
        <f t="shared" si="6"/>
        <v>1029.3333333333333</v>
      </c>
      <c r="AC11" s="2">
        <f t="shared" si="7"/>
        <v>15.695009822658072</v>
      </c>
      <c r="AD11" s="9">
        <f t="shared" si="8"/>
        <v>614.66666666666663</v>
      </c>
      <c r="AE11" s="2">
        <f t="shared" si="9"/>
        <v>8.9628864398325021</v>
      </c>
      <c r="AF11" s="2">
        <f t="shared" si="12"/>
        <v>177.33333333333331</v>
      </c>
      <c r="AG11" s="2">
        <f t="shared" si="13"/>
        <v>592</v>
      </c>
      <c r="AH11" s="51">
        <f t="shared" si="14"/>
        <v>414.66666666666663</v>
      </c>
      <c r="AI11" s="52">
        <f t="shared" si="15"/>
        <v>1.6746203904555315</v>
      </c>
      <c r="AJ11" s="1">
        <f t="shared" si="16"/>
        <v>414.66666666666669</v>
      </c>
      <c r="AK11" s="21">
        <f t="shared" si="17"/>
        <v>3.3383458646616546</v>
      </c>
      <c r="AL11" s="28">
        <f t="shared" si="18"/>
        <v>0.4358108108108108</v>
      </c>
      <c r="AM11" s="28">
        <f t="shared" si="19"/>
        <v>0.56418918918918914</v>
      </c>
      <c r="AN11" s="36">
        <f t="shared" si="20"/>
        <v>0.58993902439024393</v>
      </c>
    </row>
    <row r="12" spans="1:40" x14ac:dyDescent="0.25">
      <c r="A12" s="13" t="str">
        <f t="shared" si="21"/>
        <v>Basics</v>
      </c>
      <c r="B12" s="13" t="s">
        <v>38</v>
      </c>
      <c r="C12" s="6">
        <v>422</v>
      </c>
      <c r="D12" s="7">
        <v>265</v>
      </c>
      <c r="E12" s="7">
        <v>375</v>
      </c>
      <c r="F12" s="7">
        <v>422</v>
      </c>
      <c r="G12" s="7">
        <v>265</v>
      </c>
      <c r="H12" s="7">
        <v>390</v>
      </c>
      <c r="I12" s="7">
        <v>422</v>
      </c>
      <c r="J12" s="7">
        <v>281</v>
      </c>
      <c r="K12" s="8">
        <v>375</v>
      </c>
      <c r="L12" s="7">
        <v>625</v>
      </c>
      <c r="M12" s="7">
        <v>625</v>
      </c>
      <c r="N12" s="7">
        <v>641</v>
      </c>
      <c r="O12" s="16">
        <v>1</v>
      </c>
      <c r="P12" s="17">
        <v>1</v>
      </c>
      <c r="Q12" s="20">
        <v>1</v>
      </c>
      <c r="R12" s="20">
        <v>0</v>
      </c>
      <c r="T12" s="20">
        <f t="shared" si="10"/>
        <v>0</v>
      </c>
      <c r="U12" s="20">
        <f t="shared" si="11"/>
        <v>1</v>
      </c>
      <c r="V12" s="10">
        <f t="shared" si="0"/>
        <v>422</v>
      </c>
      <c r="W12" s="9">
        <f t="shared" si="1"/>
        <v>270.33333333333331</v>
      </c>
      <c r="X12" s="9">
        <f t="shared" si="2"/>
        <v>380</v>
      </c>
      <c r="Y12" s="2">
        <f t="shared" si="3"/>
        <v>0</v>
      </c>
      <c r="Z12" s="2">
        <f t="shared" si="4"/>
        <v>9.2376043070340135</v>
      </c>
      <c r="AA12" s="2">
        <f t="shared" si="5"/>
        <v>8.6602540378443873</v>
      </c>
      <c r="AB12" s="9">
        <f t="shared" si="6"/>
        <v>1072.3333333333333</v>
      </c>
      <c r="AC12" s="2">
        <f t="shared" si="7"/>
        <v>8.9628864398325021</v>
      </c>
      <c r="AD12" s="9">
        <f t="shared" si="8"/>
        <v>630.33333333333337</v>
      </c>
      <c r="AE12" s="2">
        <f t="shared" si="9"/>
        <v>9.2376043070340135</v>
      </c>
      <c r="AF12" s="2">
        <f t="shared" si="12"/>
        <v>208.33333333333337</v>
      </c>
      <c r="AG12" s="2">
        <f t="shared" si="13"/>
        <v>650.33333333333326</v>
      </c>
      <c r="AH12" s="51">
        <f t="shared" si="14"/>
        <v>441.99999999999989</v>
      </c>
      <c r="AI12" s="52">
        <f t="shared" si="15"/>
        <v>1.7012162876784769</v>
      </c>
      <c r="AJ12" s="1">
        <f t="shared" si="16"/>
        <v>441.99999999999989</v>
      </c>
      <c r="AK12" s="21">
        <f t="shared" si="17"/>
        <v>3.121599999999999</v>
      </c>
      <c r="AL12" s="28">
        <f t="shared" si="18"/>
        <v>0.41568426447975398</v>
      </c>
      <c r="AM12" s="28">
        <f t="shared" si="19"/>
        <v>0.58431573552024607</v>
      </c>
      <c r="AN12" s="36">
        <f t="shared" si="20"/>
        <v>0.64060031595576616</v>
      </c>
    </row>
    <row r="13" spans="1:40" x14ac:dyDescent="0.25">
      <c r="A13" s="13" t="str">
        <f t="shared" si="21"/>
        <v>Basics</v>
      </c>
      <c r="B13" s="13" t="s">
        <v>39</v>
      </c>
      <c r="C13" s="6">
        <v>468</v>
      </c>
      <c r="D13" s="7">
        <v>344</v>
      </c>
      <c r="E13" s="7">
        <v>531</v>
      </c>
      <c r="F13" s="7">
        <v>453</v>
      </c>
      <c r="G13" s="7">
        <v>344</v>
      </c>
      <c r="H13" s="7">
        <v>546</v>
      </c>
      <c r="I13" s="7">
        <v>446</v>
      </c>
      <c r="J13" s="7">
        <v>344</v>
      </c>
      <c r="K13" s="8">
        <v>547</v>
      </c>
      <c r="L13" s="7">
        <v>781</v>
      </c>
      <c r="M13" s="7">
        <v>750</v>
      </c>
      <c r="N13" s="7">
        <v>750</v>
      </c>
      <c r="O13" s="16">
        <v>1</v>
      </c>
      <c r="P13" s="17">
        <v>1</v>
      </c>
      <c r="Q13" s="20">
        <v>1</v>
      </c>
      <c r="R13" s="20">
        <v>0</v>
      </c>
      <c r="T13" s="20">
        <f t="shared" si="10"/>
        <v>0</v>
      </c>
      <c r="U13" s="20">
        <f t="shared" si="11"/>
        <v>1</v>
      </c>
      <c r="V13" s="10">
        <f t="shared" si="0"/>
        <v>455.66666666666669</v>
      </c>
      <c r="W13" s="9">
        <f t="shared" si="1"/>
        <v>344</v>
      </c>
      <c r="X13" s="9">
        <f t="shared" si="2"/>
        <v>541.33333333333337</v>
      </c>
      <c r="Y13" s="2">
        <f t="shared" si="3"/>
        <v>11.239810200058242</v>
      </c>
      <c r="Z13" s="2">
        <f t="shared" si="4"/>
        <v>0</v>
      </c>
      <c r="AA13" s="2">
        <f t="shared" si="5"/>
        <v>8.9628864398325021</v>
      </c>
      <c r="AB13" s="9">
        <f t="shared" si="6"/>
        <v>1341</v>
      </c>
      <c r="AC13" s="2">
        <f t="shared" si="7"/>
        <v>3.4641016151377544</v>
      </c>
      <c r="AD13" s="9">
        <f t="shared" si="8"/>
        <v>760.33333333333337</v>
      </c>
      <c r="AE13" s="2">
        <f t="shared" si="9"/>
        <v>17.897858344878401</v>
      </c>
      <c r="AF13" s="2">
        <f t="shared" si="12"/>
        <v>304.66666666666669</v>
      </c>
      <c r="AG13" s="2">
        <f t="shared" si="13"/>
        <v>885.33333333333337</v>
      </c>
      <c r="AH13" s="51">
        <f t="shared" si="14"/>
        <v>580.66666666666663</v>
      </c>
      <c r="AI13" s="52">
        <f t="shared" si="15"/>
        <v>1.7637001315212626</v>
      </c>
      <c r="AJ13" s="1">
        <f t="shared" si="16"/>
        <v>580.66666666666674</v>
      </c>
      <c r="AK13" s="21">
        <f t="shared" si="17"/>
        <v>2.9059080962800876</v>
      </c>
      <c r="AL13" s="28">
        <f t="shared" si="18"/>
        <v>0.38855421686746988</v>
      </c>
      <c r="AM13" s="28">
        <f t="shared" si="19"/>
        <v>0.61144578313253017</v>
      </c>
      <c r="AN13" s="36">
        <f t="shared" si="20"/>
        <v>0.75493782004389165</v>
      </c>
    </row>
    <row r="14" spans="1:40" x14ac:dyDescent="0.25">
      <c r="A14" s="13" t="str">
        <f t="shared" si="21"/>
        <v>Basics</v>
      </c>
      <c r="B14" s="13" t="s">
        <v>40</v>
      </c>
      <c r="C14" s="6">
        <v>437</v>
      </c>
      <c r="D14" s="7">
        <v>370</v>
      </c>
      <c r="E14" s="7">
        <v>625</v>
      </c>
      <c r="F14" s="7">
        <v>437</v>
      </c>
      <c r="G14" s="7">
        <v>360</v>
      </c>
      <c r="H14" s="7">
        <v>593</v>
      </c>
      <c r="I14" s="7">
        <v>438</v>
      </c>
      <c r="J14" s="7">
        <v>344</v>
      </c>
      <c r="K14" s="8">
        <v>594</v>
      </c>
      <c r="L14" s="7">
        <v>750</v>
      </c>
      <c r="M14" s="7">
        <v>735</v>
      </c>
      <c r="N14" s="7">
        <v>718</v>
      </c>
      <c r="O14" s="16">
        <v>1</v>
      </c>
      <c r="P14" s="17">
        <v>1</v>
      </c>
      <c r="Q14" s="20">
        <v>1</v>
      </c>
      <c r="R14" s="20">
        <v>0</v>
      </c>
      <c r="T14" s="20">
        <f t="shared" si="10"/>
        <v>0</v>
      </c>
      <c r="U14" s="20">
        <f t="shared" si="11"/>
        <v>1</v>
      </c>
      <c r="V14" s="10">
        <f t="shared" si="0"/>
        <v>437.33333333333331</v>
      </c>
      <c r="W14" s="9">
        <f t="shared" si="1"/>
        <v>358</v>
      </c>
      <c r="X14" s="9">
        <f t="shared" si="2"/>
        <v>604</v>
      </c>
      <c r="Y14" s="2">
        <f t="shared" si="3"/>
        <v>0.57735026918962584</v>
      </c>
      <c r="Z14" s="2">
        <f t="shared" si="4"/>
        <v>13.114877048604001</v>
      </c>
      <c r="AA14" s="2">
        <f t="shared" si="5"/>
        <v>18.193405398660254</v>
      </c>
      <c r="AB14" s="9">
        <f t="shared" si="6"/>
        <v>1399.3333333333333</v>
      </c>
      <c r="AC14" s="2">
        <f t="shared" si="7"/>
        <v>29.143323992525858</v>
      </c>
      <c r="AD14" s="9">
        <f t="shared" si="8"/>
        <v>734.33333333333337</v>
      </c>
      <c r="AE14" s="2">
        <f t="shared" si="9"/>
        <v>16.010413278030438</v>
      </c>
      <c r="AF14" s="2">
        <f t="shared" si="12"/>
        <v>297.00000000000006</v>
      </c>
      <c r="AG14" s="2">
        <f t="shared" si="13"/>
        <v>962</v>
      </c>
      <c r="AH14" s="51">
        <f t="shared" si="14"/>
        <v>664.99999999999989</v>
      </c>
      <c r="AI14" s="52">
        <f t="shared" si="15"/>
        <v>1.9055832955061278</v>
      </c>
      <c r="AJ14" s="1">
        <f t="shared" si="16"/>
        <v>665</v>
      </c>
      <c r="AK14" s="21">
        <f t="shared" si="17"/>
        <v>3.2390572390572383</v>
      </c>
      <c r="AL14" s="28">
        <f t="shared" si="18"/>
        <v>0.37214137214137216</v>
      </c>
      <c r="AM14" s="28">
        <f t="shared" si="19"/>
        <v>0.62785862785862789</v>
      </c>
      <c r="AN14" s="36">
        <f t="shared" si="20"/>
        <v>0.81859756097560976</v>
      </c>
    </row>
    <row r="15" spans="1:40" x14ac:dyDescent="0.25">
      <c r="A15" s="13" t="s">
        <v>61</v>
      </c>
      <c r="B15" s="13" t="s">
        <v>41</v>
      </c>
      <c r="C15" s="6">
        <v>437</v>
      </c>
      <c r="D15" s="7">
        <v>273</v>
      </c>
      <c r="E15" s="7">
        <v>312</v>
      </c>
      <c r="F15" s="7">
        <v>422</v>
      </c>
      <c r="G15" s="7">
        <v>266</v>
      </c>
      <c r="H15" s="7">
        <v>312</v>
      </c>
      <c r="I15" s="7">
        <v>437</v>
      </c>
      <c r="J15" s="7">
        <v>266</v>
      </c>
      <c r="K15" s="8">
        <v>313</v>
      </c>
      <c r="L15" s="7">
        <v>594</v>
      </c>
      <c r="M15" s="7">
        <v>591</v>
      </c>
      <c r="N15" s="7">
        <v>589</v>
      </c>
      <c r="O15" s="16">
        <v>1</v>
      </c>
      <c r="P15" s="17">
        <v>1</v>
      </c>
      <c r="Q15" s="20">
        <v>1</v>
      </c>
      <c r="R15" s="20">
        <v>1</v>
      </c>
      <c r="S15" s="15" t="s">
        <v>46</v>
      </c>
      <c r="T15" s="20">
        <f t="shared" si="10"/>
        <v>1</v>
      </c>
      <c r="U15" s="20">
        <f t="shared" si="11"/>
        <v>1</v>
      </c>
      <c r="V15" s="10">
        <f t="shared" si="0"/>
        <v>432</v>
      </c>
      <c r="W15" s="9">
        <f t="shared" si="1"/>
        <v>268.33333333333331</v>
      </c>
      <c r="X15" s="9">
        <f t="shared" si="2"/>
        <v>312.33333333333331</v>
      </c>
      <c r="Y15" s="2">
        <f t="shared" si="3"/>
        <v>8.6602540378443873</v>
      </c>
      <c r="Z15" s="2">
        <f t="shared" si="4"/>
        <v>4.0414518843273806</v>
      </c>
      <c r="AA15" s="2">
        <f t="shared" si="5"/>
        <v>0.57735026918962584</v>
      </c>
      <c r="AB15" s="9">
        <f t="shared" si="6"/>
        <v>1012.6666666666666</v>
      </c>
      <c r="AC15" s="2">
        <f t="shared" si="7"/>
        <v>11.372481406154654</v>
      </c>
      <c r="AD15" s="9">
        <f t="shared" si="8"/>
        <v>591.33333333333337</v>
      </c>
      <c r="AE15" s="2">
        <f t="shared" si="9"/>
        <v>2.5166114784235836</v>
      </c>
      <c r="AF15" s="2">
        <f t="shared" si="12"/>
        <v>159.33333333333337</v>
      </c>
      <c r="AG15" s="2">
        <f t="shared" si="13"/>
        <v>580.66666666666663</v>
      </c>
      <c r="AH15" s="51">
        <f t="shared" si="14"/>
        <v>421.33333333333326</v>
      </c>
      <c r="AI15" s="52">
        <f t="shared" si="15"/>
        <v>1.7125140924464486</v>
      </c>
      <c r="AJ15" s="1">
        <f t="shared" si="16"/>
        <v>421.33333333333326</v>
      </c>
      <c r="AK15" s="21">
        <f t="shared" si="17"/>
        <v>3.6443514644351453</v>
      </c>
      <c r="AL15" s="28">
        <f t="shared" si="18"/>
        <v>0.46211251435132034</v>
      </c>
      <c r="AM15" s="28">
        <f t="shared" si="19"/>
        <v>0.53788748564867972</v>
      </c>
      <c r="AN15" s="36">
        <f t="shared" si="20"/>
        <v>0.6211419753086419</v>
      </c>
    </row>
    <row r="16" spans="1:40" x14ac:dyDescent="0.25">
      <c r="A16" s="13" t="str">
        <f>A$15</f>
        <v>Branching</v>
      </c>
      <c r="B16" s="13" t="s">
        <v>43</v>
      </c>
      <c r="C16" s="6"/>
      <c r="D16" s="7"/>
      <c r="E16" s="7"/>
      <c r="F16" s="7"/>
      <c r="G16" s="7"/>
      <c r="H16" s="7"/>
      <c r="I16" s="7"/>
      <c r="J16" s="7"/>
      <c r="K16" s="8"/>
      <c r="L16" s="7"/>
      <c r="M16" s="7"/>
      <c r="N16" s="7"/>
      <c r="Q16" s="20">
        <v>0</v>
      </c>
      <c r="R16" s="20"/>
      <c r="S16" s="15" t="s">
        <v>44</v>
      </c>
      <c r="T16" s="20">
        <f t="shared" si="10"/>
        <v>0</v>
      </c>
      <c r="U16" s="20">
        <f t="shared" si="11"/>
        <v>0</v>
      </c>
      <c r="V16" s="10" t="e">
        <f t="shared" si="0"/>
        <v>#DIV/0!</v>
      </c>
      <c r="W16" s="9" t="e">
        <f t="shared" si="1"/>
        <v>#DIV/0!</v>
      </c>
      <c r="X16" s="9" t="e">
        <f t="shared" si="2"/>
        <v>#DIV/0!</v>
      </c>
      <c r="Y16" s="2" t="e">
        <f t="shared" si="3"/>
        <v>#DIV/0!</v>
      </c>
      <c r="Z16" s="2" t="e">
        <f t="shared" si="4"/>
        <v>#DIV/0!</v>
      </c>
      <c r="AA16" s="2" t="e">
        <f t="shared" si="5"/>
        <v>#DIV/0!</v>
      </c>
      <c r="AB16" s="9">
        <f t="shared" si="6"/>
        <v>0</v>
      </c>
      <c r="AC16" s="2">
        <f t="shared" si="7"/>
        <v>0</v>
      </c>
      <c r="AD16" s="9" t="e">
        <f t="shared" si="8"/>
        <v>#DIV/0!</v>
      </c>
      <c r="AE16" s="2" t="e">
        <f t="shared" si="9"/>
        <v>#DIV/0!</v>
      </c>
      <c r="AF16" s="2" t="e">
        <f t="shared" si="12"/>
        <v>#DIV/0!</v>
      </c>
      <c r="AG16" s="2" t="e">
        <f t="shared" si="13"/>
        <v>#DIV/0!</v>
      </c>
      <c r="AH16" s="51" t="str">
        <f t="shared" si="14"/>
        <v/>
      </c>
      <c r="AI16" s="52" t="str">
        <f t="shared" si="15"/>
        <v/>
      </c>
      <c r="AJ16" s="1" t="str">
        <f t="shared" si="16"/>
        <v/>
      </c>
      <c r="AK16" s="21" t="str">
        <f t="shared" si="17"/>
        <v/>
      </c>
      <c r="AL16" s="28" t="str">
        <f t="shared" si="18"/>
        <v/>
      </c>
      <c r="AM16" s="28" t="str">
        <f t="shared" si="19"/>
        <v/>
      </c>
      <c r="AN16" s="36" t="str">
        <f t="shared" si="20"/>
        <v/>
      </c>
    </row>
    <row r="17" spans="1:40" x14ac:dyDescent="0.25">
      <c r="A17" s="13" t="str">
        <f t="shared" ref="A17:A22" si="22">A$15</f>
        <v>Branching</v>
      </c>
      <c r="B17" s="13" t="s">
        <v>45</v>
      </c>
      <c r="C17" s="6">
        <v>532</v>
      </c>
      <c r="D17" s="7">
        <v>344</v>
      </c>
      <c r="E17" s="7">
        <v>438</v>
      </c>
      <c r="F17" s="7">
        <v>516</v>
      </c>
      <c r="G17" s="7">
        <v>359</v>
      </c>
      <c r="H17" s="7">
        <v>438</v>
      </c>
      <c r="I17" s="7">
        <v>500</v>
      </c>
      <c r="J17" s="7">
        <v>375</v>
      </c>
      <c r="K17" s="8">
        <v>437</v>
      </c>
      <c r="L17" s="7">
        <v>891</v>
      </c>
      <c r="M17" s="7">
        <v>844</v>
      </c>
      <c r="N17" s="7">
        <v>859</v>
      </c>
      <c r="O17" s="16">
        <v>1</v>
      </c>
      <c r="P17" s="17">
        <v>1</v>
      </c>
      <c r="Q17" s="20">
        <v>1</v>
      </c>
      <c r="R17" s="20">
        <v>1</v>
      </c>
      <c r="S17" s="15" t="s">
        <v>46</v>
      </c>
      <c r="T17" s="20">
        <f t="shared" si="10"/>
        <v>1</v>
      </c>
      <c r="U17" s="20">
        <f t="shared" si="11"/>
        <v>1</v>
      </c>
      <c r="V17" s="10">
        <f t="shared" si="0"/>
        <v>516</v>
      </c>
      <c r="W17" s="9">
        <f t="shared" si="1"/>
        <v>359.33333333333331</v>
      </c>
      <c r="X17" s="9">
        <f t="shared" si="2"/>
        <v>437.66666666666669</v>
      </c>
      <c r="Y17" s="2">
        <f t="shared" si="3"/>
        <v>16</v>
      </c>
      <c r="Z17" s="2">
        <f t="shared" si="4"/>
        <v>15.50268793897798</v>
      </c>
      <c r="AA17" s="2">
        <f t="shared" si="5"/>
        <v>0.57735026918962584</v>
      </c>
      <c r="AB17" s="9">
        <f t="shared" si="6"/>
        <v>1313</v>
      </c>
      <c r="AC17" s="2">
        <f t="shared" si="7"/>
        <v>1</v>
      </c>
      <c r="AD17" s="9">
        <f t="shared" si="8"/>
        <v>864.66666666666663</v>
      </c>
      <c r="AE17" s="2">
        <f t="shared" si="9"/>
        <v>24.006943440041116</v>
      </c>
      <c r="AF17" s="2">
        <f t="shared" si="12"/>
        <v>348.66666666666663</v>
      </c>
      <c r="AG17" s="2">
        <f t="shared" si="13"/>
        <v>797</v>
      </c>
      <c r="AH17" s="51">
        <f t="shared" si="14"/>
        <v>448.33333333333337</v>
      </c>
      <c r="AI17" s="52">
        <f t="shared" si="15"/>
        <v>1.5185042405551272</v>
      </c>
      <c r="AJ17" s="1">
        <f t="shared" si="16"/>
        <v>448.33333333333337</v>
      </c>
      <c r="AK17" s="21">
        <f t="shared" si="17"/>
        <v>2.2858508604206502</v>
      </c>
      <c r="AL17" s="28">
        <f t="shared" si="18"/>
        <v>0.45085738184859891</v>
      </c>
      <c r="AM17" s="28">
        <f t="shared" si="19"/>
        <v>0.54914261815140109</v>
      </c>
      <c r="AN17" s="36">
        <f t="shared" si="20"/>
        <v>0.69638242894056845</v>
      </c>
    </row>
    <row r="18" spans="1:40" x14ac:dyDescent="0.25">
      <c r="A18" s="13" t="str">
        <f t="shared" si="22"/>
        <v>Branching</v>
      </c>
      <c r="B18" s="13" t="s">
        <v>47</v>
      </c>
      <c r="C18" s="6">
        <v>515</v>
      </c>
      <c r="D18" s="7">
        <v>360</v>
      </c>
      <c r="E18" s="7">
        <v>703</v>
      </c>
      <c r="F18" s="7">
        <v>515</v>
      </c>
      <c r="G18" s="7">
        <v>343</v>
      </c>
      <c r="H18" s="7">
        <v>703</v>
      </c>
      <c r="I18" s="7">
        <v>500</v>
      </c>
      <c r="J18" s="7">
        <v>359</v>
      </c>
      <c r="K18" s="8">
        <v>703</v>
      </c>
      <c r="L18" s="7">
        <v>907</v>
      </c>
      <c r="M18" s="7">
        <v>906</v>
      </c>
      <c r="N18" s="7">
        <v>906</v>
      </c>
      <c r="O18" s="16">
        <v>1</v>
      </c>
      <c r="P18" s="17">
        <v>1</v>
      </c>
      <c r="Q18" s="20">
        <v>1</v>
      </c>
      <c r="R18" s="20">
        <v>0</v>
      </c>
      <c r="T18" s="20">
        <f t="shared" si="10"/>
        <v>0</v>
      </c>
      <c r="U18" s="20">
        <f t="shared" si="11"/>
        <v>1</v>
      </c>
      <c r="V18" s="10">
        <f t="shared" si="0"/>
        <v>510</v>
      </c>
      <c r="W18" s="9">
        <f t="shared" si="1"/>
        <v>354</v>
      </c>
      <c r="X18" s="9">
        <f t="shared" si="2"/>
        <v>703</v>
      </c>
      <c r="Y18" s="2">
        <f t="shared" si="3"/>
        <v>8.6602540378443873</v>
      </c>
      <c r="Z18" s="2">
        <f t="shared" si="4"/>
        <v>9.5393920141694561</v>
      </c>
      <c r="AA18" s="2">
        <f t="shared" si="5"/>
        <v>0</v>
      </c>
      <c r="AB18" s="9">
        <f t="shared" si="6"/>
        <v>1567</v>
      </c>
      <c r="AC18" s="2">
        <f t="shared" si="7"/>
        <v>9.5393920141694561</v>
      </c>
      <c r="AD18" s="9">
        <f t="shared" si="8"/>
        <v>906.33333333333337</v>
      </c>
      <c r="AE18" s="2">
        <f t="shared" si="9"/>
        <v>0.57735026918962573</v>
      </c>
      <c r="AF18" s="2">
        <f t="shared" si="12"/>
        <v>396.33333333333337</v>
      </c>
      <c r="AG18" s="2">
        <f t="shared" si="13"/>
        <v>1057</v>
      </c>
      <c r="AH18" s="51">
        <f t="shared" si="14"/>
        <v>660.66666666666663</v>
      </c>
      <c r="AI18" s="52">
        <f t="shared" si="15"/>
        <v>1.7289444648767929</v>
      </c>
      <c r="AJ18" s="1">
        <f t="shared" si="16"/>
        <v>660.66666666666663</v>
      </c>
      <c r="AK18" s="21">
        <f t="shared" si="17"/>
        <v>2.6669470142977287</v>
      </c>
      <c r="AL18" s="28">
        <f t="shared" si="18"/>
        <v>0.33491012298959316</v>
      </c>
      <c r="AM18" s="28">
        <f t="shared" si="19"/>
        <v>0.66508987701040678</v>
      </c>
      <c r="AN18" s="36">
        <f t="shared" si="20"/>
        <v>0.69411764705882351</v>
      </c>
    </row>
    <row r="19" spans="1:40" x14ac:dyDescent="0.25">
      <c r="A19" s="13" t="str">
        <f t="shared" si="22"/>
        <v>Branching</v>
      </c>
      <c r="B19" s="13" t="s">
        <v>48</v>
      </c>
      <c r="C19" s="6"/>
      <c r="D19" s="7"/>
      <c r="E19" s="7"/>
      <c r="F19" s="7"/>
      <c r="G19" s="7"/>
      <c r="H19" s="7"/>
      <c r="I19" s="7"/>
      <c r="J19" s="7"/>
      <c r="K19" s="8"/>
      <c r="L19" s="7">
        <v>672</v>
      </c>
      <c r="M19" s="7">
        <v>656</v>
      </c>
      <c r="N19" s="7">
        <v>657</v>
      </c>
      <c r="Q19" s="20">
        <v>0</v>
      </c>
      <c r="R19" s="20"/>
      <c r="S19" s="15" t="s">
        <v>35</v>
      </c>
      <c r="T19" s="20">
        <f t="shared" si="10"/>
        <v>0</v>
      </c>
      <c r="U19" s="20">
        <f t="shared" si="11"/>
        <v>0</v>
      </c>
      <c r="V19" s="10" t="e">
        <f t="shared" si="0"/>
        <v>#DIV/0!</v>
      </c>
      <c r="W19" s="9" t="e">
        <f t="shared" si="1"/>
        <v>#DIV/0!</v>
      </c>
      <c r="X19" s="9" t="e">
        <f t="shared" si="2"/>
        <v>#DIV/0!</v>
      </c>
      <c r="Y19" s="2" t="e">
        <f t="shared" si="3"/>
        <v>#DIV/0!</v>
      </c>
      <c r="Z19" s="2" t="e">
        <f t="shared" si="4"/>
        <v>#DIV/0!</v>
      </c>
      <c r="AA19" s="2" t="e">
        <f t="shared" si="5"/>
        <v>#DIV/0!</v>
      </c>
      <c r="AB19" s="9">
        <f t="shared" si="6"/>
        <v>0</v>
      </c>
      <c r="AC19" s="2">
        <f t="shared" si="7"/>
        <v>0</v>
      </c>
      <c r="AD19" s="9">
        <f t="shared" si="8"/>
        <v>661.66666666666663</v>
      </c>
      <c r="AE19" s="2">
        <f t="shared" si="9"/>
        <v>8.9628864398325021</v>
      </c>
      <c r="AF19" s="2" t="e">
        <f t="shared" si="12"/>
        <v>#DIV/0!</v>
      </c>
      <c r="AG19" s="2" t="e">
        <f t="shared" si="13"/>
        <v>#DIV/0!</v>
      </c>
      <c r="AH19" s="51" t="str">
        <f t="shared" si="14"/>
        <v/>
      </c>
      <c r="AI19" s="52" t="str">
        <f t="shared" si="15"/>
        <v/>
      </c>
      <c r="AJ19" s="1" t="str">
        <f t="shared" si="16"/>
        <v/>
      </c>
      <c r="AK19" s="21" t="str">
        <f t="shared" si="17"/>
        <v/>
      </c>
      <c r="AL19" s="28" t="str">
        <f t="shared" si="18"/>
        <v/>
      </c>
      <c r="AM19" s="28" t="str">
        <f t="shared" si="19"/>
        <v/>
      </c>
      <c r="AN19" s="36" t="str">
        <f t="shared" si="20"/>
        <v/>
      </c>
    </row>
    <row r="20" spans="1:40" x14ac:dyDescent="0.25">
      <c r="A20" s="13" t="str">
        <f t="shared" si="22"/>
        <v>Branching</v>
      </c>
      <c r="B20" s="13" t="s">
        <v>49</v>
      </c>
      <c r="C20" s="6"/>
      <c r="D20" s="7"/>
      <c r="E20" s="7"/>
      <c r="F20" s="7"/>
      <c r="G20" s="7"/>
      <c r="H20" s="7"/>
      <c r="I20" s="7"/>
      <c r="J20" s="7"/>
      <c r="K20" s="8"/>
      <c r="L20" s="7">
        <v>781</v>
      </c>
      <c r="M20" s="7">
        <v>791</v>
      </c>
      <c r="N20" s="7">
        <v>815</v>
      </c>
      <c r="Q20" s="20">
        <v>0</v>
      </c>
      <c r="R20" s="20"/>
      <c r="S20" s="15" t="s">
        <v>35</v>
      </c>
      <c r="T20" s="20">
        <f t="shared" si="10"/>
        <v>0</v>
      </c>
      <c r="U20" s="20">
        <f t="shared" si="11"/>
        <v>0</v>
      </c>
      <c r="V20" s="10" t="e">
        <f t="shared" si="0"/>
        <v>#DIV/0!</v>
      </c>
      <c r="W20" s="9" t="e">
        <f t="shared" si="1"/>
        <v>#DIV/0!</v>
      </c>
      <c r="X20" s="9" t="e">
        <f t="shared" si="2"/>
        <v>#DIV/0!</v>
      </c>
      <c r="Y20" s="2" t="e">
        <f t="shared" si="3"/>
        <v>#DIV/0!</v>
      </c>
      <c r="Z20" s="2" t="e">
        <f t="shared" si="4"/>
        <v>#DIV/0!</v>
      </c>
      <c r="AA20" s="2" t="e">
        <f t="shared" si="5"/>
        <v>#DIV/0!</v>
      </c>
      <c r="AB20" s="9">
        <f t="shared" si="6"/>
        <v>0</v>
      </c>
      <c r="AC20" s="2">
        <f t="shared" si="7"/>
        <v>0</v>
      </c>
      <c r="AD20" s="9">
        <f t="shared" si="8"/>
        <v>795.66666666666663</v>
      </c>
      <c r="AE20" s="2">
        <f t="shared" si="9"/>
        <v>17.473789896108212</v>
      </c>
      <c r="AF20" s="2" t="e">
        <f t="shared" si="12"/>
        <v>#DIV/0!</v>
      </c>
      <c r="AG20" s="2" t="e">
        <f t="shared" si="13"/>
        <v>#DIV/0!</v>
      </c>
      <c r="AH20" s="51" t="str">
        <f t="shared" si="14"/>
        <v/>
      </c>
      <c r="AI20" s="52" t="str">
        <f t="shared" si="15"/>
        <v/>
      </c>
      <c r="AJ20" s="1" t="str">
        <f t="shared" si="16"/>
        <v/>
      </c>
      <c r="AK20" s="21" t="str">
        <f t="shared" si="17"/>
        <v/>
      </c>
      <c r="AL20" s="28" t="str">
        <f t="shared" si="18"/>
        <v/>
      </c>
      <c r="AM20" s="28" t="str">
        <f t="shared" si="19"/>
        <v/>
      </c>
      <c r="AN20" s="36" t="str">
        <f t="shared" si="20"/>
        <v/>
      </c>
    </row>
    <row r="21" spans="1:40" x14ac:dyDescent="0.25">
      <c r="A21" s="13" t="str">
        <f t="shared" si="22"/>
        <v>Branching</v>
      </c>
      <c r="B21" s="13" t="s">
        <v>50</v>
      </c>
      <c r="C21" s="6">
        <v>391</v>
      </c>
      <c r="D21" s="7">
        <v>234</v>
      </c>
      <c r="E21" s="7">
        <v>344</v>
      </c>
      <c r="F21" s="7">
        <v>390</v>
      </c>
      <c r="G21" s="7">
        <v>250</v>
      </c>
      <c r="H21" s="7">
        <v>360</v>
      </c>
      <c r="I21" s="7">
        <v>422</v>
      </c>
      <c r="J21" s="7">
        <v>237</v>
      </c>
      <c r="K21" s="8">
        <v>344</v>
      </c>
      <c r="L21" s="7">
        <v>580</v>
      </c>
      <c r="M21" s="7">
        <v>596</v>
      </c>
      <c r="N21" s="7">
        <v>576</v>
      </c>
      <c r="O21" s="16">
        <v>1</v>
      </c>
      <c r="P21" s="17">
        <v>1</v>
      </c>
      <c r="Q21" s="20">
        <v>1</v>
      </c>
      <c r="R21" s="20">
        <v>0</v>
      </c>
      <c r="T21" s="20">
        <f t="shared" si="10"/>
        <v>0</v>
      </c>
      <c r="U21" s="20">
        <f t="shared" si="11"/>
        <v>1</v>
      </c>
      <c r="V21" s="10">
        <f t="shared" si="0"/>
        <v>401</v>
      </c>
      <c r="W21" s="9">
        <f t="shared" si="1"/>
        <v>240.33333333333334</v>
      </c>
      <c r="X21" s="9">
        <f t="shared" si="2"/>
        <v>349.33333333333331</v>
      </c>
      <c r="Y21" s="2">
        <f t="shared" si="3"/>
        <v>18.193405398660254</v>
      </c>
      <c r="Z21" s="2">
        <f t="shared" si="4"/>
        <v>8.5049005481153817</v>
      </c>
      <c r="AA21" s="2">
        <f t="shared" si="5"/>
        <v>9.2376043070340135</v>
      </c>
      <c r="AB21" s="9">
        <f t="shared" si="6"/>
        <v>990.66666666666663</v>
      </c>
      <c r="AC21" s="2">
        <f t="shared" si="7"/>
        <v>18.823743871327334</v>
      </c>
      <c r="AD21" s="9">
        <f t="shared" si="8"/>
        <v>584</v>
      </c>
      <c r="AE21" s="2">
        <f t="shared" si="9"/>
        <v>10.583005244258363</v>
      </c>
      <c r="AF21" s="2">
        <f t="shared" si="12"/>
        <v>183</v>
      </c>
      <c r="AG21" s="2">
        <f t="shared" si="13"/>
        <v>589.66666666666663</v>
      </c>
      <c r="AH21" s="51">
        <f t="shared" si="14"/>
        <v>406.66666666666663</v>
      </c>
      <c r="AI21" s="52">
        <f t="shared" si="15"/>
        <v>1.6963470319634704</v>
      </c>
      <c r="AJ21" s="1">
        <f t="shared" si="16"/>
        <v>406.66666666666663</v>
      </c>
      <c r="AK21" s="21">
        <f t="shared" si="17"/>
        <v>3.2222222222222219</v>
      </c>
      <c r="AL21" s="28">
        <f t="shared" si="18"/>
        <v>0.4075749010740532</v>
      </c>
      <c r="AM21" s="28">
        <f t="shared" si="19"/>
        <v>0.59242509892594686</v>
      </c>
      <c r="AN21" s="36">
        <f t="shared" si="20"/>
        <v>0.59933499584372407</v>
      </c>
    </row>
    <row r="22" spans="1:40" x14ac:dyDescent="0.25">
      <c r="A22" s="13" t="str">
        <f t="shared" si="22"/>
        <v>Branching</v>
      </c>
      <c r="B22" s="13" t="s">
        <v>51</v>
      </c>
      <c r="C22" s="6">
        <v>411</v>
      </c>
      <c r="D22" s="7">
        <v>272</v>
      </c>
      <c r="E22" s="7">
        <v>458</v>
      </c>
      <c r="F22" s="7">
        <v>410</v>
      </c>
      <c r="G22" s="7">
        <v>271</v>
      </c>
      <c r="H22" s="7">
        <v>455</v>
      </c>
      <c r="I22" s="7">
        <v>416</v>
      </c>
      <c r="J22" s="7">
        <v>278</v>
      </c>
      <c r="K22" s="8">
        <v>467</v>
      </c>
      <c r="L22" s="7">
        <v>578</v>
      </c>
      <c r="M22" s="7">
        <v>579</v>
      </c>
      <c r="N22" s="7">
        <v>562</v>
      </c>
      <c r="O22" s="16">
        <v>1</v>
      </c>
      <c r="P22" s="17">
        <v>1</v>
      </c>
      <c r="Q22" s="20">
        <v>1</v>
      </c>
      <c r="R22" s="20">
        <v>0</v>
      </c>
      <c r="T22" s="20">
        <f t="shared" si="10"/>
        <v>0</v>
      </c>
      <c r="U22" s="20">
        <f t="shared" si="11"/>
        <v>1</v>
      </c>
      <c r="V22" s="10">
        <f t="shared" si="0"/>
        <v>412.33333333333331</v>
      </c>
      <c r="W22" s="9">
        <f t="shared" si="1"/>
        <v>273.66666666666669</v>
      </c>
      <c r="X22" s="9">
        <f t="shared" si="2"/>
        <v>460</v>
      </c>
      <c r="Y22" s="2">
        <f t="shared" si="3"/>
        <v>3.214550253664318</v>
      </c>
      <c r="Z22" s="2">
        <f t="shared" si="4"/>
        <v>3.7859388972001824</v>
      </c>
      <c r="AA22" s="2">
        <f t="shared" si="5"/>
        <v>6.2449979983983983</v>
      </c>
      <c r="AB22" s="9">
        <f t="shared" si="6"/>
        <v>1146</v>
      </c>
      <c r="AC22" s="2">
        <f t="shared" si="7"/>
        <v>13.228756555322953</v>
      </c>
      <c r="AD22" s="9">
        <f t="shared" si="8"/>
        <v>573</v>
      </c>
      <c r="AE22" s="2">
        <f t="shared" si="9"/>
        <v>9.5393920141694561</v>
      </c>
      <c r="AF22" s="2">
        <f t="shared" si="12"/>
        <v>160.66666666666669</v>
      </c>
      <c r="AG22" s="2">
        <f t="shared" si="13"/>
        <v>733.66666666666674</v>
      </c>
      <c r="AH22" s="51">
        <f t="shared" si="14"/>
        <v>573</v>
      </c>
      <c r="AI22" s="52">
        <f t="shared" si="15"/>
        <v>2</v>
      </c>
      <c r="AJ22" s="1">
        <f t="shared" si="16"/>
        <v>573</v>
      </c>
      <c r="AK22" s="21">
        <f t="shared" si="17"/>
        <v>4.5663900414937757</v>
      </c>
      <c r="AL22" s="28">
        <f t="shared" si="18"/>
        <v>0.37301226715129487</v>
      </c>
      <c r="AM22" s="28">
        <f t="shared" si="19"/>
        <v>0.62698773284870501</v>
      </c>
      <c r="AN22" s="36">
        <f t="shared" si="20"/>
        <v>0.66370250606305581</v>
      </c>
    </row>
    <row r="23" spans="1:40" x14ac:dyDescent="0.25">
      <c r="A23" s="13" t="s">
        <v>60</v>
      </c>
      <c r="B23" s="13" t="s">
        <v>52</v>
      </c>
      <c r="C23" s="6"/>
      <c r="D23" s="7"/>
      <c r="E23" s="7"/>
      <c r="F23" s="7"/>
      <c r="G23" s="7"/>
      <c r="H23" s="7"/>
      <c r="I23" s="7"/>
      <c r="J23" s="7"/>
      <c r="K23" s="8"/>
      <c r="L23" s="7">
        <v>1360</v>
      </c>
      <c r="M23" s="7">
        <v>1328</v>
      </c>
      <c r="N23" s="7">
        <v>1312</v>
      </c>
      <c r="Q23" s="20">
        <v>0</v>
      </c>
      <c r="R23" s="20"/>
      <c r="S23" s="15" t="s">
        <v>35</v>
      </c>
      <c r="T23" s="20">
        <f t="shared" si="10"/>
        <v>0</v>
      </c>
      <c r="U23" s="20">
        <f t="shared" si="11"/>
        <v>0</v>
      </c>
      <c r="V23" s="10" t="e">
        <f t="shared" si="0"/>
        <v>#DIV/0!</v>
      </c>
      <c r="W23" s="9" t="e">
        <f t="shared" si="1"/>
        <v>#DIV/0!</v>
      </c>
      <c r="X23" s="9" t="e">
        <f t="shared" si="2"/>
        <v>#DIV/0!</v>
      </c>
      <c r="Y23" s="2" t="e">
        <f t="shared" si="3"/>
        <v>#DIV/0!</v>
      </c>
      <c r="Z23" s="2" t="e">
        <f t="shared" si="4"/>
        <v>#DIV/0!</v>
      </c>
      <c r="AA23" s="2" t="e">
        <f t="shared" si="5"/>
        <v>#DIV/0!</v>
      </c>
      <c r="AB23" s="9">
        <f t="shared" si="6"/>
        <v>0</v>
      </c>
      <c r="AC23" s="2">
        <f t="shared" si="7"/>
        <v>0</v>
      </c>
      <c r="AD23" s="9">
        <f t="shared" si="8"/>
        <v>1333.3333333333333</v>
      </c>
      <c r="AE23" s="2">
        <f t="shared" si="9"/>
        <v>24.440403706431148</v>
      </c>
      <c r="AF23" s="2" t="e">
        <f t="shared" si="12"/>
        <v>#DIV/0!</v>
      </c>
      <c r="AG23" s="2" t="e">
        <f t="shared" si="13"/>
        <v>#DIV/0!</v>
      </c>
      <c r="AH23" s="51" t="str">
        <f t="shared" si="14"/>
        <v/>
      </c>
      <c r="AI23" s="52" t="str">
        <f t="shared" si="15"/>
        <v/>
      </c>
      <c r="AJ23" s="1" t="str">
        <f t="shared" si="16"/>
        <v/>
      </c>
      <c r="AK23" s="21" t="str">
        <f t="shared" si="17"/>
        <v/>
      </c>
      <c r="AL23" s="28" t="str">
        <f t="shared" si="18"/>
        <v/>
      </c>
      <c r="AM23" s="28" t="str">
        <f t="shared" si="19"/>
        <v/>
      </c>
      <c r="AN23" s="36" t="str">
        <f t="shared" si="20"/>
        <v/>
      </c>
    </row>
    <row r="24" spans="1:40" x14ac:dyDescent="0.25">
      <c r="A24" s="13" t="str">
        <f>A$23</f>
        <v>ForkJoin</v>
      </c>
      <c r="B24" s="13" t="s">
        <v>53</v>
      </c>
      <c r="C24" s="6">
        <v>375</v>
      </c>
      <c r="D24" s="7">
        <v>297</v>
      </c>
      <c r="E24" s="7">
        <v>532</v>
      </c>
      <c r="F24" s="7">
        <v>344</v>
      </c>
      <c r="G24" s="7">
        <v>297</v>
      </c>
      <c r="H24" s="7">
        <v>546</v>
      </c>
      <c r="I24" s="7">
        <v>360</v>
      </c>
      <c r="J24" s="7">
        <v>297</v>
      </c>
      <c r="K24" s="8">
        <v>532</v>
      </c>
      <c r="L24" s="7">
        <v>531</v>
      </c>
      <c r="M24" s="7">
        <v>578</v>
      </c>
      <c r="N24" s="7">
        <v>531</v>
      </c>
      <c r="O24" s="16">
        <v>1</v>
      </c>
      <c r="P24" s="17">
        <v>1</v>
      </c>
      <c r="Q24" s="20">
        <v>1</v>
      </c>
      <c r="R24" s="20">
        <v>0</v>
      </c>
      <c r="T24" s="20">
        <f t="shared" si="10"/>
        <v>0</v>
      </c>
      <c r="U24" s="20">
        <f t="shared" si="11"/>
        <v>1</v>
      </c>
      <c r="V24" s="10">
        <f t="shared" si="0"/>
        <v>359.66666666666669</v>
      </c>
      <c r="W24" s="9">
        <f t="shared" si="1"/>
        <v>297</v>
      </c>
      <c r="X24" s="9">
        <f t="shared" si="2"/>
        <v>536.66666666666663</v>
      </c>
      <c r="Y24" s="2">
        <f t="shared" si="3"/>
        <v>15.50268793897798</v>
      </c>
      <c r="Z24" s="2">
        <f t="shared" si="4"/>
        <v>0</v>
      </c>
      <c r="AA24" s="2">
        <f t="shared" si="5"/>
        <v>8.0829037686547611</v>
      </c>
      <c r="AB24" s="9">
        <f t="shared" si="6"/>
        <v>1193.3333333333333</v>
      </c>
      <c r="AC24" s="2">
        <f t="shared" si="7"/>
        <v>9.2915732431775684</v>
      </c>
      <c r="AD24" s="9">
        <f t="shared" si="8"/>
        <v>546.66666666666663</v>
      </c>
      <c r="AE24" s="2">
        <f t="shared" si="9"/>
        <v>27.135462651912409</v>
      </c>
      <c r="AF24" s="2">
        <f t="shared" si="12"/>
        <v>186.99999999999994</v>
      </c>
      <c r="AG24" s="2">
        <f t="shared" si="13"/>
        <v>833.66666666666663</v>
      </c>
      <c r="AH24" s="51">
        <f t="shared" si="14"/>
        <v>646.66666666666663</v>
      </c>
      <c r="AI24" s="52">
        <f t="shared" si="15"/>
        <v>2.1829268292682928</v>
      </c>
      <c r="AJ24" s="1">
        <f t="shared" si="16"/>
        <v>646.66666666666674</v>
      </c>
      <c r="AK24" s="21">
        <f t="shared" si="17"/>
        <v>4.4581105169340471</v>
      </c>
      <c r="AL24" s="28">
        <f t="shared" si="18"/>
        <v>0.35625749700119952</v>
      </c>
      <c r="AM24" s="28">
        <f t="shared" si="19"/>
        <v>0.64374250299880043</v>
      </c>
      <c r="AN24" s="36">
        <f t="shared" si="20"/>
        <v>0.82576459684893411</v>
      </c>
    </row>
    <row r="25" spans="1:40" x14ac:dyDescent="0.25">
      <c r="A25" s="13" t="str">
        <f>A$23</f>
        <v>ForkJoin</v>
      </c>
      <c r="B25" s="13" t="s">
        <v>54</v>
      </c>
      <c r="C25" s="6">
        <v>469</v>
      </c>
      <c r="D25" s="7">
        <v>407</v>
      </c>
      <c r="E25" s="7">
        <v>922</v>
      </c>
      <c r="F25" s="7">
        <v>485</v>
      </c>
      <c r="G25" s="7">
        <v>416</v>
      </c>
      <c r="H25" s="7">
        <v>922</v>
      </c>
      <c r="I25" s="7">
        <v>469</v>
      </c>
      <c r="J25" s="7">
        <v>453</v>
      </c>
      <c r="K25" s="8">
        <v>922</v>
      </c>
      <c r="L25" s="7">
        <v>766</v>
      </c>
      <c r="M25" s="7">
        <v>781</v>
      </c>
      <c r="N25" s="7">
        <v>735</v>
      </c>
      <c r="O25" s="16">
        <v>1</v>
      </c>
      <c r="P25" s="17">
        <v>1</v>
      </c>
      <c r="Q25" s="20">
        <v>1</v>
      </c>
      <c r="R25" s="20">
        <v>1</v>
      </c>
      <c r="S25" s="15" t="s">
        <v>46</v>
      </c>
      <c r="T25" s="20">
        <f t="shared" si="10"/>
        <v>1</v>
      </c>
      <c r="U25" s="20">
        <f t="shared" si="11"/>
        <v>1</v>
      </c>
      <c r="V25" s="10">
        <f t="shared" si="0"/>
        <v>474.33333333333331</v>
      </c>
      <c r="W25" s="9">
        <f t="shared" si="1"/>
        <v>425.33333333333331</v>
      </c>
      <c r="X25" s="9">
        <f t="shared" si="2"/>
        <v>922</v>
      </c>
      <c r="Y25" s="2">
        <f t="shared" si="3"/>
        <v>9.2376043070340135</v>
      </c>
      <c r="Z25" s="2">
        <f t="shared" si="4"/>
        <v>24.378952670968726</v>
      </c>
      <c r="AA25" s="2">
        <f t="shared" si="5"/>
        <v>0</v>
      </c>
      <c r="AB25" s="9">
        <f t="shared" si="6"/>
        <v>1821.6666666666667</v>
      </c>
      <c r="AC25" s="2">
        <f t="shared" si="7"/>
        <v>23.028967265887832</v>
      </c>
      <c r="AD25" s="9">
        <f t="shared" si="8"/>
        <v>760.66666666666663</v>
      </c>
      <c r="AE25" s="2">
        <f t="shared" si="9"/>
        <v>23.459184413217208</v>
      </c>
      <c r="AF25" s="2">
        <f t="shared" si="12"/>
        <v>286.33333333333331</v>
      </c>
      <c r="AG25" s="2">
        <f t="shared" si="13"/>
        <v>1347.3333333333333</v>
      </c>
      <c r="AH25" s="51">
        <f t="shared" si="14"/>
        <v>1061</v>
      </c>
      <c r="AI25" s="52">
        <f t="shared" si="15"/>
        <v>2.3948290972830852</v>
      </c>
      <c r="AJ25" s="1">
        <f t="shared" si="16"/>
        <v>1061</v>
      </c>
      <c r="AK25" s="21">
        <f t="shared" si="17"/>
        <v>4.7054714784633296</v>
      </c>
      <c r="AL25" s="28">
        <f t="shared" si="18"/>
        <v>0.31568530430479963</v>
      </c>
      <c r="AM25" s="28">
        <f t="shared" si="19"/>
        <v>0.68431469569520043</v>
      </c>
      <c r="AN25" s="36">
        <f t="shared" si="20"/>
        <v>0.89669711876317637</v>
      </c>
    </row>
    <row r="26" spans="1:40" x14ac:dyDescent="0.25">
      <c r="A26" s="13" t="str">
        <f>A$23</f>
        <v>ForkJoin</v>
      </c>
      <c r="B26" s="13" t="s">
        <v>55</v>
      </c>
      <c r="C26" s="6">
        <v>469</v>
      </c>
      <c r="D26" s="7">
        <v>375</v>
      </c>
      <c r="E26" s="7">
        <v>735</v>
      </c>
      <c r="F26" s="7">
        <v>468</v>
      </c>
      <c r="G26" s="7">
        <v>398</v>
      </c>
      <c r="H26" s="7">
        <v>735</v>
      </c>
      <c r="I26" s="7">
        <v>485</v>
      </c>
      <c r="J26" s="7">
        <v>375</v>
      </c>
      <c r="K26" s="8">
        <v>750</v>
      </c>
      <c r="L26" s="7">
        <v>671</v>
      </c>
      <c r="M26" s="7">
        <v>680</v>
      </c>
      <c r="N26" s="7">
        <v>672</v>
      </c>
      <c r="O26" s="16">
        <v>1</v>
      </c>
      <c r="P26" s="17">
        <v>1</v>
      </c>
      <c r="Q26" s="20">
        <v>1</v>
      </c>
      <c r="R26" s="20">
        <v>0</v>
      </c>
      <c r="T26" s="20">
        <f t="shared" si="10"/>
        <v>0</v>
      </c>
      <c r="U26" s="20">
        <f t="shared" si="11"/>
        <v>1</v>
      </c>
      <c r="V26" s="10">
        <f t="shared" si="0"/>
        <v>474</v>
      </c>
      <c r="W26" s="9">
        <f t="shared" si="1"/>
        <v>382.66666666666669</v>
      </c>
      <c r="X26" s="9">
        <f t="shared" si="2"/>
        <v>740</v>
      </c>
      <c r="Y26" s="2">
        <f t="shared" si="3"/>
        <v>9.5393920141694561</v>
      </c>
      <c r="Z26" s="2">
        <f t="shared" si="4"/>
        <v>13.279056191361391</v>
      </c>
      <c r="AA26" s="2">
        <f t="shared" si="5"/>
        <v>8.6602540378443873</v>
      </c>
      <c r="AB26" s="9">
        <f t="shared" si="6"/>
        <v>1596.6666666666667</v>
      </c>
      <c r="AC26" s="2">
        <f t="shared" si="7"/>
        <v>15.947831618540915</v>
      </c>
      <c r="AD26" s="9">
        <f t="shared" si="8"/>
        <v>674.33333333333337</v>
      </c>
      <c r="AE26" s="2">
        <f t="shared" si="9"/>
        <v>4.9328828623162471</v>
      </c>
      <c r="AF26" s="2">
        <f t="shared" si="12"/>
        <v>200.33333333333337</v>
      </c>
      <c r="AG26" s="2">
        <f t="shared" si="13"/>
        <v>1122.6666666666667</v>
      </c>
      <c r="AH26" s="51">
        <f t="shared" si="14"/>
        <v>922.33333333333337</v>
      </c>
      <c r="AI26" s="52">
        <f t="shared" si="15"/>
        <v>2.3677706376668315</v>
      </c>
      <c r="AJ26" s="1">
        <f t="shared" si="16"/>
        <v>922.33333333333337</v>
      </c>
      <c r="AK26" s="21">
        <f t="shared" si="17"/>
        <v>5.6039933444259562</v>
      </c>
      <c r="AL26" s="28">
        <f t="shared" si="18"/>
        <v>0.34085510688836101</v>
      </c>
      <c r="AM26" s="28">
        <f t="shared" si="19"/>
        <v>0.65914489311163893</v>
      </c>
      <c r="AN26" s="36">
        <f t="shared" si="20"/>
        <v>0.80731364275668072</v>
      </c>
    </row>
    <row r="27" spans="1:40" x14ac:dyDescent="0.25">
      <c r="A27" s="13" t="str">
        <f>A$23</f>
        <v>ForkJoin</v>
      </c>
      <c r="B27" s="13" t="s">
        <v>56</v>
      </c>
      <c r="C27" s="6">
        <v>547</v>
      </c>
      <c r="D27" s="7">
        <v>563</v>
      </c>
      <c r="E27" s="7">
        <v>2125</v>
      </c>
      <c r="F27" s="7">
        <v>547</v>
      </c>
      <c r="G27" s="7">
        <v>589</v>
      </c>
      <c r="H27" s="7">
        <v>2156</v>
      </c>
      <c r="I27" s="7">
        <v>531</v>
      </c>
      <c r="J27" s="7">
        <v>562</v>
      </c>
      <c r="K27" s="8">
        <v>2156</v>
      </c>
      <c r="L27" s="7">
        <v>1142</v>
      </c>
      <c r="M27" s="7">
        <v>1141</v>
      </c>
      <c r="N27" s="7">
        <v>1172</v>
      </c>
      <c r="O27" s="16">
        <v>1</v>
      </c>
      <c r="P27" s="17">
        <v>1</v>
      </c>
      <c r="Q27" s="20">
        <v>1</v>
      </c>
      <c r="R27" s="20">
        <v>0</v>
      </c>
      <c r="T27" s="20">
        <f t="shared" si="10"/>
        <v>0</v>
      </c>
      <c r="U27" s="20">
        <f t="shared" si="11"/>
        <v>1</v>
      </c>
      <c r="V27" s="10">
        <f t="shared" si="0"/>
        <v>541.66666666666663</v>
      </c>
      <c r="W27" s="9">
        <f t="shared" si="1"/>
        <v>571.33333333333337</v>
      </c>
      <c r="X27" s="9">
        <f t="shared" si="2"/>
        <v>2145.6666666666665</v>
      </c>
      <c r="Y27" s="2">
        <f t="shared" si="3"/>
        <v>9.2376043070340135</v>
      </c>
      <c r="Z27" s="2">
        <f t="shared" si="4"/>
        <v>15.30795000427338</v>
      </c>
      <c r="AA27" s="2">
        <f t="shared" si="5"/>
        <v>17.897858344878397</v>
      </c>
      <c r="AB27" s="9">
        <f t="shared" si="6"/>
        <v>3258.6666666666665</v>
      </c>
      <c r="AC27" s="2">
        <f t="shared" si="7"/>
        <v>29.704096238285612</v>
      </c>
      <c r="AD27" s="9">
        <f t="shared" si="8"/>
        <v>1151.6666666666667</v>
      </c>
      <c r="AE27" s="2">
        <f t="shared" si="9"/>
        <v>17.616280348965084</v>
      </c>
      <c r="AF27" s="2">
        <f t="shared" si="12"/>
        <v>610.00000000000011</v>
      </c>
      <c r="AG27" s="2">
        <f t="shared" si="13"/>
        <v>2717</v>
      </c>
      <c r="AH27" s="51">
        <f t="shared" si="14"/>
        <v>2107</v>
      </c>
      <c r="AI27" s="52">
        <f t="shared" si="15"/>
        <v>2.8295224312590443</v>
      </c>
      <c r="AJ27" s="1">
        <f t="shared" si="16"/>
        <v>2107</v>
      </c>
      <c r="AK27" s="21">
        <f t="shared" si="17"/>
        <v>4.4540983606557365</v>
      </c>
      <c r="AL27" s="28">
        <f t="shared" si="18"/>
        <v>0.2102809471230524</v>
      </c>
      <c r="AM27" s="28">
        <f t="shared" si="19"/>
        <v>0.78971905287694755</v>
      </c>
      <c r="AN27" s="36">
        <f t="shared" si="20"/>
        <v>1.0547692307692309</v>
      </c>
    </row>
    <row r="28" spans="1:40" x14ac:dyDescent="0.25">
      <c r="A28" s="13" t="str">
        <f>A$23</f>
        <v>ForkJoin</v>
      </c>
      <c r="B28" s="13" t="s">
        <v>58</v>
      </c>
      <c r="C28" s="6">
        <v>487</v>
      </c>
      <c r="D28" s="7">
        <v>451</v>
      </c>
      <c r="E28" s="7">
        <v>1641</v>
      </c>
      <c r="F28" s="7">
        <v>486</v>
      </c>
      <c r="G28" s="7">
        <v>448</v>
      </c>
      <c r="H28" s="7">
        <v>1656</v>
      </c>
      <c r="I28" s="7">
        <v>484</v>
      </c>
      <c r="J28" s="7">
        <v>468</v>
      </c>
      <c r="K28" s="8">
        <v>1719</v>
      </c>
      <c r="L28" s="7">
        <v>703</v>
      </c>
      <c r="M28" s="7">
        <v>718</v>
      </c>
      <c r="N28" s="7">
        <v>703</v>
      </c>
      <c r="O28" s="16">
        <v>1</v>
      </c>
      <c r="P28" s="17">
        <v>1</v>
      </c>
      <c r="Q28" s="20">
        <v>1</v>
      </c>
      <c r="R28" s="20">
        <v>0</v>
      </c>
      <c r="T28" s="20">
        <f t="shared" si="10"/>
        <v>0</v>
      </c>
      <c r="U28" s="20">
        <f t="shared" si="11"/>
        <v>1</v>
      </c>
      <c r="V28" s="10">
        <f t="shared" si="0"/>
        <v>485.66666666666669</v>
      </c>
      <c r="W28" s="9">
        <f t="shared" si="1"/>
        <v>455.66666666666669</v>
      </c>
      <c r="X28" s="9">
        <f t="shared" si="2"/>
        <v>1672</v>
      </c>
      <c r="Y28" s="2">
        <f t="shared" si="3"/>
        <v>1.5275252316519465</v>
      </c>
      <c r="Z28" s="2">
        <f t="shared" si="4"/>
        <v>10.785793124908958</v>
      </c>
      <c r="AA28" s="2">
        <f t="shared" si="5"/>
        <v>41.388404173149752</v>
      </c>
      <c r="AB28" s="9">
        <f t="shared" si="6"/>
        <v>2613.3333333333335</v>
      </c>
      <c r="AC28" s="2">
        <f t="shared" si="7"/>
        <v>50.242744086418426</v>
      </c>
      <c r="AD28" s="9">
        <f t="shared" si="8"/>
        <v>708</v>
      </c>
      <c r="AE28" s="2">
        <f t="shared" si="9"/>
        <v>8.6602540378443873</v>
      </c>
      <c r="AF28" s="2">
        <f t="shared" si="12"/>
        <v>222.33333333333331</v>
      </c>
      <c r="AG28" s="2">
        <f t="shared" si="13"/>
        <v>2127.6666666666665</v>
      </c>
      <c r="AH28" s="51">
        <f t="shared" si="14"/>
        <v>1905.3333333333335</v>
      </c>
      <c r="AI28" s="52">
        <f t="shared" si="15"/>
        <v>3.6911487758945389</v>
      </c>
      <c r="AJ28" s="1">
        <f t="shared" si="16"/>
        <v>1905.3333333333333</v>
      </c>
      <c r="AK28" s="21">
        <f t="shared" si="17"/>
        <v>9.5697151424287856</v>
      </c>
      <c r="AL28" s="28">
        <f t="shared" si="18"/>
        <v>0.21416261945793516</v>
      </c>
      <c r="AM28" s="28">
        <f t="shared" si="19"/>
        <v>0.78583738054206487</v>
      </c>
      <c r="AN28" s="36">
        <f t="shared" si="20"/>
        <v>0.938229238160604</v>
      </c>
    </row>
    <row r="29" spans="1:40" x14ac:dyDescent="0.25">
      <c r="A29" s="13" t="s">
        <v>59</v>
      </c>
      <c r="B29" s="13" t="s">
        <v>63</v>
      </c>
      <c r="C29" s="6">
        <v>580</v>
      </c>
      <c r="D29" s="7">
        <v>703</v>
      </c>
      <c r="E29" s="7">
        <v>4750</v>
      </c>
      <c r="F29" s="7">
        <v>578</v>
      </c>
      <c r="G29" s="7">
        <v>688</v>
      </c>
      <c r="H29" s="7">
        <v>4703</v>
      </c>
      <c r="I29" s="7">
        <v>594</v>
      </c>
      <c r="J29" s="7">
        <v>687</v>
      </c>
      <c r="K29" s="8">
        <v>4812</v>
      </c>
      <c r="L29" s="7">
        <v>1198</v>
      </c>
      <c r="M29" s="7">
        <v>1208</v>
      </c>
      <c r="N29" s="7">
        <v>1197</v>
      </c>
      <c r="O29" s="16">
        <v>1</v>
      </c>
      <c r="P29" s="17">
        <v>1</v>
      </c>
      <c r="Q29" s="20">
        <v>1</v>
      </c>
      <c r="R29" s="20">
        <v>1</v>
      </c>
      <c r="S29" s="15" t="s">
        <v>46</v>
      </c>
      <c r="T29" s="20">
        <f t="shared" si="10"/>
        <v>1</v>
      </c>
      <c r="U29" s="20">
        <f t="shared" si="11"/>
        <v>1</v>
      </c>
      <c r="V29" s="10">
        <f t="shared" si="0"/>
        <v>584</v>
      </c>
      <c r="W29" s="9">
        <f t="shared" si="1"/>
        <v>692.66666666666663</v>
      </c>
      <c r="X29" s="9">
        <f t="shared" si="2"/>
        <v>4755</v>
      </c>
      <c r="Y29" s="2">
        <f t="shared" si="3"/>
        <v>8.717797887081348</v>
      </c>
      <c r="Z29" s="2">
        <f t="shared" si="4"/>
        <v>8.9628864398325021</v>
      </c>
      <c r="AA29" s="2">
        <f t="shared" si="5"/>
        <v>54.671747731346578</v>
      </c>
      <c r="AB29" s="9">
        <f t="shared" si="6"/>
        <v>6031.666666666667</v>
      </c>
      <c r="AC29" s="2">
        <f t="shared" si="7"/>
        <v>62.010751755911919</v>
      </c>
      <c r="AD29" s="9">
        <f t="shared" si="8"/>
        <v>1201</v>
      </c>
      <c r="AE29" s="2">
        <f t="shared" si="9"/>
        <v>6.0827625302982193</v>
      </c>
      <c r="AF29" s="2">
        <f t="shared" si="12"/>
        <v>617</v>
      </c>
      <c r="AG29" s="2">
        <f t="shared" si="13"/>
        <v>5447.666666666667</v>
      </c>
      <c r="AH29" s="51">
        <f t="shared" si="14"/>
        <v>4830.666666666667</v>
      </c>
      <c r="AI29" s="52">
        <f t="shared" si="15"/>
        <v>5.0222037191229534</v>
      </c>
      <c r="AJ29" s="1">
        <f t="shared" si="16"/>
        <v>4830.666666666667</v>
      </c>
      <c r="AK29" s="21">
        <f t="shared" si="17"/>
        <v>8.8292814694759603</v>
      </c>
      <c r="AL29" s="28">
        <f t="shared" si="18"/>
        <v>0.12714923820595972</v>
      </c>
      <c r="AM29" s="28">
        <f t="shared" si="19"/>
        <v>0.8728507617940402</v>
      </c>
      <c r="AN29" s="36">
        <f t="shared" si="20"/>
        <v>1.1860730593607305</v>
      </c>
    </row>
    <row r="30" spans="1:40" x14ac:dyDescent="0.25">
      <c r="A30" s="13" t="str">
        <f t="shared" ref="A30:A35" si="23">A$29</f>
        <v>PermissionModel</v>
      </c>
      <c r="B30" s="13" t="s">
        <v>64</v>
      </c>
      <c r="C30" s="6">
        <v>453</v>
      </c>
      <c r="D30" s="7">
        <v>250</v>
      </c>
      <c r="E30" s="7">
        <v>313</v>
      </c>
      <c r="F30" s="7">
        <v>454</v>
      </c>
      <c r="G30" s="7">
        <v>250</v>
      </c>
      <c r="H30" s="7">
        <v>297</v>
      </c>
      <c r="I30" s="7">
        <v>437</v>
      </c>
      <c r="J30" s="7">
        <v>281</v>
      </c>
      <c r="K30" s="8">
        <v>297</v>
      </c>
      <c r="L30" s="7">
        <v>641</v>
      </c>
      <c r="M30" s="7">
        <v>656</v>
      </c>
      <c r="N30" s="7">
        <v>656</v>
      </c>
      <c r="O30" s="16">
        <v>0</v>
      </c>
      <c r="P30" s="17">
        <v>1</v>
      </c>
      <c r="Q30" s="20">
        <v>1</v>
      </c>
      <c r="R30" s="20">
        <v>0</v>
      </c>
      <c r="S30" s="15" t="s">
        <v>65</v>
      </c>
      <c r="T30" s="20">
        <f t="shared" si="10"/>
        <v>1</v>
      </c>
      <c r="U30" s="20">
        <f t="shared" si="11"/>
        <v>0</v>
      </c>
      <c r="V30" s="10">
        <f t="shared" si="0"/>
        <v>448</v>
      </c>
      <c r="W30" s="9">
        <f t="shared" si="1"/>
        <v>260.33333333333331</v>
      </c>
      <c r="X30" s="9">
        <f t="shared" si="2"/>
        <v>302.33333333333331</v>
      </c>
      <c r="Y30" s="2">
        <f t="shared" si="3"/>
        <v>9.5393920141694561</v>
      </c>
      <c r="Z30" s="2">
        <f t="shared" si="4"/>
        <v>17.897858344878397</v>
      </c>
      <c r="AA30" s="2">
        <f t="shared" si="5"/>
        <v>9.2376043070340135</v>
      </c>
      <c r="AB30" s="9">
        <f t="shared" si="6"/>
        <v>1010.6666666666666</v>
      </c>
      <c r="AC30" s="2">
        <f t="shared" si="7"/>
        <v>8.3864970836060841</v>
      </c>
      <c r="AD30" s="9">
        <f t="shared" si="8"/>
        <v>651</v>
      </c>
      <c r="AE30" s="2">
        <f t="shared" si="9"/>
        <v>8.6602540378443873</v>
      </c>
      <c r="AF30" s="2">
        <f t="shared" si="12"/>
        <v>203</v>
      </c>
      <c r="AG30" s="2">
        <f t="shared" si="13"/>
        <v>562.66666666666663</v>
      </c>
      <c r="AH30" s="51">
        <f t="shared" si="14"/>
        <v>359.66666666666663</v>
      </c>
      <c r="AI30" s="52">
        <f t="shared" si="15"/>
        <v>1.5524833589349718</v>
      </c>
      <c r="AJ30" s="1">
        <f t="shared" si="16"/>
        <v>359.66666666666663</v>
      </c>
      <c r="AK30" s="21">
        <f t="shared" si="17"/>
        <v>2.7717569786535301</v>
      </c>
      <c r="AL30" s="28">
        <f t="shared" si="18"/>
        <v>0.46267772511848343</v>
      </c>
      <c r="AM30" s="28">
        <f t="shared" si="19"/>
        <v>0.53732227488151663</v>
      </c>
      <c r="AN30" s="36">
        <f t="shared" si="20"/>
        <v>0.58110119047619047</v>
      </c>
    </row>
    <row r="31" spans="1:40" x14ac:dyDescent="0.25">
      <c r="A31" s="13" t="str">
        <f t="shared" si="23"/>
        <v>PermissionModel</v>
      </c>
      <c r="B31" s="13" t="s">
        <v>66</v>
      </c>
      <c r="C31" s="6"/>
      <c r="D31" s="7"/>
      <c r="E31" s="7"/>
      <c r="F31" s="7"/>
      <c r="G31" s="7"/>
      <c r="H31" s="7"/>
      <c r="I31" s="7"/>
      <c r="J31" s="7"/>
      <c r="K31" s="8"/>
      <c r="L31" s="7"/>
      <c r="M31" s="7"/>
      <c r="N31" s="7"/>
      <c r="Q31" s="20">
        <v>0</v>
      </c>
      <c r="R31" s="20"/>
      <c r="S31" s="15" t="s">
        <v>173</v>
      </c>
      <c r="T31" s="20">
        <f t="shared" si="10"/>
        <v>0</v>
      </c>
      <c r="U31" s="20">
        <f t="shared" si="11"/>
        <v>0</v>
      </c>
      <c r="V31" s="10" t="e">
        <f t="shared" si="0"/>
        <v>#DIV/0!</v>
      </c>
      <c r="W31" s="9" t="e">
        <f t="shared" si="1"/>
        <v>#DIV/0!</v>
      </c>
      <c r="X31" s="9" t="e">
        <f t="shared" si="2"/>
        <v>#DIV/0!</v>
      </c>
      <c r="Y31" s="2" t="e">
        <f t="shared" si="3"/>
        <v>#DIV/0!</v>
      </c>
      <c r="Z31" s="2" t="e">
        <f t="shared" si="4"/>
        <v>#DIV/0!</v>
      </c>
      <c r="AA31" s="2" t="e">
        <f t="shared" si="5"/>
        <v>#DIV/0!</v>
      </c>
      <c r="AB31" s="9">
        <f t="shared" si="6"/>
        <v>0</v>
      </c>
      <c r="AC31" s="2">
        <f t="shared" si="7"/>
        <v>0</v>
      </c>
      <c r="AD31" s="9" t="e">
        <f t="shared" si="8"/>
        <v>#DIV/0!</v>
      </c>
      <c r="AE31" s="2" t="e">
        <f t="shared" si="9"/>
        <v>#DIV/0!</v>
      </c>
      <c r="AF31" s="2" t="e">
        <f t="shared" si="12"/>
        <v>#DIV/0!</v>
      </c>
      <c r="AG31" s="2" t="e">
        <f t="shared" si="13"/>
        <v>#DIV/0!</v>
      </c>
      <c r="AH31" s="51" t="str">
        <f t="shared" si="14"/>
        <v/>
      </c>
      <c r="AI31" s="52" t="str">
        <f t="shared" si="15"/>
        <v/>
      </c>
      <c r="AJ31" s="1" t="str">
        <f t="shared" si="16"/>
        <v/>
      </c>
      <c r="AK31" s="21" t="str">
        <f t="shared" si="17"/>
        <v/>
      </c>
      <c r="AL31" s="28" t="str">
        <f t="shared" si="18"/>
        <v/>
      </c>
      <c r="AM31" s="28" t="str">
        <f t="shared" si="19"/>
        <v/>
      </c>
      <c r="AN31" s="36" t="str">
        <f t="shared" si="20"/>
        <v/>
      </c>
    </row>
    <row r="32" spans="1:40" x14ac:dyDescent="0.25">
      <c r="A32" s="13" t="str">
        <f t="shared" si="23"/>
        <v>PermissionModel</v>
      </c>
      <c r="B32" s="13" t="s">
        <v>68</v>
      </c>
      <c r="C32" s="6">
        <v>516</v>
      </c>
      <c r="D32" s="7">
        <v>516</v>
      </c>
      <c r="E32" s="7">
        <v>687</v>
      </c>
      <c r="F32" s="7">
        <v>508</v>
      </c>
      <c r="G32" s="7">
        <v>377</v>
      </c>
      <c r="H32" s="7">
        <v>704</v>
      </c>
      <c r="I32" s="7">
        <v>547</v>
      </c>
      <c r="J32" s="7">
        <v>437</v>
      </c>
      <c r="K32" s="8">
        <v>703</v>
      </c>
      <c r="L32" s="7">
        <v>812</v>
      </c>
      <c r="M32" s="7">
        <v>823</v>
      </c>
      <c r="N32" s="7">
        <v>819</v>
      </c>
      <c r="O32" s="16">
        <v>1</v>
      </c>
      <c r="P32" s="17">
        <v>1</v>
      </c>
      <c r="Q32" s="20">
        <v>1</v>
      </c>
      <c r="R32" s="20">
        <v>0</v>
      </c>
      <c r="T32" s="20">
        <f t="shared" si="10"/>
        <v>0</v>
      </c>
      <c r="U32" s="20">
        <f t="shared" si="11"/>
        <v>1</v>
      </c>
      <c r="V32" s="10">
        <f t="shared" si="0"/>
        <v>523.66666666666663</v>
      </c>
      <c r="W32" s="9">
        <f t="shared" si="1"/>
        <v>443.33333333333331</v>
      </c>
      <c r="X32" s="9">
        <f t="shared" si="2"/>
        <v>698</v>
      </c>
      <c r="Y32" s="2">
        <f t="shared" si="3"/>
        <v>20.599352740640501</v>
      </c>
      <c r="Z32" s="2">
        <f t="shared" si="4"/>
        <v>69.716090921202067</v>
      </c>
      <c r="AA32" s="2">
        <f t="shared" si="5"/>
        <v>9.5393920141694561</v>
      </c>
      <c r="AB32" s="9">
        <f t="shared" si="6"/>
        <v>1665</v>
      </c>
      <c r="AC32" s="2">
        <f t="shared" si="7"/>
        <v>67.734776887504395</v>
      </c>
      <c r="AD32" s="9">
        <f t="shared" si="8"/>
        <v>818</v>
      </c>
      <c r="AE32" s="2">
        <f t="shared" si="9"/>
        <v>5.5677643628300215</v>
      </c>
      <c r="AF32" s="2">
        <f t="shared" si="12"/>
        <v>294.33333333333337</v>
      </c>
      <c r="AG32" s="2">
        <f t="shared" si="13"/>
        <v>1141.3333333333333</v>
      </c>
      <c r="AH32" s="51">
        <f t="shared" si="14"/>
        <v>847</v>
      </c>
      <c r="AI32" s="52">
        <f t="shared" si="15"/>
        <v>2.0354523227383865</v>
      </c>
      <c r="AJ32" s="1">
        <f t="shared" si="16"/>
        <v>846.99999999999989</v>
      </c>
      <c r="AK32" s="21">
        <f t="shared" si="17"/>
        <v>3.8776896942242347</v>
      </c>
      <c r="AL32" s="28">
        <f t="shared" si="18"/>
        <v>0.38843457943925236</v>
      </c>
      <c r="AM32" s="28">
        <f t="shared" si="19"/>
        <v>0.6115654205607477</v>
      </c>
      <c r="AN32" s="36">
        <f t="shared" si="20"/>
        <v>0.84659452577975813</v>
      </c>
    </row>
    <row r="33" spans="1:40" x14ac:dyDescent="0.25">
      <c r="A33" s="13" t="str">
        <f t="shared" si="23"/>
        <v>PermissionModel</v>
      </c>
      <c r="B33" s="13" t="s">
        <v>69</v>
      </c>
      <c r="C33" s="6">
        <v>547</v>
      </c>
      <c r="D33" s="7">
        <v>375</v>
      </c>
      <c r="E33" s="7">
        <v>828</v>
      </c>
      <c r="F33" s="7">
        <v>531</v>
      </c>
      <c r="G33" s="7">
        <v>390</v>
      </c>
      <c r="H33" s="7">
        <v>844</v>
      </c>
      <c r="I33" s="7">
        <v>532</v>
      </c>
      <c r="J33" s="7">
        <v>407</v>
      </c>
      <c r="K33" s="8">
        <v>828</v>
      </c>
      <c r="L33" s="7">
        <v>1234</v>
      </c>
      <c r="M33" s="7">
        <v>1234</v>
      </c>
      <c r="N33" s="7">
        <v>1219</v>
      </c>
      <c r="O33" s="16">
        <v>0</v>
      </c>
      <c r="P33" s="17">
        <v>1</v>
      </c>
      <c r="Q33" s="20">
        <v>1</v>
      </c>
      <c r="R33" s="20">
        <v>0</v>
      </c>
      <c r="S33" s="15" t="s">
        <v>70</v>
      </c>
      <c r="T33" s="20">
        <f t="shared" si="10"/>
        <v>1</v>
      </c>
      <c r="U33" s="20">
        <f t="shared" si="11"/>
        <v>0</v>
      </c>
      <c r="V33" s="10">
        <f t="shared" si="0"/>
        <v>536.66666666666663</v>
      </c>
      <c r="W33" s="9">
        <f t="shared" si="1"/>
        <v>390.66666666666669</v>
      </c>
      <c r="X33" s="9">
        <f t="shared" si="2"/>
        <v>833.33333333333337</v>
      </c>
      <c r="Y33" s="2">
        <f t="shared" si="3"/>
        <v>8.9628864398325021</v>
      </c>
      <c r="Z33" s="2">
        <f t="shared" si="4"/>
        <v>16.010413278030438</v>
      </c>
      <c r="AA33" s="2">
        <f t="shared" si="5"/>
        <v>9.2376043070340135</v>
      </c>
      <c r="AB33" s="9">
        <f t="shared" si="6"/>
        <v>1760.6666666666667</v>
      </c>
      <c r="AC33" s="2">
        <f t="shared" si="7"/>
        <v>9.2915732431775684</v>
      </c>
      <c r="AD33" s="9">
        <f t="shared" si="8"/>
        <v>1229</v>
      </c>
      <c r="AE33" s="2">
        <f t="shared" si="9"/>
        <v>8.6602540378443873</v>
      </c>
      <c r="AF33" s="2">
        <f t="shared" si="12"/>
        <v>692.33333333333337</v>
      </c>
      <c r="AG33" s="2">
        <f t="shared" si="13"/>
        <v>1224</v>
      </c>
      <c r="AH33" s="51">
        <f t="shared" si="14"/>
        <v>531.66666666666674</v>
      </c>
      <c r="AI33" s="52">
        <f t="shared" si="15"/>
        <v>1.4326010306482235</v>
      </c>
      <c r="AJ33" s="1">
        <f t="shared" si="16"/>
        <v>531.66666666666663</v>
      </c>
      <c r="AK33" s="21">
        <f t="shared" si="17"/>
        <v>1.7679345209436688</v>
      </c>
      <c r="AL33" s="28">
        <f t="shared" si="18"/>
        <v>0.31917211328976036</v>
      </c>
      <c r="AM33" s="28">
        <f t="shared" si="19"/>
        <v>0.68082788671023964</v>
      </c>
      <c r="AN33" s="36">
        <f t="shared" si="20"/>
        <v>0.72795031055900628</v>
      </c>
    </row>
    <row r="34" spans="1:40" x14ac:dyDescent="0.25">
      <c r="A34" s="13" t="str">
        <f t="shared" si="23"/>
        <v>PermissionModel</v>
      </c>
      <c r="B34" s="13" t="s">
        <v>71</v>
      </c>
      <c r="C34" s="6">
        <v>531</v>
      </c>
      <c r="D34" s="7">
        <v>359</v>
      </c>
      <c r="E34" s="7">
        <v>703</v>
      </c>
      <c r="F34" s="7">
        <v>516</v>
      </c>
      <c r="G34" s="7">
        <v>344</v>
      </c>
      <c r="H34" s="7">
        <v>687</v>
      </c>
      <c r="I34" s="7">
        <v>516</v>
      </c>
      <c r="J34" s="7">
        <v>359</v>
      </c>
      <c r="K34" s="8">
        <v>688</v>
      </c>
      <c r="L34" s="7">
        <v>937</v>
      </c>
      <c r="M34" s="7">
        <v>906</v>
      </c>
      <c r="N34" s="7">
        <v>906</v>
      </c>
      <c r="O34" s="16">
        <v>1</v>
      </c>
      <c r="P34" s="17">
        <v>1</v>
      </c>
      <c r="Q34" s="20">
        <v>1</v>
      </c>
      <c r="R34" s="20">
        <v>0</v>
      </c>
      <c r="T34" s="20">
        <f t="shared" si="10"/>
        <v>0</v>
      </c>
      <c r="U34" s="20">
        <f t="shared" si="11"/>
        <v>1</v>
      </c>
      <c r="V34" s="10">
        <f t="shared" ref="V34:V70" si="24">AVERAGE(C34,F34,I34)</f>
        <v>521</v>
      </c>
      <c r="W34" s="9">
        <f t="shared" ref="W34:W70" si="25">AVERAGE(D34,G34,J34)</f>
        <v>354</v>
      </c>
      <c r="X34" s="9">
        <f t="shared" ref="X34:X70" si="26">AVERAGE(E34,H34,K34)</f>
        <v>692.66666666666663</v>
      </c>
      <c r="Y34" s="2">
        <f t="shared" ref="Y34:Y70" si="27">STDEVA(C34,F34,I34)</f>
        <v>8.6602540378443873</v>
      </c>
      <c r="Z34" s="2">
        <f t="shared" ref="Z34:Z70" si="28">STDEVA(D34,G34,J34)</f>
        <v>8.6602540378443873</v>
      </c>
      <c r="AA34" s="2">
        <f t="shared" ref="AA34:AA70" si="29">STDEVA(E34,H34,K34)</f>
        <v>8.9628864398325021</v>
      </c>
      <c r="AB34" s="9">
        <f t="shared" ref="AB34:AB70" si="30">AVERAGE(C34+D34+E34,F34+G34+H34,I34+J34+K34)</f>
        <v>1567.6666666666667</v>
      </c>
      <c r="AC34" s="2">
        <f t="shared" ref="AC34:AC70" si="31">STDEVA(C34+D34+E34,F34+G34+H34,I34+J34+K34)</f>
        <v>23.35237318418266</v>
      </c>
      <c r="AD34" s="9">
        <f t="shared" ref="AD34:AD70" si="32">AVERAGE(L34:N34)</f>
        <v>916.33333333333337</v>
      </c>
      <c r="AE34" s="2">
        <f t="shared" ref="AE34:AE70" si="33">STDEVA(L34:N34)</f>
        <v>17.897858344878401</v>
      </c>
      <c r="AF34" s="2">
        <f t="shared" si="12"/>
        <v>395.33333333333337</v>
      </c>
      <c r="AG34" s="2">
        <f t="shared" si="13"/>
        <v>1046.6666666666665</v>
      </c>
      <c r="AH34" s="51">
        <f t="shared" si="14"/>
        <v>651.33333333333337</v>
      </c>
      <c r="AI34" s="52">
        <f t="shared" si="15"/>
        <v>1.7108039287013459</v>
      </c>
      <c r="AJ34" s="1">
        <f t="shared" si="16"/>
        <v>651.33333333333314</v>
      </c>
      <c r="AK34" s="21">
        <f t="shared" si="17"/>
        <v>2.6475548060708256</v>
      </c>
      <c r="AL34" s="28">
        <f t="shared" si="18"/>
        <v>0.33821656050955418</v>
      </c>
      <c r="AM34" s="28">
        <f t="shared" si="19"/>
        <v>0.66178343949044593</v>
      </c>
      <c r="AN34" s="36">
        <f t="shared" si="20"/>
        <v>0.67946257197696736</v>
      </c>
    </row>
    <row r="35" spans="1:40" x14ac:dyDescent="0.25">
      <c r="A35" s="13" t="str">
        <f t="shared" si="23"/>
        <v>PermissionModel</v>
      </c>
      <c r="B35" s="13" t="s">
        <v>72</v>
      </c>
      <c r="C35" s="6"/>
      <c r="D35" s="7"/>
      <c r="E35" s="7"/>
      <c r="F35" s="7"/>
      <c r="G35" s="7"/>
      <c r="H35" s="7"/>
      <c r="I35" s="7"/>
      <c r="J35" s="7"/>
      <c r="K35" s="8"/>
      <c r="L35" s="7"/>
      <c r="M35" s="7"/>
      <c r="N35" s="7"/>
      <c r="Q35" s="20">
        <v>0</v>
      </c>
      <c r="R35" s="20"/>
      <c r="S35" s="15" t="s">
        <v>174</v>
      </c>
      <c r="T35" s="20">
        <f t="shared" si="10"/>
        <v>0</v>
      </c>
      <c r="U35" s="20">
        <f t="shared" si="11"/>
        <v>0</v>
      </c>
      <c r="V35" s="10" t="e">
        <f t="shared" si="24"/>
        <v>#DIV/0!</v>
      </c>
      <c r="W35" s="9" t="e">
        <f t="shared" si="25"/>
        <v>#DIV/0!</v>
      </c>
      <c r="X35" s="9" t="e">
        <f t="shared" si="26"/>
        <v>#DIV/0!</v>
      </c>
      <c r="Y35" s="2" t="e">
        <f t="shared" si="27"/>
        <v>#DIV/0!</v>
      </c>
      <c r="Z35" s="2" t="e">
        <f t="shared" si="28"/>
        <v>#DIV/0!</v>
      </c>
      <c r="AA35" s="2" t="e">
        <f t="shared" si="29"/>
        <v>#DIV/0!</v>
      </c>
      <c r="AB35" s="9">
        <f t="shared" si="30"/>
        <v>0</v>
      </c>
      <c r="AC35" s="2">
        <f t="shared" si="31"/>
        <v>0</v>
      </c>
      <c r="AD35" s="9" t="e">
        <f t="shared" si="32"/>
        <v>#DIV/0!</v>
      </c>
      <c r="AE35" s="2" t="e">
        <f t="shared" si="33"/>
        <v>#DIV/0!</v>
      </c>
      <c r="AF35" s="2" t="e">
        <f t="shared" si="12"/>
        <v>#DIV/0!</v>
      </c>
      <c r="AG35" s="2" t="e">
        <f t="shared" si="13"/>
        <v>#DIV/0!</v>
      </c>
      <c r="AH35" s="51" t="str">
        <f t="shared" si="14"/>
        <v/>
      </c>
      <c r="AI35" s="52" t="str">
        <f t="shared" si="15"/>
        <v/>
      </c>
      <c r="AJ35" s="1" t="str">
        <f t="shared" si="16"/>
        <v/>
      </c>
      <c r="AK35" s="21" t="str">
        <f t="shared" si="17"/>
        <v/>
      </c>
      <c r="AL35" s="28" t="str">
        <f t="shared" si="18"/>
        <v/>
      </c>
      <c r="AM35" s="28" t="str">
        <f t="shared" si="19"/>
        <v/>
      </c>
      <c r="AN35" s="36" t="str">
        <f t="shared" si="20"/>
        <v/>
      </c>
    </row>
    <row r="36" spans="1:40" x14ac:dyDescent="0.25">
      <c r="A36" s="13" t="s">
        <v>73</v>
      </c>
      <c r="B36" s="13" t="s">
        <v>74</v>
      </c>
      <c r="C36" s="6">
        <v>609</v>
      </c>
      <c r="D36" s="7">
        <v>359</v>
      </c>
      <c r="E36" s="7">
        <v>719</v>
      </c>
      <c r="F36" s="7">
        <v>578</v>
      </c>
      <c r="G36" s="7">
        <v>359</v>
      </c>
      <c r="H36" s="7">
        <v>734</v>
      </c>
      <c r="I36" s="7">
        <v>578</v>
      </c>
      <c r="J36" s="7">
        <v>359</v>
      </c>
      <c r="K36" s="8">
        <v>735</v>
      </c>
      <c r="L36" s="7">
        <v>1485</v>
      </c>
      <c r="M36" s="7">
        <v>1484</v>
      </c>
      <c r="N36" s="7">
        <v>1469</v>
      </c>
      <c r="O36" s="16">
        <v>1</v>
      </c>
      <c r="P36" s="17">
        <v>1</v>
      </c>
      <c r="Q36" s="20">
        <v>1</v>
      </c>
      <c r="R36" s="20">
        <v>0</v>
      </c>
      <c r="T36" s="20">
        <f t="shared" si="10"/>
        <v>0</v>
      </c>
      <c r="U36" s="20">
        <f t="shared" si="11"/>
        <v>1</v>
      </c>
      <c r="V36" s="10">
        <f t="shared" si="24"/>
        <v>588.33333333333337</v>
      </c>
      <c r="W36" s="9">
        <f t="shared" si="25"/>
        <v>359</v>
      </c>
      <c r="X36" s="9">
        <f t="shared" si="26"/>
        <v>729.33333333333337</v>
      </c>
      <c r="Y36" s="2">
        <f t="shared" si="27"/>
        <v>17.897858344878401</v>
      </c>
      <c r="Z36" s="2">
        <f t="shared" si="28"/>
        <v>0</v>
      </c>
      <c r="AA36" s="2">
        <f t="shared" si="29"/>
        <v>8.9628864398325021</v>
      </c>
      <c r="AB36" s="9">
        <f t="shared" si="30"/>
        <v>1676.6666666666667</v>
      </c>
      <c r="AC36" s="2">
        <f t="shared" si="31"/>
        <v>8.9628864398325021</v>
      </c>
      <c r="AD36" s="9">
        <f t="shared" si="32"/>
        <v>1479.3333333333333</v>
      </c>
      <c r="AE36" s="2">
        <f t="shared" si="33"/>
        <v>8.9628864398325021</v>
      </c>
      <c r="AF36" s="2">
        <f t="shared" si="12"/>
        <v>890.99999999999989</v>
      </c>
      <c r="AG36" s="2">
        <f t="shared" si="13"/>
        <v>1088.3333333333335</v>
      </c>
      <c r="AH36" s="51">
        <f t="shared" si="14"/>
        <v>197.33333333333348</v>
      </c>
      <c r="AI36" s="52">
        <f t="shared" si="15"/>
        <v>1.1333934204596667</v>
      </c>
      <c r="AJ36" s="1">
        <f t="shared" si="16"/>
        <v>197.3333333333336</v>
      </c>
      <c r="AK36" s="21">
        <f t="shared" si="17"/>
        <v>1.2214739992517774</v>
      </c>
      <c r="AL36" s="28">
        <f t="shared" si="18"/>
        <v>0.32986217457886674</v>
      </c>
      <c r="AM36" s="28">
        <f t="shared" si="19"/>
        <v>0.6701378254211332</v>
      </c>
      <c r="AN36" s="36">
        <f t="shared" si="20"/>
        <v>0.61019830028328603</v>
      </c>
    </row>
    <row r="37" spans="1:40" x14ac:dyDescent="0.25">
      <c r="A37" s="13" t="str">
        <f>A$36</f>
        <v>Heaps</v>
      </c>
      <c r="B37" s="13" t="s">
        <v>75</v>
      </c>
      <c r="C37" s="6">
        <v>551</v>
      </c>
      <c r="D37" s="7">
        <v>322</v>
      </c>
      <c r="E37" s="7">
        <v>513</v>
      </c>
      <c r="F37" s="7">
        <v>609</v>
      </c>
      <c r="G37" s="7">
        <v>343</v>
      </c>
      <c r="H37" s="7">
        <v>531</v>
      </c>
      <c r="I37" s="7">
        <v>579</v>
      </c>
      <c r="J37" s="7">
        <v>343</v>
      </c>
      <c r="K37" s="8">
        <v>500</v>
      </c>
      <c r="L37" s="7">
        <v>1125</v>
      </c>
      <c r="M37" s="7">
        <v>1147</v>
      </c>
      <c r="N37" s="7">
        <v>1145</v>
      </c>
      <c r="O37" s="16">
        <v>0</v>
      </c>
      <c r="P37" s="17">
        <v>1</v>
      </c>
      <c r="Q37" s="20">
        <v>1</v>
      </c>
      <c r="R37" s="20">
        <v>0</v>
      </c>
      <c r="S37" s="15" t="s">
        <v>76</v>
      </c>
      <c r="T37" s="20">
        <f t="shared" si="10"/>
        <v>1</v>
      </c>
      <c r="U37" s="20">
        <f t="shared" si="11"/>
        <v>0</v>
      </c>
      <c r="V37" s="10">
        <f t="shared" si="24"/>
        <v>579.66666666666663</v>
      </c>
      <c r="W37" s="9">
        <f t="shared" si="25"/>
        <v>336</v>
      </c>
      <c r="X37" s="9">
        <f t="shared" si="26"/>
        <v>514.66666666666663</v>
      </c>
      <c r="Y37" s="2">
        <f t="shared" si="27"/>
        <v>29.005746557076122</v>
      </c>
      <c r="Z37" s="2">
        <f t="shared" si="28"/>
        <v>12.124355652982141</v>
      </c>
      <c r="AA37" s="2">
        <f t="shared" si="29"/>
        <v>15.56705923844749</v>
      </c>
      <c r="AB37" s="9">
        <f t="shared" si="30"/>
        <v>1430.3333333333333</v>
      </c>
      <c r="AC37" s="2">
        <f t="shared" si="31"/>
        <v>49.034001808269061</v>
      </c>
      <c r="AD37" s="9">
        <f t="shared" si="32"/>
        <v>1139</v>
      </c>
      <c r="AE37" s="2">
        <f t="shared" si="33"/>
        <v>12.165525060596439</v>
      </c>
      <c r="AF37" s="2">
        <f t="shared" si="12"/>
        <v>559.33333333333337</v>
      </c>
      <c r="AG37" s="2">
        <f t="shared" si="13"/>
        <v>850.66666666666663</v>
      </c>
      <c r="AH37" s="51">
        <f t="shared" si="14"/>
        <v>291.33333333333326</v>
      </c>
      <c r="AI37" s="52">
        <f t="shared" si="15"/>
        <v>1.2557799239098624</v>
      </c>
      <c r="AJ37" s="1">
        <f t="shared" si="16"/>
        <v>291.33333333333326</v>
      </c>
      <c r="AK37" s="21">
        <f t="shared" si="17"/>
        <v>1.5208581644815256</v>
      </c>
      <c r="AL37" s="28">
        <f t="shared" si="18"/>
        <v>0.39498432601880878</v>
      </c>
      <c r="AM37" s="28">
        <f t="shared" si="19"/>
        <v>0.60501567398119116</v>
      </c>
      <c r="AN37" s="36">
        <f t="shared" si="20"/>
        <v>0.57964347326049459</v>
      </c>
    </row>
    <row r="38" spans="1:40" x14ac:dyDescent="0.25">
      <c r="A38" s="13" t="str">
        <f t="shared" ref="A38:A50" si="34">A$36</f>
        <v>Heaps</v>
      </c>
      <c r="B38" s="13" t="s">
        <v>77</v>
      </c>
      <c r="C38" s="6">
        <v>453</v>
      </c>
      <c r="D38" s="7">
        <v>266</v>
      </c>
      <c r="E38" s="7">
        <v>328</v>
      </c>
      <c r="F38" s="7">
        <v>453</v>
      </c>
      <c r="G38" s="7">
        <v>250</v>
      </c>
      <c r="H38" s="7">
        <v>328</v>
      </c>
      <c r="I38" s="7">
        <v>469</v>
      </c>
      <c r="J38" s="7">
        <v>250</v>
      </c>
      <c r="K38" s="8">
        <v>312</v>
      </c>
      <c r="L38" s="7">
        <v>656</v>
      </c>
      <c r="M38" s="7">
        <v>688</v>
      </c>
      <c r="N38" s="7">
        <v>672</v>
      </c>
      <c r="O38" s="16">
        <v>1</v>
      </c>
      <c r="P38" s="17">
        <v>1</v>
      </c>
      <c r="Q38" s="20">
        <v>1</v>
      </c>
      <c r="R38" s="20">
        <v>0</v>
      </c>
      <c r="T38" s="20">
        <f t="shared" si="10"/>
        <v>0</v>
      </c>
      <c r="U38" s="20">
        <f t="shared" si="11"/>
        <v>1</v>
      </c>
      <c r="V38" s="10">
        <f t="shared" si="24"/>
        <v>458.33333333333331</v>
      </c>
      <c r="W38" s="9">
        <f t="shared" si="25"/>
        <v>255.33333333333334</v>
      </c>
      <c r="X38" s="9">
        <f t="shared" si="26"/>
        <v>322.66666666666669</v>
      </c>
      <c r="Y38" s="2">
        <f t="shared" si="27"/>
        <v>9.2376043070340135</v>
      </c>
      <c r="Z38" s="2">
        <f t="shared" si="28"/>
        <v>9.2376043070340117</v>
      </c>
      <c r="AA38" s="2">
        <f t="shared" si="29"/>
        <v>9.2376043070340135</v>
      </c>
      <c r="AB38" s="9">
        <f t="shared" si="30"/>
        <v>1036.3333333333333</v>
      </c>
      <c r="AC38" s="2">
        <f t="shared" si="31"/>
        <v>9.2376043070340117</v>
      </c>
      <c r="AD38" s="9">
        <f t="shared" si="32"/>
        <v>672</v>
      </c>
      <c r="AE38" s="2">
        <f t="shared" si="33"/>
        <v>16</v>
      </c>
      <c r="AF38" s="2">
        <f t="shared" si="12"/>
        <v>213.66666666666669</v>
      </c>
      <c r="AG38" s="2">
        <f t="shared" si="13"/>
        <v>578</v>
      </c>
      <c r="AH38" s="51">
        <f t="shared" si="14"/>
        <v>364.33333333333326</v>
      </c>
      <c r="AI38" s="52">
        <f t="shared" si="15"/>
        <v>1.5421626984126984</v>
      </c>
      <c r="AJ38" s="1">
        <f t="shared" si="16"/>
        <v>364.33333333333331</v>
      </c>
      <c r="AK38" s="21">
        <f t="shared" si="17"/>
        <v>2.705148205928237</v>
      </c>
      <c r="AL38" s="28">
        <f t="shared" si="18"/>
        <v>0.4417531718569781</v>
      </c>
      <c r="AM38" s="28">
        <f t="shared" si="19"/>
        <v>0.55824682814302196</v>
      </c>
      <c r="AN38" s="36">
        <f t="shared" si="20"/>
        <v>0.55709090909090908</v>
      </c>
    </row>
    <row r="39" spans="1:40" x14ac:dyDescent="0.25">
      <c r="A39" s="13" t="str">
        <f t="shared" si="34"/>
        <v>Heaps</v>
      </c>
      <c r="B39" s="13" t="s">
        <v>78</v>
      </c>
      <c r="C39" s="6">
        <v>478</v>
      </c>
      <c r="D39" s="7">
        <v>277</v>
      </c>
      <c r="E39" s="7">
        <v>474</v>
      </c>
      <c r="F39" s="7">
        <v>475</v>
      </c>
      <c r="G39" s="7">
        <v>274</v>
      </c>
      <c r="H39" s="7">
        <v>473</v>
      </c>
      <c r="I39" s="7">
        <v>476</v>
      </c>
      <c r="J39" s="7">
        <v>278</v>
      </c>
      <c r="K39" s="8">
        <v>488</v>
      </c>
      <c r="L39" s="7">
        <v>814</v>
      </c>
      <c r="M39" s="7">
        <v>837</v>
      </c>
      <c r="N39" s="7">
        <v>827</v>
      </c>
      <c r="O39" s="16">
        <v>0</v>
      </c>
      <c r="P39" s="17">
        <v>1</v>
      </c>
      <c r="Q39" s="20">
        <v>1</v>
      </c>
      <c r="R39" s="20">
        <v>0</v>
      </c>
      <c r="S39" s="15" t="s">
        <v>90</v>
      </c>
      <c r="T39" s="20">
        <f t="shared" si="10"/>
        <v>1</v>
      </c>
      <c r="U39" s="20">
        <f t="shared" si="11"/>
        <v>0</v>
      </c>
      <c r="V39" s="10">
        <f t="shared" si="24"/>
        <v>476.33333333333331</v>
      </c>
      <c r="W39" s="9">
        <f t="shared" si="25"/>
        <v>276.33333333333331</v>
      </c>
      <c r="X39" s="9">
        <f t="shared" si="26"/>
        <v>478.33333333333331</v>
      </c>
      <c r="Y39" s="2">
        <f t="shared" si="27"/>
        <v>1.5275252316519465</v>
      </c>
      <c r="Z39" s="2">
        <f t="shared" si="28"/>
        <v>2.0816659994661326</v>
      </c>
      <c r="AA39" s="2">
        <f t="shared" si="29"/>
        <v>8.3864970836060841</v>
      </c>
      <c r="AB39" s="9">
        <f t="shared" si="30"/>
        <v>1231</v>
      </c>
      <c r="AC39" s="2">
        <f t="shared" si="31"/>
        <v>10.148891565092219</v>
      </c>
      <c r="AD39" s="9">
        <f t="shared" si="32"/>
        <v>826</v>
      </c>
      <c r="AE39" s="2">
        <f t="shared" si="33"/>
        <v>11.532562594670797</v>
      </c>
      <c r="AF39" s="2">
        <f t="shared" si="12"/>
        <v>349.66666666666669</v>
      </c>
      <c r="AG39" s="2">
        <f t="shared" si="13"/>
        <v>754.66666666666663</v>
      </c>
      <c r="AH39" s="51">
        <f t="shared" si="14"/>
        <v>405</v>
      </c>
      <c r="AI39" s="52">
        <f t="shared" si="15"/>
        <v>1.4903147699757868</v>
      </c>
      <c r="AJ39" s="1">
        <f t="shared" si="16"/>
        <v>404.99999999999994</v>
      </c>
      <c r="AK39" s="21">
        <f t="shared" si="17"/>
        <v>2.1582459485224019</v>
      </c>
      <c r="AL39" s="28">
        <f t="shared" si="18"/>
        <v>0.36616607773851589</v>
      </c>
      <c r="AM39" s="28">
        <f t="shared" si="19"/>
        <v>0.63383392226148405</v>
      </c>
      <c r="AN39" s="36">
        <f t="shared" si="20"/>
        <v>0.58012596221133661</v>
      </c>
    </row>
    <row r="40" spans="1:40" x14ac:dyDescent="0.25">
      <c r="A40" s="13" t="str">
        <f t="shared" si="34"/>
        <v>Heaps</v>
      </c>
      <c r="B40" s="13" t="s">
        <v>79</v>
      </c>
      <c r="C40" s="6">
        <v>477</v>
      </c>
      <c r="D40" s="7">
        <v>316</v>
      </c>
      <c r="E40" s="7">
        <v>418</v>
      </c>
      <c r="F40" s="7">
        <v>500</v>
      </c>
      <c r="G40" s="7">
        <v>297</v>
      </c>
      <c r="H40" s="7">
        <v>422</v>
      </c>
      <c r="I40" s="7">
        <v>485</v>
      </c>
      <c r="J40" s="7">
        <v>297</v>
      </c>
      <c r="K40" s="8">
        <v>406</v>
      </c>
      <c r="L40" s="7">
        <v>766</v>
      </c>
      <c r="M40" s="7">
        <v>765</v>
      </c>
      <c r="N40" s="7">
        <v>766</v>
      </c>
      <c r="O40" s="16">
        <v>1</v>
      </c>
      <c r="P40" s="17">
        <v>1</v>
      </c>
      <c r="Q40" s="20">
        <v>1</v>
      </c>
      <c r="R40" s="20">
        <v>0</v>
      </c>
      <c r="T40" s="20">
        <f t="shared" si="10"/>
        <v>0</v>
      </c>
      <c r="U40" s="20">
        <f t="shared" si="11"/>
        <v>1</v>
      </c>
      <c r="V40" s="10">
        <f t="shared" si="24"/>
        <v>487.33333333333331</v>
      </c>
      <c r="W40" s="9">
        <f t="shared" si="25"/>
        <v>303.33333333333331</v>
      </c>
      <c r="X40" s="9">
        <f t="shared" si="26"/>
        <v>415.33333333333331</v>
      </c>
      <c r="Y40" s="2">
        <f t="shared" si="27"/>
        <v>11.676186592091328</v>
      </c>
      <c r="Z40" s="2">
        <f t="shared" si="28"/>
        <v>10.969655114602888</v>
      </c>
      <c r="AA40" s="2">
        <f t="shared" si="29"/>
        <v>8.3266639978645323</v>
      </c>
      <c r="AB40" s="9">
        <f t="shared" si="30"/>
        <v>1206</v>
      </c>
      <c r="AC40" s="2">
        <f t="shared" si="31"/>
        <v>16.093476939431081</v>
      </c>
      <c r="AD40" s="9">
        <f t="shared" si="32"/>
        <v>765.66666666666663</v>
      </c>
      <c r="AE40" s="2">
        <f t="shared" si="33"/>
        <v>0.57735026918962573</v>
      </c>
      <c r="AF40" s="2">
        <f t="shared" si="12"/>
        <v>278.33333333333331</v>
      </c>
      <c r="AG40" s="2">
        <f t="shared" si="13"/>
        <v>718.66666666666663</v>
      </c>
      <c r="AH40" s="51">
        <f t="shared" si="14"/>
        <v>440.33333333333337</v>
      </c>
      <c r="AI40" s="52">
        <f t="shared" si="15"/>
        <v>1.5750979538528516</v>
      </c>
      <c r="AJ40" s="1">
        <f t="shared" si="16"/>
        <v>440.33333333333331</v>
      </c>
      <c r="AK40" s="21">
        <f t="shared" si="17"/>
        <v>2.5820359281437124</v>
      </c>
      <c r="AL40" s="28">
        <f t="shared" si="18"/>
        <v>0.42207792207792205</v>
      </c>
      <c r="AM40" s="28">
        <f t="shared" si="19"/>
        <v>0.57792207792207795</v>
      </c>
      <c r="AN40" s="36">
        <f t="shared" si="20"/>
        <v>0.62243502051983579</v>
      </c>
    </row>
    <row r="41" spans="1:40" x14ac:dyDescent="0.25">
      <c r="A41" s="13" t="str">
        <f t="shared" si="34"/>
        <v>Heaps</v>
      </c>
      <c r="B41" s="13" t="s">
        <v>80</v>
      </c>
      <c r="C41" s="6">
        <v>282</v>
      </c>
      <c r="D41" s="7">
        <v>109</v>
      </c>
      <c r="E41" s="7">
        <v>94</v>
      </c>
      <c r="F41" s="7">
        <v>281</v>
      </c>
      <c r="G41" s="7">
        <v>109</v>
      </c>
      <c r="H41" s="7">
        <v>94</v>
      </c>
      <c r="I41" s="7">
        <v>297</v>
      </c>
      <c r="J41" s="7">
        <v>110</v>
      </c>
      <c r="K41" s="8">
        <v>78</v>
      </c>
      <c r="L41" s="7">
        <v>484</v>
      </c>
      <c r="M41" s="7">
        <v>484</v>
      </c>
      <c r="N41" s="7">
        <v>484</v>
      </c>
      <c r="O41" s="16">
        <v>1</v>
      </c>
      <c r="P41" s="17">
        <v>1</v>
      </c>
      <c r="Q41" s="20">
        <v>1</v>
      </c>
      <c r="R41" s="20">
        <v>0</v>
      </c>
      <c r="T41" s="20">
        <f t="shared" si="10"/>
        <v>0</v>
      </c>
      <c r="U41" s="20">
        <f t="shared" si="11"/>
        <v>1</v>
      </c>
      <c r="V41" s="10">
        <f t="shared" si="24"/>
        <v>286.66666666666669</v>
      </c>
      <c r="W41" s="9">
        <f t="shared" si="25"/>
        <v>109.33333333333333</v>
      </c>
      <c r="X41" s="9">
        <f t="shared" si="26"/>
        <v>88.666666666666671</v>
      </c>
      <c r="Y41" s="2">
        <f t="shared" si="27"/>
        <v>8.9628864398325021</v>
      </c>
      <c r="Z41" s="2">
        <f t="shared" si="28"/>
        <v>0.57735026918962573</v>
      </c>
      <c r="AA41" s="2">
        <f t="shared" si="29"/>
        <v>9.2376043070340135</v>
      </c>
      <c r="AB41" s="9">
        <f t="shared" si="30"/>
        <v>484.66666666666669</v>
      </c>
      <c r="AC41" s="2">
        <f t="shared" si="31"/>
        <v>0.57735026918962584</v>
      </c>
      <c r="AD41" s="9">
        <f t="shared" si="32"/>
        <v>484</v>
      </c>
      <c r="AE41" s="2">
        <f t="shared" si="33"/>
        <v>0</v>
      </c>
      <c r="AF41" s="2">
        <f t="shared" si="12"/>
        <v>197.33333333333331</v>
      </c>
      <c r="AG41" s="2">
        <f t="shared" si="13"/>
        <v>198</v>
      </c>
      <c r="AH41" s="51">
        <f t="shared" si="14"/>
        <v>0.66666666666668561</v>
      </c>
      <c r="AI41" s="52">
        <f t="shared" si="15"/>
        <v>1.0013774104683195</v>
      </c>
      <c r="AJ41" s="1">
        <f t="shared" si="16"/>
        <v>0.66666666666668561</v>
      </c>
      <c r="AK41" s="21">
        <f t="shared" si="17"/>
        <v>1.0033783783783785</v>
      </c>
      <c r="AL41" s="28">
        <f t="shared" si="18"/>
        <v>0.55218855218855212</v>
      </c>
      <c r="AM41" s="28">
        <f t="shared" si="19"/>
        <v>0.44781144781144783</v>
      </c>
      <c r="AN41" s="36">
        <f t="shared" si="20"/>
        <v>0.38139534883720927</v>
      </c>
    </row>
    <row r="42" spans="1:40" x14ac:dyDescent="0.25">
      <c r="A42" s="13" t="str">
        <f t="shared" si="34"/>
        <v>Heaps</v>
      </c>
      <c r="B42" s="13" t="s">
        <v>81</v>
      </c>
      <c r="C42" s="6">
        <v>468</v>
      </c>
      <c r="D42" s="7">
        <v>281</v>
      </c>
      <c r="E42" s="7">
        <v>438</v>
      </c>
      <c r="F42" s="7">
        <v>469</v>
      </c>
      <c r="G42" s="7">
        <v>266</v>
      </c>
      <c r="H42" s="7">
        <v>422</v>
      </c>
      <c r="I42" s="7">
        <v>516</v>
      </c>
      <c r="J42" s="7">
        <v>313</v>
      </c>
      <c r="K42" s="8">
        <v>438</v>
      </c>
      <c r="L42" s="7">
        <v>687</v>
      </c>
      <c r="M42" s="7">
        <v>719</v>
      </c>
      <c r="N42" s="7">
        <v>719</v>
      </c>
      <c r="O42" s="16">
        <v>1</v>
      </c>
      <c r="P42" s="17">
        <v>1</v>
      </c>
      <c r="Q42" s="20">
        <v>1</v>
      </c>
      <c r="R42" s="20">
        <v>0</v>
      </c>
      <c r="T42" s="20">
        <f t="shared" si="10"/>
        <v>0</v>
      </c>
      <c r="U42" s="20">
        <f t="shared" si="11"/>
        <v>1</v>
      </c>
      <c r="V42" s="10">
        <f t="shared" si="24"/>
        <v>484.33333333333331</v>
      </c>
      <c r="W42" s="9">
        <f t="shared" si="25"/>
        <v>286.66666666666669</v>
      </c>
      <c r="X42" s="9">
        <f t="shared" si="26"/>
        <v>432.66666666666669</v>
      </c>
      <c r="Y42" s="2">
        <f t="shared" si="27"/>
        <v>27.42869543622761</v>
      </c>
      <c r="Z42" s="2">
        <f t="shared" si="28"/>
        <v>24.006943440041116</v>
      </c>
      <c r="AA42" s="2">
        <f t="shared" si="29"/>
        <v>9.2376043070340135</v>
      </c>
      <c r="AB42" s="9">
        <f t="shared" si="30"/>
        <v>1203.6666666666667</v>
      </c>
      <c r="AC42" s="2">
        <f t="shared" si="31"/>
        <v>56.862407030773269</v>
      </c>
      <c r="AD42" s="9">
        <f t="shared" si="32"/>
        <v>708.33333333333337</v>
      </c>
      <c r="AE42" s="2">
        <f t="shared" si="33"/>
        <v>18.475208614068027</v>
      </c>
      <c r="AF42" s="2">
        <f t="shared" si="12"/>
        <v>224.00000000000006</v>
      </c>
      <c r="AG42" s="2">
        <f t="shared" si="13"/>
        <v>719.33333333333337</v>
      </c>
      <c r="AH42" s="51">
        <f t="shared" si="14"/>
        <v>495.33333333333337</v>
      </c>
      <c r="AI42" s="52">
        <f t="shared" si="15"/>
        <v>1.6992941176470588</v>
      </c>
      <c r="AJ42" s="1">
        <f t="shared" si="16"/>
        <v>495.33333333333331</v>
      </c>
      <c r="AK42" s="21">
        <f t="shared" si="17"/>
        <v>3.2113095238095233</v>
      </c>
      <c r="AL42" s="28">
        <f t="shared" si="18"/>
        <v>0.39851714550509731</v>
      </c>
      <c r="AM42" s="28">
        <f t="shared" si="19"/>
        <v>0.60148285449490269</v>
      </c>
      <c r="AN42" s="36">
        <f t="shared" si="20"/>
        <v>0.59187887130075711</v>
      </c>
    </row>
    <row r="43" spans="1:40" x14ac:dyDescent="0.25">
      <c r="A43" s="13" t="str">
        <f t="shared" si="34"/>
        <v>Heaps</v>
      </c>
      <c r="B43" s="13" t="s">
        <v>82</v>
      </c>
      <c r="C43" s="6">
        <v>454</v>
      </c>
      <c r="D43" s="7">
        <v>256</v>
      </c>
      <c r="E43" s="7">
        <v>437</v>
      </c>
      <c r="F43" s="7">
        <v>449</v>
      </c>
      <c r="G43" s="7">
        <v>257</v>
      </c>
      <c r="H43" s="7">
        <v>428</v>
      </c>
      <c r="I43" s="7">
        <v>468</v>
      </c>
      <c r="J43" s="7">
        <v>278</v>
      </c>
      <c r="K43" s="8">
        <v>427</v>
      </c>
      <c r="L43" s="7">
        <v>687</v>
      </c>
      <c r="M43" s="7">
        <v>687</v>
      </c>
      <c r="N43" s="7">
        <v>489</v>
      </c>
      <c r="O43" s="16">
        <v>1</v>
      </c>
      <c r="P43" s="17">
        <v>1</v>
      </c>
      <c r="Q43" s="20">
        <v>1</v>
      </c>
      <c r="R43" s="20">
        <v>0</v>
      </c>
      <c r="T43" s="20">
        <f t="shared" si="10"/>
        <v>0</v>
      </c>
      <c r="U43" s="20">
        <f t="shared" si="11"/>
        <v>1</v>
      </c>
      <c r="V43" s="10">
        <f t="shared" si="24"/>
        <v>457</v>
      </c>
      <c r="W43" s="9">
        <f t="shared" si="25"/>
        <v>263.66666666666669</v>
      </c>
      <c r="X43" s="9">
        <f t="shared" si="26"/>
        <v>430.66666666666669</v>
      </c>
      <c r="Y43" s="2">
        <f t="shared" si="27"/>
        <v>9.8488578017961039</v>
      </c>
      <c r="Z43" s="2">
        <f t="shared" si="28"/>
        <v>12.423096769056148</v>
      </c>
      <c r="AA43" s="2">
        <f t="shared" si="29"/>
        <v>5.5075705472861021</v>
      </c>
      <c r="AB43" s="9">
        <f t="shared" si="30"/>
        <v>1151.3333333333333</v>
      </c>
      <c r="AC43" s="2">
        <f t="shared" si="31"/>
        <v>19.857828011475309</v>
      </c>
      <c r="AD43" s="9">
        <f t="shared" si="32"/>
        <v>621</v>
      </c>
      <c r="AE43" s="2">
        <f t="shared" si="33"/>
        <v>114.3153532995459</v>
      </c>
      <c r="AF43" s="2">
        <f t="shared" si="12"/>
        <v>164</v>
      </c>
      <c r="AG43" s="2">
        <f t="shared" si="13"/>
        <v>694.33333333333337</v>
      </c>
      <c r="AH43" s="51">
        <f t="shared" si="14"/>
        <v>530.33333333333326</v>
      </c>
      <c r="AI43" s="52">
        <f t="shared" si="15"/>
        <v>1.8539989264626944</v>
      </c>
      <c r="AJ43" s="1">
        <f t="shared" si="16"/>
        <v>530.33333333333337</v>
      </c>
      <c r="AK43" s="21">
        <f t="shared" si="17"/>
        <v>4.2337398373983746</v>
      </c>
      <c r="AL43" s="28">
        <f t="shared" si="18"/>
        <v>0.37974075852136341</v>
      </c>
      <c r="AM43" s="28">
        <f t="shared" si="19"/>
        <v>0.62025924147863654</v>
      </c>
      <c r="AN43" s="36">
        <f t="shared" si="20"/>
        <v>0.57695113056163394</v>
      </c>
    </row>
    <row r="44" spans="1:40" x14ac:dyDescent="0.25">
      <c r="A44" s="13" t="str">
        <f t="shared" si="34"/>
        <v>Heaps</v>
      </c>
      <c r="B44" s="13" t="s">
        <v>83</v>
      </c>
      <c r="C44" s="6">
        <v>503</v>
      </c>
      <c r="D44" s="7">
        <v>388</v>
      </c>
      <c r="E44" s="7">
        <v>752</v>
      </c>
      <c r="F44" s="7">
        <v>531</v>
      </c>
      <c r="G44" s="7">
        <v>391</v>
      </c>
      <c r="H44" s="7">
        <v>765</v>
      </c>
      <c r="I44" s="7">
        <v>500</v>
      </c>
      <c r="J44" s="7">
        <v>375</v>
      </c>
      <c r="K44" s="8">
        <v>766</v>
      </c>
      <c r="L44" s="7">
        <v>875</v>
      </c>
      <c r="M44" s="7">
        <v>859</v>
      </c>
      <c r="N44" s="7">
        <v>859</v>
      </c>
      <c r="O44" s="16">
        <v>1</v>
      </c>
      <c r="P44" s="17">
        <v>1</v>
      </c>
      <c r="Q44" s="20">
        <v>1</v>
      </c>
      <c r="R44" s="20">
        <v>0</v>
      </c>
      <c r="T44" s="20">
        <f t="shared" si="10"/>
        <v>0</v>
      </c>
      <c r="U44" s="20">
        <f t="shared" si="11"/>
        <v>1</v>
      </c>
      <c r="V44" s="10">
        <f t="shared" si="24"/>
        <v>511.33333333333331</v>
      </c>
      <c r="W44" s="9">
        <f t="shared" si="25"/>
        <v>384.66666666666669</v>
      </c>
      <c r="X44" s="9">
        <f t="shared" si="26"/>
        <v>761</v>
      </c>
      <c r="Y44" s="2">
        <f t="shared" si="27"/>
        <v>17.097758137642881</v>
      </c>
      <c r="Z44" s="2">
        <f t="shared" si="28"/>
        <v>8.5049005481153834</v>
      </c>
      <c r="AA44" s="2">
        <f t="shared" si="29"/>
        <v>7.810249675906654</v>
      </c>
      <c r="AB44" s="9">
        <f t="shared" si="30"/>
        <v>1657</v>
      </c>
      <c r="AC44" s="2">
        <f t="shared" si="31"/>
        <v>26</v>
      </c>
      <c r="AD44" s="9">
        <f t="shared" si="32"/>
        <v>864.33333333333337</v>
      </c>
      <c r="AE44" s="2">
        <f t="shared" si="33"/>
        <v>9.2376043070340135</v>
      </c>
      <c r="AF44" s="2">
        <f t="shared" si="12"/>
        <v>353.00000000000006</v>
      </c>
      <c r="AG44" s="2">
        <f t="shared" si="13"/>
        <v>1145.6666666666667</v>
      </c>
      <c r="AH44" s="51">
        <f t="shared" si="14"/>
        <v>792.66666666666663</v>
      </c>
      <c r="AI44" s="52">
        <f t="shared" si="15"/>
        <v>1.9170844581565754</v>
      </c>
      <c r="AJ44" s="1">
        <f t="shared" si="16"/>
        <v>792.66666666666674</v>
      </c>
      <c r="AK44" s="21">
        <f t="shared" si="17"/>
        <v>3.2455146364494802</v>
      </c>
      <c r="AL44" s="28">
        <f t="shared" si="18"/>
        <v>0.33575792842595287</v>
      </c>
      <c r="AM44" s="28">
        <f t="shared" si="19"/>
        <v>0.66424207157404713</v>
      </c>
      <c r="AN44" s="36">
        <f t="shared" si="20"/>
        <v>0.75228161668839644</v>
      </c>
    </row>
    <row r="45" spans="1:40" x14ac:dyDescent="0.25">
      <c r="A45" s="13" t="str">
        <f t="shared" si="34"/>
        <v>Heaps</v>
      </c>
      <c r="B45" s="13" t="s">
        <v>84</v>
      </c>
      <c r="C45" s="6">
        <v>514</v>
      </c>
      <c r="D45" s="7">
        <v>403</v>
      </c>
      <c r="E45" s="7">
        <v>889</v>
      </c>
      <c r="F45" s="7">
        <v>505</v>
      </c>
      <c r="G45" s="7">
        <v>386</v>
      </c>
      <c r="H45" s="7">
        <v>871</v>
      </c>
      <c r="I45" s="7">
        <v>509</v>
      </c>
      <c r="J45" s="7">
        <v>387</v>
      </c>
      <c r="K45" s="8">
        <v>867</v>
      </c>
      <c r="L45" s="7">
        <v>956</v>
      </c>
      <c r="M45" s="7">
        <v>961</v>
      </c>
      <c r="N45" s="7">
        <v>944</v>
      </c>
      <c r="O45" s="16">
        <v>1</v>
      </c>
      <c r="P45" s="17">
        <v>1</v>
      </c>
      <c r="Q45" s="20">
        <v>1</v>
      </c>
      <c r="R45" s="20">
        <v>0</v>
      </c>
      <c r="S45" s="15" t="s">
        <v>85</v>
      </c>
      <c r="T45" s="20">
        <f t="shared" si="10"/>
        <v>1</v>
      </c>
      <c r="U45" s="20">
        <f t="shared" si="11"/>
        <v>1</v>
      </c>
      <c r="V45" s="10">
        <f t="shared" si="24"/>
        <v>509.33333333333331</v>
      </c>
      <c r="W45" s="9">
        <f t="shared" si="25"/>
        <v>392</v>
      </c>
      <c r="X45" s="9">
        <f t="shared" si="26"/>
        <v>875.66666666666663</v>
      </c>
      <c r="Y45" s="2">
        <f t="shared" si="27"/>
        <v>4.5092497528228943</v>
      </c>
      <c r="Z45" s="2">
        <f t="shared" si="28"/>
        <v>9.5393920141694561</v>
      </c>
      <c r="AA45" s="2">
        <f t="shared" si="29"/>
        <v>11.718930554164631</v>
      </c>
      <c r="AB45" s="9">
        <f t="shared" si="30"/>
        <v>1777</v>
      </c>
      <c r="AC45" s="2">
        <f t="shared" si="31"/>
        <v>25.119713374160941</v>
      </c>
      <c r="AD45" s="9">
        <f t="shared" si="32"/>
        <v>953.66666666666663</v>
      </c>
      <c r="AE45" s="2">
        <f t="shared" si="33"/>
        <v>8.7368949480541058</v>
      </c>
      <c r="AF45" s="2">
        <f t="shared" si="12"/>
        <v>444.33333333333331</v>
      </c>
      <c r="AG45" s="2">
        <f t="shared" si="13"/>
        <v>1267.6666666666665</v>
      </c>
      <c r="AH45" s="51">
        <f t="shared" si="14"/>
        <v>823.33333333333337</v>
      </c>
      <c r="AI45" s="52">
        <f t="shared" si="15"/>
        <v>1.8633344984271234</v>
      </c>
      <c r="AJ45" s="1">
        <f t="shared" si="16"/>
        <v>823.33333333333326</v>
      </c>
      <c r="AK45" s="21">
        <f t="shared" si="17"/>
        <v>2.8529632408102024</v>
      </c>
      <c r="AL45" s="28">
        <f t="shared" si="18"/>
        <v>0.30922955561398902</v>
      </c>
      <c r="AM45" s="28">
        <f t="shared" si="19"/>
        <v>0.6907704443860111</v>
      </c>
      <c r="AN45" s="36">
        <f t="shared" si="20"/>
        <v>0.76963350785340312</v>
      </c>
    </row>
    <row r="46" spans="1:40" x14ac:dyDescent="0.25">
      <c r="A46" s="13" t="str">
        <f t="shared" si="34"/>
        <v>Heaps</v>
      </c>
      <c r="B46" s="13" t="s">
        <v>86</v>
      </c>
      <c r="C46" s="6">
        <v>453</v>
      </c>
      <c r="D46" s="7">
        <v>312</v>
      </c>
      <c r="E46" s="7">
        <v>453</v>
      </c>
      <c r="F46" s="7">
        <v>437</v>
      </c>
      <c r="G46" s="7">
        <v>296</v>
      </c>
      <c r="H46" s="7">
        <v>469</v>
      </c>
      <c r="I46" s="7">
        <v>454</v>
      </c>
      <c r="J46" s="7">
        <v>291</v>
      </c>
      <c r="K46" s="8">
        <v>484</v>
      </c>
      <c r="L46" s="7">
        <v>688</v>
      </c>
      <c r="M46" s="7">
        <v>657</v>
      </c>
      <c r="N46" s="7">
        <v>672</v>
      </c>
      <c r="O46" s="16">
        <v>1</v>
      </c>
      <c r="P46" s="17">
        <v>1</v>
      </c>
      <c r="Q46" s="20">
        <v>1</v>
      </c>
      <c r="R46" s="20">
        <v>0</v>
      </c>
      <c r="T46" s="20">
        <f t="shared" si="10"/>
        <v>0</v>
      </c>
      <c r="U46" s="20">
        <f t="shared" si="11"/>
        <v>1</v>
      </c>
      <c r="V46" s="10">
        <f t="shared" si="24"/>
        <v>448</v>
      </c>
      <c r="W46" s="9">
        <f t="shared" si="25"/>
        <v>299.66666666666669</v>
      </c>
      <c r="X46" s="9">
        <f t="shared" si="26"/>
        <v>468.66666666666669</v>
      </c>
      <c r="Y46" s="2">
        <f t="shared" si="27"/>
        <v>9.5393920141694561</v>
      </c>
      <c r="Z46" s="2">
        <f t="shared" si="28"/>
        <v>10.969655114602888</v>
      </c>
      <c r="AA46" s="2">
        <f t="shared" si="29"/>
        <v>15.50268793897798</v>
      </c>
      <c r="AB46" s="9">
        <f t="shared" si="30"/>
        <v>1216.3333333333333</v>
      </c>
      <c r="AC46" s="2">
        <f t="shared" si="31"/>
        <v>13.576941236277534</v>
      </c>
      <c r="AD46" s="9">
        <f t="shared" si="32"/>
        <v>672.33333333333337</v>
      </c>
      <c r="AE46" s="2">
        <f t="shared" si="33"/>
        <v>15.50268793897798</v>
      </c>
      <c r="AF46" s="2">
        <f t="shared" si="12"/>
        <v>224.33333333333337</v>
      </c>
      <c r="AG46" s="2">
        <f t="shared" si="13"/>
        <v>768.33333333333337</v>
      </c>
      <c r="AH46" s="51">
        <f t="shared" si="14"/>
        <v>543.99999999999989</v>
      </c>
      <c r="AI46" s="52">
        <f t="shared" si="15"/>
        <v>1.8091224590976696</v>
      </c>
      <c r="AJ46" s="1">
        <f t="shared" si="16"/>
        <v>544</v>
      </c>
      <c r="AK46" s="21">
        <f t="shared" si="17"/>
        <v>3.4249628528974734</v>
      </c>
      <c r="AL46" s="28">
        <f t="shared" si="18"/>
        <v>0.39002169197396963</v>
      </c>
      <c r="AM46" s="28">
        <f t="shared" si="19"/>
        <v>0.60997830802603037</v>
      </c>
      <c r="AN46" s="36">
        <f t="shared" si="20"/>
        <v>0.66889880952380953</v>
      </c>
    </row>
    <row r="47" spans="1:40" x14ac:dyDescent="0.25">
      <c r="A47" s="13" t="str">
        <f t="shared" si="34"/>
        <v>Heaps</v>
      </c>
      <c r="B47" s="13" t="s">
        <v>87</v>
      </c>
      <c r="C47" s="6">
        <v>445</v>
      </c>
      <c r="D47" s="7">
        <v>255</v>
      </c>
      <c r="E47" s="7">
        <v>327</v>
      </c>
      <c r="F47" s="7">
        <v>459</v>
      </c>
      <c r="G47" s="7">
        <v>255</v>
      </c>
      <c r="H47" s="7">
        <v>324</v>
      </c>
      <c r="I47" s="7">
        <v>444</v>
      </c>
      <c r="J47" s="7">
        <v>257</v>
      </c>
      <c r="K47" s="8">
        <v>327</v>
      </c>
      <c r="L47" s="7">
        <v>650</v>
      </c>
      <c r="M47" s="7">
        <v>662</v>
      </c>
      <c r="N47" s="7">
        <v>656</v>
      </c>
      <c r="O47" s="16">
        <v>1</v>
      </c>
      <c r="P47" s="17">
        <v>1</v>
      </c>
      <c r="Q47" s="20">
        <v>1</v>
      </c>
      <c r="R47" s="20">
        <v>0</v>
      </c>
      <c r="T47" s="20">
        <f t="shared" si="10"/>
        <v>0</v>
      </c>
      <c r="U47" s="20">
        <f t="shared" si="11"/>
        <v>1</v>
      </c>
      <c r="V47" s="10">
        <f t="shared" si="24"/>
        <v>449.33333333333331</v>
      </c>
      <c r="W47" s="9">
        <f t="shared" si="25"/>
        <v>255.66666666666666</v>
      </c>
      <c r="X47" s="9">
        <f t="shared" si="26"/>
        <v>326</v>
      </c>
      <c r="Y47" s="2">
        <f t="shared" si="27"/>
        <v>8.3864970836060841</v>
      </c>
      <c r="Z47" s="2">
        <f t="shared" si="28"/>
        <v>1.1547005383792515</v>
      </c>
      <c r="AA47" s="2">
        <f t="shared" si="29"/>
        <v>1.7320508075688772</v>
      </c>
      <c r="AB47" s="9">
        <f t="shared" si="30"/>
        <v>1031</v>
      </c>
      <c r="AC47" s="2">
        <f t="shared" si="31"/>
        <v>6.0827625302982193</v>
      </c>
      <c r="AD47" s="9">
        <f t="shared" si="32"/>
        <v>656</v>
      </c>
      <c r="AE47" s="2">
        <f t="shared" si="33"/>
        <v>6</v>
      </c>
      <c r="AF47" s="2">
        <f t="shared" si="12"/>
        <v>206.66666666666669</v>
      </c>
      <c r="AG47" s="2">
        <f t="shared" si="13"/>
        <v>581.66666666666663</v>
      </c>
      <c r="AH47" s="51">
        <f t="shared" si="14"/>
        <v>375</v>
      </c>
      <c r="AI47" s="52">
        <f t="shared" si="15"/>
        <v>1.5716463414634145</v>
      </c>
      <c r="AJ47" s="1">
        <f t="shared" si="16"/>
        <v>374.99999999999994</v>
      </c>
      <c r="AK47" s="21">
        <f t="shared" si="17"/>
        <v>2.8145161290322576</v>
      </c>
      <c r="AL47" s="28">
        <f t="shared" si="18"/>
        <v>0.43954154727793698</v>
      </c>
      <c r="AM47" s="28">
        <f t="shared" si="19"/>
        <v>0.56045845272206307</v>
      </c>
      <c r="AN47" s="36">
        <f t="shared" si="20"/>
        <v>0.56899109792284863</v>
      </c>
    </row>
    <row r="48" spans="1:40" x14ac:dyDescent="0.25">
      <c r="A48" s="13" t="str">
        <f t="shared" si="34"/>
        <v>Heaps</v>
      </c>
      <c r="B48" s="13" t="s">
        <v>88</v>
      </c>
      <c r="C48" s="6"/>
      <c r="D48" s="7"/>
      <c r="E48" s="7"/>
      <c r="F48" s="7"/>
      <c r="G48" s="7"/>
      <c r="H48" s="7"/>
      <c r="I48" s="7"/>
      <c r="J48" s="7"/>
      <c r="K48" s="8"/>
      <c r="L48" s="7"/>
      <c r="M48" s="7"/>
      <c r="N48" s="7"/>
      <c r="Q48" s="20">
        <v>0</v>
      </c>
      <c r="R48" s="20"/>
      <c r="S48" s="15" t="s">
        <v>174</v>
      </c>
      <c r="T48" s="20">
        <f t="shared" si="10"/>
        <v>0</v>
      </c>
      <c r="U48" s="20">
        <f t="shared" si="11"/>
        <v>0</v>
      </c>
      <c r="V48" s="10" t="e">
        <f t="shared" si="24"/>
        <v>#DIV/0!</v>
      </c>
      <c r="W48" s="9" t="e">
        <f t="shared" si="25"/>
        <v>#DIV/0!</v>
      </c>
      <c r="X48" s="9" t="e">
        <f t="shared" si="26"/>
        <v>#DIV/0!</v>
      </c>
      <c r="Y48" s="2" t="e">
        <f t="shared" si="27"/>
        <v>#DIV/0!</v>
      </c>
      <c r="Z48" s="2" t="e">
        <f t="shared" si="28"/>
        <v>#DIV/0!</v>
      </c>
      <c r="AA48" s="2" t="e">
        <f t="shared" si="29"/>
        <v>#DIV/0!</v>
      </c>
      <c r="AB48" s="9">
        <f t="shared" si="30"/>
        <v>0</v>
      </c>
      <c r="AC48" s="2">
        <f t="shared" si="31"/>
        <v>0</v>
      </c>
      <c r="AD48" s="9" t="e">
        <f t="shared" si="32"/>
        <v>#DIV/0!</v>
      </c>
      <c r="AE48" s="2" t="e">
        <f t="shared" si="33"/>
        <v>#DIV/0!</v>
      </c>
      <c r="AF48" s="2" t="e">
        <f t="shared" si="12"/>
        <v>#DIV/0!</v>
      </c>
      <c r="AG48" s="2" t="e">
        <f t="shared" si="13"/>
        <v>#DIV/0!</v>
      </c>
      <c r="AH48" s="51" t="str">
        <f t="shared" si="14"/>
        <v/>
      </c>
      <c r="AI48" s="52" t="str">
        <f t="shared" si="15"/>
        <v/>
      </c>
      <c r="AJ48" s="1" t="str">
        <f t="shared" si="16"/>
        <v/>
      </c>
      <c r="AK48" s="21" t="str">
        <f t="shared" si="17"/>
        <v/>
      </c>
      <c r="AL48" s="28" t="str">
        <f t="shared" si="18"/>
        <v/>
      </c>
      <c r="AM48" s="28" t="str">
        <f t="shared" si="19"/>
        <v/>
      </c>
      <c r="AN48" s="36" t="str">
        <f t="shared" si="20"/>
        <v/>
      </c>
    </row>
    <row r="49" spans="1:40" x14ac:dyDescent="0.25">
      <c r="A49" s="13" t="str">
        <f t="shared" si="34"/>
        <v>Heaps</v>
      </c>
      <c r="B49" s="13" t="s">
        <v>89</v>
      </c>
      <c r="C49" s="6">
        <v>478</v>
      </c>
      <c r="D49" s="7">
        <v>294</v>
      </c>
      <c r="E49" s="7">
        <v>502</v>
      </c>
      <c r="F49" s="7">
        <v>471</v>
      </c>
      <c r="G49" s="7">
        <v>295</v>
      </c>
      <c r="H49" s="7">
        <v>489</v>
      </c>
      <c r="I49" s="7">
        <v>472</v>
      </c>
      <c r="J49" s="7">
        <v>293</v>
      </c>
      <c r="K49" s="8">
        <v>491</v>
      </c>
      <c r="L49" s="7">
        <v>765</v>
      </c>
      <c r="M49" s="7">
        <v>792</v>
      </c>
      <c r="N49" s="7">
        <v>770</v>
      </c>
      <c r="O49" s="16">
        <v>1</v>
      </c>
      <c r="P49" s="17">
        <v>0</v>
      </c>
      <c r="Q49" s="20">
        <v>1</v>
      </c>
      <c r="R49" s="20">
        <v>0</v>
      </c>
      <c r="S49" s="15" t="s">
        <v>91</v>
      </c>
      <c r="T49" s="20">
        <f t="shared" si="10"/>
        <v>1</v>
      </c>
      <c r="U49" s="20">
        <f t="shared" si="11"/>
        <v>0</v>
      </c>
      <c r="V49" s="10">
        <f t="shared" si="24"/>
        <v>473.66666666666669</v>
      </c>
      <c r="W49" s="9">
        <f t="shared" si="25"/>
        <v>294</v>
      </c>
      <c r="X49" s="9">
        <f t="shared" si="26"/>
        <v>494</v>
      </c>
      <c r="Y49" s="2">
        <f t="shared" si="27"/>
        <v>3.7859388972001828</v>
      </c>
      <c r="Z49" s="2">
        <f t="shared" si="28"/>
        <v>1</v>
      </c>
      <c r="AA49" s="2">
        <f t="shared" si="29"/>
        <v>7</v>
      </c>
      <c r="AB49" s="9">
        <f t="shared" si="30"/>
        <v>1261.6666666666667</v>
      </c>
      <c r="AC49" s="2">
        <f t="shared" si="31"/>
        <v>10.692676621563626</v>
      </c>
      <c r="AD49" s="9">
        <f t="shared" si="32"/>
        <v>775.66666666666663</v>
      </c>
      <c r="AE49" s="2">
        <f t="shared" si="33"/>
        <v>14.364307617610162</v>
      </c>
      <c r="AF49" s="2">
        <f t="shared" si="12"/>
        <v>301.99999999999994</v>
      </c>
      <c r="AG49" s="2">
        <f t="shared" si="13"/>
        <v>788</v>
      </c>
      <c r="AH49" s="51">
        <f t="shared" si="14"/>
        <v>486.00000000000011</v>
      </c>
      <c r="AI49" s="52">
        <f t="shared" si="15"/>
        <v>1.6265577997421574</v>
      </c>
      <c r="AJ49" s="1">
        <f t="shared" si="16"/>
        <v>486.00000000000006</v>
      </c>
      <c r="AK49" s="21">
        <f t="shared" si="17"/>
        <v>2.6092715231788084</v>
      </c>
      <c r="AL49" s="28">
        <f t="shared" si="18"/>
        <v>0.37309644670050762</v>
      </c>
      <c r="AM49" s="28">
        <f t="shared" si="19"/>
        <v>0.62690355329949243</v>
      </c>
      <c r="AN49" s="36">
        <f t="shared" si="20"/>
        <v>0.62068965517241381</v>
      </c>
    </row>
    <row r="50" spans="1:40" x14ac:dyDescent="0.25">
      <c r="A50" s="13" t="str">
        <f t="shared" si="34"/>
        <v>Heaps</v>
      </c>
      <c r="B50" s="13" t="s">
        <v>92</v>
      </c>
      <c r="C50" s="6"/>
      <c r="D50" s="7"/>
      <c r="E50" s="7"/>
      <c r="F50" s="7"/>
      <c r="G50" s="7"/>
      <c r="H50" s="7"/>
      <c r="I50" s="7"/>
      <c r="J50" s="7"/>
      <c r="K50" s="8"/>
      <c r="L50" s="7"/>
      <c r="M50" s="7"/>
      <c r="N50" s="7"/>
      <c r="Q50" s="20">
        <v>0</v>
      </c>
      <c r="R50" s="20"/>
      <c r="S50" s="15" t="s">
        <v>174</v>
      </c>
      <c r="T50" s="20">
        <f t="shared" si="10"/>
        <v>0</v>
      </c>
      <c r="U50" s="20">
        <f t="shared" si="11"/>
        <v>0</v>
      </c>
      <c r="V50" s="10" t="e">
        <f t="shared" si="24"/>
        <v>#DIV/0!</v>
      </c>
      <c r="W50" s="9" t="e">
        <f t="shared" si="25"/>
        <v>#DIV/0!</v>
      </c>
      <c r="X50" s="9" t="e">
        <f t="shared" si="26"/>
        <v>#DIV/0!</v>
      </c>
      <c r="Y50" s="2" t="e">
        <f t="shared" si="27"/>
        <v>#DIV/0!</v>
      </c>
      <c r="Z50" s="2" t="e">
        <f t="shared" si="28"/>
        <v>#DIV/0!</v>
      </c>
      <c r="AA50" s="2" t="e">
        <f t="shared" si="29"/>
        <v>#DIV/0!</v>
      </c>
      <c r="AB50" s="9">
        <f t="shared" si="30"/>
        <v>0</v>
      </c>
      <c r="AC50" s="2">
        <f t="shared" si="31"/>
        <v>0</v>
      </c>
      <c r="AD50" s="9" t="e">
        <f t="shared" si="32"/>
        <v>#DIV/0!</v>
      </c>
      <c r="AE50" s="2" t="e">
        <f t="shared" si="33"/>
        <v>#DIV/0!</v>
      </c>
      <c r="AF50" s="2" t="e">
        <f t="shared" si="12"/>
        <v>#DIV/0!</v>
      </c>
      <c r="AG50" s="2" t="e">
        <f t="shared" si="13"/>
        <v>#DIV/0!</v>
      </c>
      <c r="AH50" s="51" t="str">
        <f t="shared" si="14"/>
        <v/>
      </c>
      <c r="AI50" s="52" t="str">
        <f t="shared" si="15"/>
        <v/>
      </c>
      <c r="AJ50" s="1" t="str">
        <f t="shared" si="16"/>
        <v/>
      </c>
      <c r="AK50" s="21" t="str">
        <f t="shared" si="17"/>
        <v/>
      </c>
      <c r="AL50" s="28" t="str">
        <f t="shared" si="18"/>
        <v/>
      </c>
      <c r="AM50" s="28" t="str">
        <f t="shared" si="19"/>
        <v/>
      </c>
      <c r="AN50" s="36" t="str">
        <f t="shared" si="20"/>
        <v/>
      </c>
    </row>
    <row r="51" spans="1:40" x14ac:dyDescent="0.25">
      <c r="A51" s="13" t="s">
        <v>93</v>
      </c>
      <c r="B51" s="13" t="s">
        <v>94</v>
      </c>
      <c r="C51" s="6">
        <v>516</v>
      </c>
      <c r="D51" s="7">
        <v>312</v>
      </c>
      <c r="E51" s="7">
        <v>500</v>
      </c>
      <c r="F51" s="7">
        <v>469</v>
      </c>
      <c r="G51" s="7">
        <v>313</v>
      </c>
      <c r="H51" s="7">
        <v>484</v>
      </c>
      <c r="I51" s="7">
        <v>469</v>
      </c>
      <c r="J51" s="7">
        <v>297</v>
      </c>
      <c r="K51" s="8">
        <v>485</v>
      </c>
      <c r="L51" s="7">
        <v>719</v>
      </c>
      <c r="M51" s="7">
        <v>719</v>
      </c>
      <c r="N51" s="7">
        <v>719</v>
      </c>
      <c r="O51" s="16">
        <v>1</v>
      </c>
      <c r="P51" s="17">
        <v>1</v>
      </c>
      <c r="Q51" s="20">
        <v>1</v>
      </c>
      <c r="R51" s="20">
        <v>0</v>
      </c>
      <c r="T51" s="20">
        <f t="shared" si="10"/>
        <v>0</v>
      </c>
      <c r="U51" s="20">
        <f t="shared" si="11"/>
        <v>1</v>
      </c>
      <c r="V51" s="10">
        <f t="shared" si="24"/>
        <v>484.66666666666669</v>
      </c>
      <c r="W51" s="9">
        <f t="shared" si="25"/>
        <v>307.33333333333331</v>
      </c>
      <c r="X51" s="9">
        <f t="shared" si="26"/>
        <v>489.66666666666669</v>
      </c>
      <c r="Y51" s="2">
        <f t="shared" si="27"/>
        <v>27.135462651912412</v>
      </c>
      <c r="Z51" s="2">
        <f t="shared" si="28"/>
        <v>8.9628864398325021</v>
      </c>
      <c r="AA51" s="2">
        <f t="shared" si="29"/>
        <v>8.9628864398325021</v>
      </c>
      <c r="AB51" s="9">
        <f t="shared" si="30"/>
        <v>1281.6666666666667</v>
      </c>
      <c r="AC51" s="2">
        <f t="shared" si="31"/>
        <v>40.8207463593371</v>
      </c>
      <c r="AD51" s="9">
        <f t="shared" si="32"/>
        <v>719</v>
      </c>
      <c r="AE51" s="2">
        <f t="shared" si="33"/>
        <v>0</v>
      </c>
      <c r="AF51" s="2">
        <f t="shared" si="12"/>
        <v>234.33333333333331</v>
      </c>
      <c r="AG51" s="2">
        <f t="shared" si="13"/>
        <v>797</v>
      </c>
      <c r="AH51" s="51">
        <f t="shared" si="14"/>
        <v>562.66666666666674</v>
      </c>
      <c r="AI51" s="52">
        <f t="shared" si="15"/>
        <v>1.7825683820120539</v>
      </c>
      <c r="AJ51" s="1">
        <f t="shared" si="16"/>
        <v>562.66666666666674</v>
      </c>
      <c r="AK51" s="21">
        <f t="shared" si="17"/>
        <v>3.4011379800853487</v>
      </c>
      <c r="AL51" s="28">
        <f t="shared" si="18"/>
        <v>0.38561271434546213</v>
      </c>
      <c r="AM51" s="28">
        <f t="shared" si="19"/>
        <v>0.61438728565453793</v>
      </c>
      <c r="AN51" s="36">
        <f t="shared" si="20"/>
        <v>0.63411279229711137</v>
      </c>
    </row>
    <row r="52" spans="1:40" x14ac:dyDescent="0.25">
      <c r="A52" s="13" t="str">
        <f>A$51</f>
        <v>Monitors</v>
      </c>
      <c r="B52" s="13" t="s">
        <v>95</v>
      </c>
      <c r="C52" s="6"/>
      <c r="D52" s="7"/>
      <c r="E52" s="7"/>
      <c r="F52" s="7"/>
      <c r="G52" s="7"/>
      <c r="H52" s="7"/>
      <c r="I52" s="7"/>
      <c r="J52" s="7"/>
      <c r="K52" s="8"/>
      <c r="L52" s="7">
        <v>579</v>
      </c>
      <c r="M52" s="7">
        <v>578</v>
      </c>
      <c r="N52" s="7">
        <v>593</v>
      </c>
      <c r="Q52" s="20">
        <v>0</v>
      </c>
      <c r="R52" s="20"/>
      <c r="S52" s="15" t="s">
        <v>96</v>
      </c>
      <c r="T52" s="20">
        <f t="shared" si="10"/>
        <v>0</v>
      </c>
      <c r="U52" s="20">
        <f t="shared" si="11"/>
        <v>0</v>
      </c>
      <c r="V52" s="10" t="e">
        <f t="shared" si="24"/>
        <v>#DIV/0!</v>
      </c>
      <c r="W52" s="9" t="e">
        <f t="shared" si="25"/>
        <v>#DIV/0!</v>
      </c>
      <c r="X52" s="9" t="e">
        <f t="shared" si="26"/>
        <v>#DIV/0!</v>
      </c>
      <c r="Y52" s="2" t="e">
        <f t="shared" si="27"/>
        <v>#DIV/0!</v>
      </c>
      <c r="Z52" s="2" t="e">
        <f t="shared" si="28"/>
        <v>#DIV/0!</v>
      </c>
      <c r="AA52" s="2" t="e">
        <f t="shared" si="29"/>
        <v>#DIV/0!</v>
      </c>
      <c r="AB52" s="9">
        <f t="shared" si="30"/>
        <v>0</v>
      </c>
      <c r="AC52" s="2">
        <f t="shared" si="31"/>
        <v>0</v>
      </c>
      <c r="AD52" s="9">
        <f t="shared" si="32"/>
        <v>583.33333333333337</v>
      </c>
      <c r="AE52" s="2">
        <f t="shared" si="33"/>
        <v>8.3864970836060841</v>
      </c>
      <c r="AF52" s="2" t="e">
        <f t="shared" si="12"/>
        <v>#DIV/0!</v>
      </c>
      <c r="AG52" s="2" t="e">
        <f t="shared" si="13"/>
        <v>#DIV/0!</v>
      </c>
      <c r="AH52" s="51" t="str">
        <f t="shared" si="14"/>
        <v/>
      </c>
      <c r="AI52" s="52" t="str">
        <f t="shared" si="15"/>
        <v/>
      </c>
      <c r="AJ52" s="1" t="str">
        <f t="shared" si="16"/>
        <v/>
      </c>
      <c r="AK52" s="21" t="str">
        <f t="shared" si="17"/>
        <v/>
      </c>
      <c r="AL52" s="28" t="str">
        <f t="shared" si="18"/>
        <v/>
      </c>
      <c r="AM52" s="28" t="str">
        <f t="shared" si="19"/>
        <v/>
      </c>
      <c r="AN52" s="36" t="str">
        <f t="shared" si="20"/>
        <v/>
      </c>
    </row>
    <row r="53" spans="1:40" x14ac:dyDescent="0.25">
      <c r="A53" s="13" t="str">
        <f t="shared" ref="A53:A59" si="35">A$51</f>
        <v>Monitors</v>
      </c>
      <c r="B53" s="13" t="s">
        <v>97</v>
      </c>
      <c r="C53" s="6"/>
      <c r="D53" s="7"/>
      <c r="E53" s="7"/>
      <c r="F53" s="7"/>
      <c r="G53" s="7"/>
      <c r="H53" s="7"/>
      <c r="I53" s="7"/>
      <c r="J53" s="7"/>
      <c r="K53" s="8"/>
      <c r="L53" s="7">
        <v>1297</v>
      </c>
      <c r="M53" s="7">
        <v>1296</v>
      </c>
      <c r="N53" s="7">
        <v>1297</v>
      </c>
      <c r="Q53" s="20">
        <v>0</v>
      </c>
      <c r="R53" s="20"/>
      <c r="S53" s="15" t="s">
        <v>98</v>
      </c>
      <c r="T53" s="20">
        <f t="shared" si="10"/>
        <v>0</v>
      </c>
      <c r="U53" s="20">
        <f t="shared" si="11"/>
        <v>0</v>
      </c>
      <c r="V53" s="10" t="e">
        <f t="shared" si="24"/>
        <v>#DIV/0!</v>
      </c>
      <c r="W53" s="9" t="e">
        <f t="shared" si="25"/>
        <v>#DIV/0!</v>
      </c>
      <c r="X53" s="9" t="e">
        <f t="shared" si="26"/>
        <v>#DIV/0!</v>
      </c>
      <c r="Y53" s="2" t="e">
        <f t="shared" si="27"/>
        <v>#DIV/0!</v>
      </c>
      <c r="Z53" s="2" t="e">
        <f t="shared" si="28"/>
        <v>#DIV/0!</v>
      </c>
      <c r="AA53" s="2" t="e">
        <f t="shared" si="29"/>
        <v>#DIV/0!</v>
      </c>
      <c r="AB53" s="9">
        <f t="shared" si="30"/>
        <v>0</v>
      </c>
      <c r="AC53" s="2">
        <f t="shared" si="31"/>
        <v>0</v>
      </c>
      <c r="AD53" s="9">
        <f t="shared" si="32"/>
        <v>1296.6666666666667</v>
      </c>
      <c r="AE53" s="2">
        <f t="shared" si="33"/>
        <v>0.57735026918962584</v>
      </c>
      <c r="AF53" s="2" t="e">
        <f t="shared" si="12"/>
        <v>#DIV/0!</v>
      </c>
      <c r="AG53" s="2" t="e">
        <f t="shared" si="13"/>
        <v>#DIV/0!</v>
      </c>
      <c r="AH53" s="51" t="str">
        <f t="shared" si="14"/>
        <v/>
      </c>
      <c r="AI53" s="52" t="str">
        <f t="shared" si="15"/>
        <v/>
      </c>
      <c r="AJ53" s="1" t="str">
        <f t="shared" si="16"/>
        <v/>
      </c>
      <c r="AK53" s="21" t="str">
        <f t="shared" si="17"/>
        <v/>
      </c>
      <c r="AL53" s="28" t="str">
        <f t="shared" si="18"/>
        <v/>
      </c>
      <c r="AM53" s="28" t="str">
        <f t="shared" si="19"/>
        <v/>
      </c>
      <c r="AN53" s="36" t="str">
        <f t="shared" si="20"/>
        <v/>
      </c>
    </row>
    <row r="54" spans="1:40" x14ac:dyDescent="0.25">
      <c r="A54" s="13" t="str">
        <f t="shared" si="35"/>
        <v>Monitors</v>
      </c>
      <c r="B54" s="13" t="s">
        <v>99</v>
      </c>
      <c r="C54" s="6"/>
      <c r="D54" s="7"/>
      <c r="E54" s="7"/>
      <c r="F54" s="7"/>
      <c r="G54" s="7"/>
      <c r="H54" s="7"/>
      <c r="I54" s="7"/>
      <c r="J54" s="7"/>
      <c r="K54" s="8"/>
      <c r="L54" s="7">
        <v>640</v>
      </c>
      <c r="M54" s="7">
        <v>641</v>
      </c>
      <c r="N54" s="7">
        <v>656</v>
      </c>
      <c r="Q54" s="20">
        <v>0</v>
      </c>
      <c r="R54" s="20"/>
      <c r="S54" s="15" t="s">
        <v>98</v>
      </c>
      <c r="T54" s="20">
        <f t="shared" si="10"/>
        <v>0</v>
      </c>
      <c r="U54" s="20">
        <f t="shared" si="11"/>
        <v>0</v>
      </c>
      <c r="V54" s="10" t="e">
        <f t="shared" si="24"/>
        <v>#DIV/0!</v>
      </c>
      <c r="W54" s="9" t="e">
        <f t="shared" si="25"/>
        <v>#DIV/0!</v>
      </c>
      <c r="X54" s="9" t="e">
        <f t="shared" si="26"/>
        <v>#DIV/0!</v>
      </c>
      <c r="Y54" s="2" t="e">
        <f t="shared" si="27"/>
        <v>#DIV/0!</v>
      </c>
      <c r="Z54" s="2" t="e">
        <f t="shared" si="28"/>
        <v>#DIV/0!</v>
      </c>
      <c r="AA54" s="2" t="e">
        <f t="shared" si="29"/>
        <v>#DIV/0!</v>
      </c>
      <c r="AB54" s="9">
        <f t="shared" si="30"/>
        <v>0</v>
      </c>
      <c r="AC54" s="2">
        <f t="shared" si="31"/>
        <v>0</v>
      </c>
      <c r="AD54" s="9">
        <f t="shared" si="32"/>
        <v>645.66666666666663</v>
      </c>
      <c r="AE54" s="2">
        <f t="shared" si="33"/>
        <v>8.9628864398325021</v>
      </c>
      <c r="AF54" s="2" t="e">
        <f t="shared" si="12"/>
        <v>#DIV/0!</v>
      </c>
      <c r="AG54" s="2" t="e">
        <f t="shared" si="13"/>
        <v>#DIV/0!</v>
      </c>
      <c r="AH54" s="51" t="str">
        <f t="shared" si="14"/>
        <v/>
      </c>
      <c r="AI54" s="52" t="str">
        <f t="shared" si="15"/>
        <v/>
      </c>
      <c r="AJ54" s="1" t="str">
        <f t="shared" si="16"/>
        <v/>
      </c>
      <c r="AK54" s="21" t="str">
        <f t="shared" si="17"/>
        <v/>
      </c>
      <c r="AL54" s="28" t="str">
        <f t="shared" si="18"/>
        <v/>
      </c>
      <c r="AM54" s="28" t="str">
        <f t="shared" si="19"/>
        <v/>
      </c>
      <c r="AN54" s="36" t="str">
        <f t="shared" si="20"/>
        <v/>
      </c>
    </row>
    <row r="55" spans="1:40" x14ac:dyDescent="0.25">
      <c r="A55" s="13" t="str">
        <f t="shared" si="35"/>
        <v>Monitors</v>
      </c>
      <c r="B55" s="13" t="s">
        <v>100</v>
      </c>
      <c r="C55" s="6">
        <v>547</v>
      </c>
      <c r="D55" s="7">
        <v>375</v>
      </c>
      <c r="E55" s="7">
        <v>562</v>
      </c>
      <c r="F55" s="7">
        <v>531</v>
      </c>
      <c r="G55" s="7">
        <v>375</v>
      </c>
      <c r="H55" s="7">
        <v>562</v>
      </c>
      <c r="I55" s="7">
        <v>515</v>
      </c>
      <c r="J55" s="7">
        <v>360</v>
      </c>
      <c r="K55" s="8">
        <v>578</v>
      </c>
      <c r="L55" s="7">
        <v>844</v>
      </c>
      <c r="M55" s="7">
        <v>937</v>
      </c>
      <c r="N55" s="7">
        <v>860</v>
      </c>
      <c r="O55" s="16">
        <v>1</v>
      </c>
      <c r="P55" s="17">
        <v>1</v>
      </c>
      <c r="Q55" s="20">
        <v>1</v>
      </c>
      <c r="R55" s="20">
        <v>0</v>
      </c>
      <c r="T55" s="20">
        <f t="shared" si="10"/>
        <v>0</v>
      </c>
      <c r="U55" s="20">
        <f t="shared" si="11"/>
        <v>1</v>
      </c>
      <c r="V55" s="10">
        <f t="shared" si="24"/>
        <v>531</v>
      </c>
      <c r="W55" s="9">
        <f t="shared" si="25"/>
        <v>370</v>
      </c>
      <c r="X55" s="9">
        <f t="shared" si="26"/>
        <v>567.33333333333337</v>
      </c>
      <c r="Y55" s="2">
        <f t="shared" si="27"/>
        <v>16</v>
      </c>
      <c r="Z55" s="2">
        <f t="shared" si="28"/>
        <v>8.6602540378443873</v>
      </c>
      <c r="AA55" s="2">
        <f t="shared" si="29"/>
        <v>9.2376043070340135</v>
      </c>
      <c r="AB55" s="9">
        <f t="shared" si="30"/>
        <v>1468.3333333333333</v>
      </c>
      <c r="AC55" s="2">
        <f t="shared" si="31"/>
        <v>15.50268793897798</v>
      </c>
      <c r="AD55" s="9">
        <f t="shared" si="32"/>
        <v>880.33333333333337</v>
      </c>
      <c r="AE55" s="2">
        <f t="shared" si="33"/>
        <v>49.722563623905529</v>
      </c>
      <c r="AF55" s="2">
        <f t="shared" si="12"/>
        <v>349.33333333333337</v>
      </c>
      <c r="AG55" s="2">
        <f t="shared" si="13"/>
        <v>937.33333333333337</v>
      </c>
      <c r="AH55" s="51">
        <f t="shared" si="14"/>
        <v>587.99999999999989</v>
      </c>
      <c r="AI55" s="52">
        <f t="shared" si="15"/>
        <v>1.6679288148428624</v>
      </c>
      <c r="AJ55" s="1">
        <f t="shared" si="16"/>
        <v>588</v>
      </c>
      <c r="AK55" s="21">
        <f t="shared" si="17"/>
        <v>2.6832061068702289</v>
      </c>
      <c r="AL55" s="28">
        <f t="shared" si="18"/>
        <v>0.39473684210526316</v>
      </c>
      <c r="AM55" s="28">
        <f t="shared" si="19"/>
        <v>0.60526315789473684</v>
      </c>
      <c r="AN55" s="36">
        <f t="shared" si="20"/>
        <v>0.69679849340866296</v>
      </c>
    </row>
    <row r="56" spans="1:40" x14ac:dyDescent="0.25">
      <c r="A56" s="13" t="str">
        <f t="shared" si="35"/>
        <v>Monitors</v>
      </c>
      <c r="B56" s="13" t="s">
        <v>101</v>
      </c>
      <c r="C56" s="6"/>
      <c r="D56" s="7"/>
      <c r="E56" s="7"/>
      <c r="F56" s="7"/>
      <c r="G56" s="7"/>
      <c r="H56" s="7"/>
      <c r="I56" s="7"/>
      <c r="J56" s="7"/>
      <c r="K56" s="8"/>
      <c r="L56" s="7"/>
      <c r="M56" s="7"/>
      <c r="N56" s="7"/>
      <c r="Q56" s="20">
        <v>0</v>
      </c>
      <c r="R56" s="20"/>
      <c r="S56" s="15" t="s">
        <v>102</v>
      </c>
      <c r="T56" s="20">
        <f t="shared" si="10"/>
        <v>0</v>
      </c>
      <c r="U56" s="20">
        <f t="shared" si="11"/>
        <v>0</v>
      </c>
      <c r="V56" s="10" t="e">
        <f t="shared" si="24"/>
        <v>#DIV/0!</v>
      </c>
      <c r="W56" s="9" t="e">
        <f t="shared" si="25"/>
        <v>#DIV/0!</v>
      </c>
      <c r="X56" s="9" t="e">
        <f t="shared" si="26"/>
        <v>#DIV/0!</v>
      </c>
      <c r="Y56" s="2" t="e">
        <f t="shared" si="27"/>
        <v>#DIV/0!</v>
      </c>
      <c r="Z56" s="2" t="e">
        <f t="shared" si="28"/>
        <v>#DIV/0!</v>
      </c>
      <c r="AA56" s="2" t="e">
        <f t="shared" si="29"/>
        <v>#DIV/0!</v>
      </c>
      <c r="AB56" s="9">
        <f t="shared" si="30"/>
        <v>0</v>
      </c>
      <c r="AC56" s="2">
        <f t="shared" si="31"/>
        <v>0</v>
      </c>
      <c r="AD56" s="9" t="e">
        <f t="shared" si="32"/>
        <v>#DIV/0!</v>
      </c>
      <c r="AE56" s="2" t="e">
        <f t="shared" si="33"/>
        <v>#DIV/0!</v>
      </c>
      <c r="AF56" s="2" t="e">
        <f t="shared" si="12"/>
        <v>#DIV/0!</v>
      </c>
      <c r="AG56" s="2" t="e">
        <f t="shared" si="13"/>
        <v>#DIV/0!</v>
      </c>
      <c r="AH56" s="51" t="str">
        <f t="shared" si="14"/>
        <v/>
      </c>
      <c r="AI56" s="52" t="str">
        <f t="shared" si="15"/>
        <v/>
      </c>
      <c r="AJ56" s="1" t="str">
        <f t="shared" si="16"/>
        <v/>
      </c>
      <c r="AK56" s="21" t="str">
        <f t="shared" si="17"/>
        <v/>
      </c>
      <c r="AL56" s="28" t="str">
        <f t="shared" si="18"/>
        <v/>
      </c>
      <c r="AM56" s="28" t="str">
        <f t="shared" si="19"/>
        <v/>
      </c>
      <c r="AN56" s="36" t="str">
        <f t="shared" si="20"/>
        <v/>
      </c>
    </row>
    <row r="57" spans="1:40" x14ac:dyDescent="0.25">
      <c r="A57" s="13" t="str">
        <f t="shared" si="35"/>
        <v>Monitors</v>
      </c>
      <c r="B57" s="13" t="s">
        <v>103</v>
      </c>
      <c r="C57" s="6"/>
      <c r="D57" s="7"/>
      <c r="E57" s="7"/>
      <c r="F57" s="7"/>
      <c r="G57" s="7"/>
      <c r="H57" s="7"/>
      <c r="I57" s="7"/>
      <c r="J57" s="7"/>
      <c r="K57" s="8"/>
      <c r="L57" s="7"/>
      <c r="M57" s="7"/>
      <c r="N57" s="7"/>
      <c r="Q57" s="20">
        <v>0</v>
      </c>
      <c r="R57" s="20"/>
      <c r="S57" s="15" t="s">
        <v>102</v>
      </c>
      <c r="T57" s="20">
        <f t="shared" si="10"/>
        <v>0</v>
      </c>
      <c r="U57" s="20">
        <f t="shared" si="11"/>
        <v>0</v>
      </c>
      <c r="V57" s="10" t="e">
        <f t="shared" si="24"/>
        <v>#DIV/0!</v>
      </c>
      <c r="W57" s="9" t="e">
        <f t="shared" si="25"/>
        <v>#DIV/0!</v>
      </c>
      <c r="X57" s="9" t="e">
        <f t="shared" si="26"/>
        <v>#DIV/0!</v>
      </c>
      <c r="Y57" s="2" t="e">
        <f t="shared" si="27"/>
        <v>#DIV/0!</v>
      </c>
      <c r="Z57" s="2" t="e">
        <f t="shared" si="28"/>
        <v>#DIV/0!</v>
      </c>
      <c r="AA57" s="2" t="e">
        <f t="shared" si="29"/>
        <v>#DIV/0!</v>
      </c>
      <c r="AB57" s="9">
        <f t="shared" si="30"/>
        <v>0</v>
      </c>
      <c r="AC57" s="2">
        <f t="shared" si="31"/>
        <v>0</v>
      </c>
      <c r="AD57" s="9" t="e">
        <f t="shared" si="32"/>
        <v>#DIV/0!</v>
      </c>
      <c r="AE57" s="2" t="e">
        <f t="shared" si="33"/>
        <v>#DIV/0!</v>
      </c>
      <c r="AF57" s="2" t="e">
        <f t="shared" si="12"/>
        <v>#DIV/0!</v>
      </c>
      <c r="AG57" s="2" t="e">
        <f t="shared" si="13"/>
        <v>#DIV/0!</v>
      </c>
      <c r="AH57" s="51" t="str">
        <f t="shared" si="14"/>
        <v/>
      </c>
      <c r="AI57" s="52" t="str">
        <f t="shared" si="15"/>
        <v/>
      </c>
      <c r="AJ57" s="1" t="str">
        <f t="shared" si="16"/>
        <v/>
      </c>
      <c r="AK57" s="21" t="str">
        <f t="shared" si="17"/>
        <v/>
      </c>
      <c r="AL57" s="28" t="str">
        <f t="shared" si="18"/>
        <v/>
      </c>
      <c r="AM57" s="28" t="str">
        <f t="shared" si="19"/>
        <v/>
      </c>
      <c r="AN57" s="36" t="str">
        <f t="shared" si="20"/>
        <v/>
      </c>
    </row>
    <row r="58" spans="1:40" x14ac:dyDescent="0.25">
      <c r="A58" s="13" t="str">
        <f t="shared" si="35"/>
        <v>Monitors</v>
      </c>
      <c r="B58" s="13" t="s">
        <v>104</v>
      </c>
      <c r="C58" s="6">
        <v>500</v>
      </c>
      <c r="D58" s="7">
        <v>281</v>
      </c>
      <c r="E58" s="7">
        <v>407</v>
      </c>
      <c r="F58" s="7">
        <v>469</v>
      </c>
      <c r="G58" s="7">
        <v>297</v>
      </c>
      <c r="H58" s="7">
        <v>454</v>
      </c>
      <c r="I58" s="7">
        <v>500</v>
      </c>
      <c r="J58" s="7">
        <v>297</v>
      </c>
      <c r="K58" s="8">
        <v>453</v>
      </c>
      <c r="L58" s="7">
        <v>734</v>
      </c>
      <c r="M58" s="7">
        <v>688</v>
      </c>
      <c r="N58" s="7">
        <v>719</v>
      </c>
      <c r="O58" s="16">
        <v>1</v>
      </c>
      <c r="P58" s="17">
        <v>1</v>
      </c>
      <c r="Q58" s="20">
        <v>1</v>
      </c>
      <c r="R58" s="20">
        <v>0</v>
      </c>
      <c r="T58" s="20">
        <f t="shared" si="10"/>
        <v>0</v>
      </c>
      <c r="U58" s="20">
        <f t="shared" si="11"/>
        <v>1</v>
      </c>
      <c r="V58" s="10">
        <f t="shared" si="24"/>
        <v>489.66666666666669</v>
      </c>
      <c r="W58" s="9">
        <f t="shared" si="25"/>
        <v>291.66666666666669</v>
      </c>
      <c r="X58" s="9">
        <f t="shared" si="26"/>
        <v>438</v>
      </c>
      <c r="Y58" s="2">
        <f t="shared" si="27"/>
        <v>17.897858344878397</v>
      </c>
      <c r="Z58" s="2">
        <f t="shared" si="28"/>
        <v>9.2376043070340135</v>
      </c>
      <c r="AA58" s="2">
        <f t="shared" si="29"/>
        <v>26.851443164195103</v>
      </c>
      <c r="AB58" s="9">
        <f t="shared" si="30"/>
        <v>1219.3333333333333</v>
      </c>
      <c r="AC58" s="2">
        <f t="shared" si="31"/>
        <v>31.005375877955959</v>
      </c>
      <c r="AD58" s="9">
        <f t="shared" si="32"/>
        <v>713.66666666666663</v>
      </c>
      <c r="AE58" s="2">
        <f t="shared" si="33"/>
        <v>23.459184413217208</v>
      </c>
      <c r="AF58" s="2">
        <f t="shared" si="12"/>
        <v>223.99999999999994</v>
      </c>
      <c r="AG58" s="2">
        <f t="shared" si="13"/>
        <v>729.66666666666674</v>
      </c>
      <c r="AH58" s="51">
        <f t="shared" si="14"/>
        <v>505.66666666666663</v>
      </c>
      <c r="AI58" s="52">
        <f t="shared" si="15"/>
        <v>1.7085474077533862</v>
      </c>
      <c r="AJ58" s="1">
        <f t="shared" si="16"/>
        <v>505.6666666666668</v>
      </c>
      <c r="AK58" s="21">
        <f t="shared" si="17"/>
        <v>3.2574404761904772</v>
      </c>
      <c r="AL58" s="28">
        <f t="shared" si="18"/>
        <v>0.39972590223846505</v>
      </c>
      <c r="AM58" s="28">
        <f t="shared" si="19"/>
        <v>0.60027409776153484</v>
      </c>
      <c r="AN58" s="36">
        <f t="shared" si="20"/>
        <v>0.59564329475833899</v>
      </c>
    </row>
    <row r="59" spans="1:40" x14ac:dyDescent="0.25">
      <c r="A59" s="13" t="str">
        <f t="shared" si="35"/>
        <v>Monitors</v>
      </c>
      <c r="B59" s="13" t="s">
        <v>105</v>
      </c>
      <c r="C59" s="6"/>
      <c r="D59" s="7"/>
      <c r="E59" s="7"/>
      <c r="F59" s="7"/>
      <c r="G59" s="7"/>
      <c r="H59" s="7"/>
      <c r="I59" s="7"/>
      <c r="J59" s="7"/>
      <c r="K59" s="8"/>
      <c r="L59" s="7"/>
      <c r="M59" s="7"/>
      <c r="N59" s="7"/>
      <c r="Q59" s="20">
        <v>0</v>
      </c>
      <c r="R59" s="20"/>
      <c r="S59" s="15" t="s">
        <v>102</v>
      </c>
      <c r="T59" s="20">
        <f t="shared" si="10"/>
        <v>0</v>
      </c>
      <c r="U59" s="20">
        <f t="shared" si="11"/>
        <v>0</v>
      </c>
      <c r="V59" s="10" t="e">
        <f t="shared" si="24"/>
        <v>#DIV/0!</v>
      </c>
      <c r="W59" s="9" t="e">
        <f t="shared" si="25"/>
        <v>#DIV/0!</v>
      </c>
      <c r="X59" s="9" t="e">
        <f t="shared" si="26"/>
        <v>#DIV/0!</v>
      </c>
      <c r="Y59" s="2" t="e">
        <f t="shared" si="27"/>
        <v>#DIV/0!</v>
      </c>
      <c r="Z59" s="2" t="e">
        <f t="shared" si="28"/>
        <v>#DIV/0!</v>
      </c>
      <c r="AA59" s="2" t="e">
        <f t="shared" si="29"/>
        <v>#DIV/0!</v>
      </c>
      <c r="AB59" s="9">
        <f t="shared" si="30"/>
        <v>0</v>
      </c>
      <c r="AC59" s="2">
        <f t="shared" si="31"/>
        <v>0</v>
      </c>
      <c r="AD59" s="9" t="e">
        <f t="shared" si="32"/>
        <v>#DIV/0!</v>
      </c>
      <c r="AE59" s="2" t="e">
        <f t="shared" si="33"/>
        <v>#DIV/0!</v>
      </c>
      <c r="AF59" s="2" t="e">
        <f t="shared" si="12"/>
        <v>#DIV/0!</v>
      </c>
      <c r="AG59" s="2" t="e">
        <f t="shared" si="13"/>
        <v>#DIV/0!</v>
      </c>
      <c r="AH59" s="51" t="str">
        <f t="shared" si="14"/>
        <v/>
      </c>
      <c r="AI59" s="52" t="str">
        <f t="shared" si="15"/>
        <v/>
      </c>
      <c r="AJ59" s="1" t="str">
        <f t="shared" si="16"/>
        <v/>
      </c>
      <c r="AK59" s="21" t="str">
        <f t="shared" si="17"/>
        <v/>
      </c>
      <c r="AL59" s="28" t="str">
        <f t="shared" si="18"/>
        <v/>
      </c>
      <c r="AM59" s="28" t="str">
        <f t="shared" si="19"/>
        <v/>
      </c>
      <c r="AN59" s="36" t="str">
        <f t="shared" si="20"/>
        <v/>
      </c>
    </row>
    <row r="60" spans="1:40" x14ac:dyDescent="0.25">
      <c r="A60" s="13" t="s">
        <v>106</v>
      </c>
      <c r="B60" s="13" t="s">
        <v>107</v>
      </c>
      <c r="C60" s="6">
        <v>484</v>
      </c>
      <c r="D60" s="7">
        <v>266</v>
      </c>
      <c r="E60" s="7">
        <v>360</v>
      </c>
      <c r="F60" s="7">
        <v>500</v>
      </c>
      <c r="G60" s="7">
        <v>265</v>
      </c>
      <c r="H60" s="7">
        <v>360</v>
      </c>
      <c r="I60" s="7">
        <v>500</v>
      </c>
      <c r="J60" s="7">
        <v>281</v>
      </c>
      <c r="K60" s="8">
        <v>359</v>
      </c>
      <c r="L60" s="7">
        <v>797</v>
      </c>
      <c r="M60" s="7">
        <v>782</v>
      </c>
      <c r="N60" s="7">
        <v>782</v>
      </c>
      <c r="O60" s="16">
        <v>1</v>
      </c>
      <c r="P60" s="17">
        <v>1</v>
      </c>
      <c r="Q60" s="20">
        <v>1</v>
      </c>
      <c r="R60" s="20">
        <v>0</v>
      </c>
      <c r="T60" s="20">
        <f t="shared" si="10"/>
        <v>0</v>
      </c>
      <c r="U60" s="20">
        <f t="shared" si="11"/>
        <v>1</v>
      </c>
      <c r="V60" s="10">
        <f t="shared" si="24"/>
        <v>494.66666666666669</v>
      </c>
      <c r="W60" s="9">
        <f t="shared" si="25"/>
        <v>270.66666666666669</v>
      </c>
      <c r="X60" s="9">
        <f t="shared" si="26"/>
        <v>359.66666666666669</v>
      </c>
      <c r="Y60" s="2">
        <f t="shared" si="27"/>
        <v>9.2376043070340135</v>
      </c>
      <c r="Z60" s="2">
        <f t="shared" si="28"/>
        <v>8.9628864398325021</v>
      </c>
      <c r="AA60" s="2">
        <f t="shared" si="29"/>
        <v>0.57735026918962584</v>
      </c>
      <c r="AB60" s="9">
        <f t="shared" si="30"/>
        <v>1125</v>
      </c>
      <c r="AC60" s="2">
        <f t="shared" si="31"/>
        <v>15</v>
      </c>
      <c r="AD60" s="9">
        <f t="shared" si="32"/>
        <v>787</v>
      </c>
      <c r="AE60" s="2">
        <f t="shared" si="33"/>
        <v>8.6602540378443873</v>
      </c>
      <c r="AF60" s="2">
        <f t="shared" si="12"/>
        <v>292.33333333333331</v>
      </c>
      <c r="AG60" s="2">
        <f t="shared" si="13"/>
        <v>630.33333333333337</v>
      </c>
      <c r="AH60" s="51">
        <f t="shared" si="14"/>
        <v>338</v>
      </c>
      <c r="AI60" s="52">
        <f t="shared" si="15"/>
        <v>1.4294790343074968</v>
      </c>
      <c r="AJ60" s="1">
        <f t="shared" si="16"/>
        <v>338.00000000000006</v>
      </c>
      <c r="AK60" s="21">
        <f t="shared" si="17"/>
        <v>2.1562143671607759</v>
      </c>
      <c r="AL60" s="28">
        <f t="shared" si="18"/>
        <v>0.42940243257535698</v>
      </c>
      <c r="AM60" s="28">
        <f t="shared" si="19"/>
        <v>0.57059756742464307</v>
      </c>
      <c r="AN60" s="36">
        <f t="shared" si="20"/>
        <v>0.54716981132075471</v>
      </c>
    </row>
    <row r="61" spans="1:40" x14ac:dyDescent="0.25">
      <c r="A61" s="13" t="str">
        <f>A$60</f>
        <v>Misc</v>
      </c>
      <c r="B61" s="13" t="s">
        <v>108</v>
      </c>
      <c r="C61" s="6">
        <v>536</v>
      </c>
      <c r="D61" s="7">
        <v>380</v>
      </c>
      <c r="E61" s="7">
        <v>652</v>
      </c>
      <c r="F61" s="7">
        <v>538</v>
      </c>
      <c r="G61" s="7">
        <v>385</v>
      </c>
      <c r="H61" s="7">
        <v>630</v>
      </c>
      <c r="I61" s="7">
        <v>536</v>
      </c>
      <c r="J61" s="7">
        <v>377</v>
      </c>
      <c r="K61" s="8">
        <v>628</v>
      </c>
      <c r="L61" s="7">
        <v>916</v>
      </c>
      <c r="M61" s="7">
        <v>915</v>
      </c>
      <c r="N61" s="7">
        <v>938</v>
      </c>
      <c r="O61" s="16">
        <v>1</v>
      </c>
      <c r="P61" s="17">
        <v>1</v>
      </c>
      <c r="Q61" s="20">
        <v>1</v>
      </c>
      <c r="R61" s="20">
        <v>1</v>
      </c>
      <c r="S61" s="15" t="s">
        <v>46</v>
      </c>
      <c r="T61" s="20">
        <f t="shared" si="10"/>
        <v>1</v>
      </c>
      <c r="U61" s="20">
        <f t="shared" si="11"/>
        <v>1</v>
      </c>
      <c r="V61" s="10">
        <f t="shared" si="24"/>
        <v>536.66666666666663</v>
      </c>
      <c r="W61" s="9">
        <f t="shared" si="25"/>
        <v>380.66666666666669</v>
      </c>
      <c r="X61" s="9">
        <f t="shared" si="26"/>
        <v>636.66666666666663</v>
      </c>
      <c r="Y61" s="2">
        <f t="shared" si="27"/>
        <v>1.1547005383792517</v>
      </c>
      <c r="Z61" s="2">
        <f t="shared" si="28"/>
        <v>4.0414518843273806</v>
      </c>
      <c r="AA61" s="2">
        <f t="shared" si="29"/>
        <v>13.316656236958787</v>
      </c>
      <c r="AB61" s="9">
        <f t="shared" si="30"/>
        <v>1554</v>
      </c>
      <c r="AC61" s="2">
        <f t="shared" si="31"/>
        <v>13.527749258468683</v>
      </c>
      <c r="AD61" s="9">
        <f t="shared" si="32"/>
        <v>923</v>
      </c>
      <c r="AE61" s="2">
        <f t="shared" si="33"/>
        <v>13</v>
      </c>
      <c r="AF61" s="2">
        <f t="shared" si="12"/>
        <v>386.33333333333337</v>
      </c>
      <c r="AG61" s="2">
        <f t="shared" si="13"/>
        <v>1017.3333333333333</v>
      </c>
      <c r="AH61" s="51">
        <f t="shared" si="14"/>
        <v>631</v>
      </c>
      <c r="AI61" s="52">
        <f t="shared" si="15"/>
        <v>1.6836403033586131</v>
      </c>
      <c r="AJ61" s="1">
        <f t="shared" si="16"/>
        <v>630.99999999999989</v>
      </c>
      <c r="AK61" s="21">
        <f t="shared" si="17"/>
        <v>2.6333045729076785</v>
      </c>
      <c r="AL61" s="28">
        <f t="shared" si="18"/>
        <v>0.37418086500655312</v>
      </c>
      <c r="AM61" s="28">
        <f t="shared" si="19"/>
        <v>0.62581913499344688</v>
      </c>
      <c r="AN61" s="36">
        <f t="shared" si="20"/>
        <v>0.70931677018633554</v>
      </c>
    </row>
    <row r="62" spans="1:40" x14ac:dyDescent="0.25">
      <c r="A62" s="13" t="str">
        <f t="shared" ref="A62:A71" si="36">A$60</f>
        <v>Misc</v>
      </c>
      <c r="B62" s="13" t="s">
        <v>109</v>
      </c>
      <c r="C62" s="6">
        <v>428</v>
      </c>
      <c r="D62" s="7">
        <v>275</v>
      </c>
      <c r="E62" s="7">
        <v>325</v>
      </c>
      <c r="F62" s="7">
        <v>424</v>
      </c>
      <c r="G62" s="7">
        <v>277</v>
      </c>
      <c r="H62" s="7">
        <v>339</v>
      </c>
      <c r="I62" s="7">
        <v>425</v>
      </c>
      <c r="J62" s="7">
        <v>276</v>
      </c>
      <c r="K62" s="8">
        <v>331</v>
      </c>
      <c r="L62" s="7">
        <v>627</v>
      </c>
      <c r="M62" s="7">
        <v>624</v>
      </c>
      <c r="N62" s="7">
        <v>640</v>
      </c>
      <c r="O62" s="16">
        <v>1</v>
      </c>
      <c r="P62" s="17">
        <v>1</v>
      </c>
      <c r="Q62" s="20">
        <v>1</v>
      </c>
      <c r="R62" s="20">
        <v>0</v>
      </c>
      <c r="T62" s="20">
        <f t="shared" si="10"/>
        <v>0</v>
      </c>
      <c r="U62" s="20">
        <f t="shared" si="11"/>
        <v>1</v>
      </c>
      <c r="V62" s="10">
        <f t="shared" si="24"/>
        <v>425.66666666666669</v>
      </c>
      <c r="W62" s="9">
        <f t="shared" si="25"/>
        <v>276</v>
      </c>
      <c r="X62" s="9">
        <f t="shared" si="26"/>
        <v>331.66666666666669</v>
      </c>
      <c r="Y62" s="2">
        <f t="shared" si="27"/>
        <v>2.0816659994661326</v>
      </c>
      <c r="Z62" s="2">
        <f t="shared" si="28"/>
        <v>1</v>
      </c>
      <c r="AA62" s="2">
        <f t="shared" si="29"/>
        <v>7.0237691685684931</v>
      </c>
      <c r="AB62" s="9">
        <f t="shared" si="30"/>
        <v>1033.3333333333333</v>
      </c>
      <c r="AC62" s="2">
        <f t="shared" si="31"/>
        <v>6.1101009266077861</v>
      </c>
      <c r="AD62" s="9">
        <f t="shared" si="32"/>
        <v>630.33333333333337</v>
      </c>
      <c r="AE62" s="2">
        <f t="shared" si="33"/>
        <v>8.5049005481153834</v>
      </c>
      <c r="AF62" s="2">
        <f t="shared" si="12"/>
        <v>204.66666666666669</v>
      </c>
      <c r="AG62" s="2">
        <f t="shared" si="13"/>
        <v>607.66666666666674</v>
      </c>
      <c r="AH62" s="51">
        <f t="shared" si="14"/>
        <v>402.99999999999989</v>
      </c>
      <c r="AI62" s="52">
        <f t="shared" si="15"/>
        <v>1.6393442622950818</v>
      </c>
      <c r="AJ62" s="1">
        <f t="shared" si="16"/>
        <v>403.00000000000006</v>
      </c>
      <c r="AK62" s="21">
        <f t="shared" si="17"/>
        <v>2.9690553745928341</v>
      </c>
      <c r="AL62" s="28">
        <f t="shared" si="18"/>
        <v>0.45419637959407566</v>
      </c>
      <c r="AM62" s="28">
        <f t="shared" si="19"/>
        <v>0.54580362040592423</v>
      </c>
      <c r="AN62" s="36">
        <f t="shared" si="20"/>
        <v>0.64839467501957715</v>
      </c>
    </row>
    <row r="63" spans="1:40" x14ac:dyDescent="0.25">
      <c r="A63" s="13" t="str">
        <f t="shared" si="36"/>
        <v>Misc</v>
      </c>
      <c r="B63" s="13" t="s">
        <v>110</v>
      </c>
      <c r="C63" s="6">
        <v>454</v>
      </c>
      <c r="D63" s="7">
        <v>265</v>
      </c>
      <c r="E63" s="7">
        <v>266</v>
      </c>
      <c r="F63" s="7">
        <v>390</v>
      </c>
      <c r="G63" s="7">
        <v>250</v>
      </c>
      <c r="H63" s="7">
        <v>254</v>
      </c>
      <c r="I63" s="7">
        <v>406</v>
      </c>
      <c r="J63" s="7">
        <v>250</v>
      </c>
      <c r="K63" s="8">
        <v>265</v>
      </c>
      <c r="L63" s="7">
        <v>516</v>
      </c>
      <c r="M63" s="7">
        <v>515</v>
      </c>
      <c r="N63" s="7">
        <v>594</v>
      </c>
      <c r="O63" s="16">
        <v>1</v>
      </c>
      <c r="P63" s="17">
        <v>1</v>
      </c>
      <c r="Q63" s="20">
        <v>1</v>
      </c>
      <c r="R63" s="20">
        <v>0</v>
      </c>
      <c r="T63" s="20">
        <f t="shared" si="10"/>
        <v>0</v>
      </c>
      <c r="U63" s="20">
        <f t="shared" si="11"/>
        <v>1</v>
      </c>
      <c r="V63" s="10">
        <f t="shared" si="24"/>
        <v>416.66666666666669</v>
      </c>
      <c r="W63" s="9">
        <f t="shared" si="25"/>
        <v>255</v>
      </c>
      <c r="X63" s="9">
        <f t="shared" si="26"/>
        <v>261.66666666666669</v>
      </c>
      <c r="Y63" s="2">
        <f t="shared" si="27"/>
        <v>33.306655991458129</v>
      </c>
      <c r="Z63" s="2">
        <f t="shared" si="28"/>
        <v>8.6602540378443873</v>
      </c>
      <c r="AA63" s="2">
        <f t="shared" si="29"/>
        <v>6.6583281184793934</v>
      </c>
      <c r="AB63" s="9">
        <f t="shared" si="30"/>
        <v>933.33333333333337</v>
      </c>
      <c r="AC63" s="2">
        <f t="shared" si="31"/>
        <v>46.736851983561465</v>
      </c>
      <c r="AD63" s="9">
        <f t="shared" si="32"/>
        <v>541.66666666666663</v>
      </c>
      <c r="AE63" s="2">
        <f t="shared" si="33"/>
        <v>45.324754090158429</v>
      </c>
      <c r="AF63" s="2">
        <f t="shared" si="12"/>
        <v>124.99999999999994</v>
      </c>
      <c r="AG63" s="2">
        <f t="shared" si="13"/>
        <v>516.66666666666674</v>
      </c>
      <c r="AH63" s="51">
        <f t="shared" si="14"/>
        <v>391.66666666666674</v>
      </c>
      <c r="AI63" s="52">
        <f t="shared" si="15"/>
        <v>1.7230769230769232</v>
      </c>
      <c r="AJ63" s="1">
        <f t="shared" si="16"/>
        <v>391.6666666666668</v>
      </c>
      <c r="AK63" s="21">
        <f t="shared" si="17"/>
        <v>4.1333333333333355</v>
      </c>
      <c r="AL63" s="28">
        <f t="shared" si="18"/>
        <v>0.49354838709677412</v>
      </c>
      <c r="AM63" s="28">
        <f t="shared" si="19"/>
        <v>0.50645161290322582</v>
      </c>
      <c r="AN63" s="36">
        <f t="shared" si="20"/>
        <v>0.61199999999999999</v>
      </c>
    </row>
    <row r="64" spans="1:40" x14ac:dyDescent="0.25">
      <c r="A64" s="13" t="str">
        <f t="shared" si="36"/>
        <v>Misc</v>
      </c>
      <c r="B64" s="13" t="s">
        <v>111</v>
      </c>
      <c r="C64" s="6"/>
      <c r="D64" s="7"/>
      <c r="E64" s="7"/>
      <c r="F64" s="7"/>
      <c r="G64" s="7"/>
      <c r="H64" s="7"/>
      <c r="I64" s="7"/>
      <c r="J64" s="7"/>
      <c r="K64" s="8"/>
      <c r="L64" s="7"/>
      <c r="M64" s="7"/>
      <c r="N64" s="7"/>
      <c r="Q64" s="20">
        <v>0</v>
      </c>
      <c r="R64" s="20"/>
      <c r="S64" s="15" t="s">
        <v>174</v>
      </c>
      <c r="T64" s="20">
        <f t="shared" si="10"/>
        <v>0</v>
      </c>
      <c r="U64" s="20">
        <f t="shared" si="11"/>
        <v>0</v>
      </c>
      <c r="V64" s="10" t="e">
        <f t="shared" si="24"/>
        <v>#DIV/0!</v>
      </c>
      <c r="W64" s="9" t="e">
        <f t="shared" si="25"/>
        <v>#DIV/0!</v>
      </c>
      <c r="X64" s="9" t="e">
        <f t="shared" si="26"/>
        <v>#DIV/0!</v>
      </c>
      <c r="Y64" s="2" t="e">
        <f t="shared" si="27"/>
        <v>#DIV/0!</v>
      </c>
      <c r="Z64" s="2" t="e">
        <f t="shared" si="28"/>
        <v>#DIV/0!</v>
      </c>
      <c r="AA64" s="2" t="e">
        <f t="shared" si="29"/>
        <v>#DIV/0!</v>
      </c>
      <c r="AB64" s="9">
        <f t="shared" si="30"/>
        <v>0</v>
      </c>
      <c r="AC64" s="2">
        <f t="shared" si="31"/>
        <v>0</v>
      </c>
      <c r="AD64" s="9" t="e">
        <f t="shared" si="32"/>
        <v>#DIV/0!</v>
      </c>
      <c r="AE64" s="2" t="e">
        <f t="shared" si="33"/>
        <v>#DIV/0!</v>
      </c>
      <c r="AF64" s="2" t="e">
        <f t="shared" si="12"/>
        <v>#DIV/0!</v>
      </c>
      <c r="AG64" s="2" t="e">
        <f t="shared" si="13"/>
        <v>#DIV/0!</v>
      </c>
      <c r="AH64" s="51" t="str">
        <f t="shared" si="14"/>
        <v/>
      </c>
      <c r="AI64" s="52" t="str">
        <f t="shared" si="15"/>
        <v/>
      </c>
      <c r="AJ64" s="1" t="str">
        <f t="shared" si="16"/>
        <v/>
      </c>
      <c r="AK64" s="21" t="str">
        <f t="shared" si="17"/>
        <v/>
      </c>
      <c r="AL64" s="28" t="str">
        <f t="shared" si="18"/>
        <v/>
      </c>
      <c r="AM64" s="28" t="str">
        <f t="shared" si="19"/>
        <v/>
      </c>
      <c r="AN64" s="36" t="str">
        <f t="shared" si="20"/>
        <v/>
      </c>
    </row>
    <row r="65" spans="1:40" x14ac:dyDescent="0.25">
      <c r="A65" s="13" t="str">
        <f t="shared" si="36"/>
        <v>Misc</v>
      </c>
      <c r="B65" s="13" t="s">
        <v>112</v>
      </c>
      <c r="C65" s="6"/>
      <c r="D65" s="7"/>
      <c r="E65" s="7"/>
      <c r="F65" s="7"/>
      <c r="G65" s="7"/>
      <c r="H65" s="7"/>
      <c r="I65" s="7"/>
      <c r="J65" s="7"/>
      <c r="K65" s="8"/>
      <c r="L65" s="7"/>
      <c r="M65" s="7"/>
      <c r="N65" s="7"/>
      <c r="Q65" s="20">
        <v>0</v>
      </c>
      <c r="R65" s="20"/>
      <c r="S65" s="15" t="s">
        <v>113</v>
      </c>
      <c r="T65" s="20">
        <f t="shared" si="10"/>
        <v>0</v>
      </c>
      <c r="U65" s="20">
        <f t="shared" si="11"/>
        <v>0</v>
      </c>
      <c r="V65" s="10" t="e">
        <f t="shared" si="24"/>
        <v>#DIV/0!</v>
      </c>
      <c r="W65" s="9" t="e">
        <f t="shared" si="25"/>
        <v>#DIV/0!</v>
      </c>
      <c r="X65" s="9" t="e">
        <f t="shared" si="26"/>
        <v>#DIV/0!</v>
      </c>
      <c r="Y65" s="2" t="e">
        <f t="shared" si="27"/>
        <v>#DIV/0!</v>
      </c>
      <c r="Z65" s="2" t="e">
        <f t="shared" si="28"/>
        <v>#DIV/0!</v>
      </c>
      <c r="AA65" s="2" t="e">
        <f t="shared" si="29"/>
        <v>#DIV/0!</v>
      </c>
      <c r="AB65" s="9">
        <f t="shared" si="30"/>
        <v>0</v>
      </c>
      <c r="AC65" s="2">
        <f t="shared" si="31"/>
        <v>0</v>
      </c>
      <c r="AD65" s="9" t="e">
        <f t="shared" si="32"/>
        <v>#DIV/0!</v>
      </c>
      <c r="AE65" s="2" t="e">
        <f t="shared" si="33"/>
        <v>#DIV/0!</v>
      </c>
      <c r="AF65" s="2" t="e">
        <f t="shared" si="12"/>
        <v>#DIV/0!</v>
      </c>
      <c r="AG65" s="2" t="e">
        <f t="shared" si="13"/>
        <v>#DIV/0!</v>
      </c>
      <c r="AH65" s="51" t="str">
        <f t="shared" si="14"/>
        <v/>
      </c>
      <c r="AI65" s="52" t="str">
        <f t="shared" si="15"/>
        <v/>
      </c>
      <c r="AJ65" s="1" t="str">
        <f t="shared" si="16"/>
        <v/>
      </c>
      <c r="AK65" s="21" t="str">
        <f t="shared" si="17"/>
        <v/>
      </c>
      <c r="AL65" s="28" t="str">
        <f t="shared" si="18"/>
        <v/>
      </c>
      <c r="AM65" s="28" t="str">
        <f t="shared" si="19"/>
        <v/>
      </c>
      <c r="AN65" s="36" t="str">
        <f t="shared" si="20"/>
        <v/>
      </c>
    </row>
    <row r="66" spans="1:40" x14ac:dyDescent="0.25">
      <c r="A66" s="13" t="str">
        <f t="shared" si="36"/>
        <v>Misc</v>
      </c>
      <c r="B66" s="13" t="s">
        <v>114</v>
      </c>
      <c r="C66" s="6"/>
      <c r="D66" s="7"/>
      <c r="E66" s="7"/>
      <c r="F66" s="7"/>
      <c r="G66" s="7"/>
      <c r="H66" s="7"/>
      <c r="I66" s="7"/>
      <c r="J66" s="7"/>
      <c r="K66" s="8"/>
      <c r="L66" s="7"/>
      <c r="M66" s="7"/>
      <c r="N66" s="7"/>
      <c r="Q66" s="20">
        <v>0</v>
      </c>
      <c r="R66" s="20"/>
      <c r="S66" s="15" t="s">
        <v>35</v>
      </c>
      <c r="T66" s="20">
        <f t="shared" si="10"/>
        <v>0</v>
      </c>
      <c r="U66" s="20">
        <f t="shared" si="11"/>
        <v>0</v>
      </c>
      <c r="V66" s="10" t="e">
        <f t="shared" si="24"/>
        <v>#DIV/0!</v>
      </c>
      <c r="W66" s="9" t="e">
        <f t="shared" si="25"/>
        <v>#DIV/0!</v>
      </c>
      <c r="X66" s="9" t="e">
        <f t="shared" si="26"/>
        <v>#DIV/0!</v>
      </c>
      <c r="Y66" s="2" t="e">
        <f t="shared" si="27"/>
        <v>#DIV/0!</v>
      </c>
      <c r="Z66" s="2" t="e">
        <f t="shared" si="28"/>
        <v>#DIV/0!</v>
      </c>
      <c r="AA66" s="2" t="e">
        <f t="shared" si="29"/>
        <v>#DIV/0!</v>
      </c>
      <c r="AB66" s="9">
        <f t="shared" si="30"/>
        <v>0</v>
      </c>
      <c r="AC66" s="2">
        <f t="shared" si="31"/>
        <v>0</v>
      </c>
      <c r="AD66" s="9" t="e">
        <f t="shared" si="32"/>
        <v>#DIV/0!</v>
      </c>
      <c r="AE66" s="2" t="e">
        <f t="shared" si="33"/>
        <v>#DIV/0!</v>
      </c>
      <c r="AF66" s="2" t="e">
        <f t="shared" si="12"/>
        <v>#DIV/0!</v>
      </c>
      <c r="AG66" s="2" t="e">
        <f t="shared" si="13"/>
        <v>#DIV/0!</v>
      </c>
      <c r="AH66" s="51" t="str">
        <f t="shared" si="14"/>
        <v/>
      </c>
      <c r="AI66" s="52" t="str">
        <f t="shared" si="15"/>
        <v/>
      </c>
      <c r="AJ66" s="1" t="str">
        <f t="shared" si="16"/>
        <v/>
      </c>
      <c r="AK66" s="21" t="str">
        <f t="shared" si="17"/>
        <v/>
      </c>
      <c r="AL66" s="28" t="str">
        <f t="shared" si="18"/>
        <v/>
      </c>
      <c r="AM66" s="28" t="str">
        <f t="shared" si="19"/>
        <v/>
      </c>
      <c r="AN66" s="36" t="str">
        <f t="shared" si="20"/>
        <v/>
      </c>
    </row>
    <row r="67" spans="1:40" x14ac:dyDescent="0.25">
      <c r="A67" s="13" t="str">
        <f t="shared" si="36"/>
        <v>Misc</v>
      </c>
      <c r="B67" s="13" t="s">
        <v>115</v>
      </c>
      <c r="C67" s="6">
        <v>469</v>
      </c>
      <c r="D67" s="7">
        <v>344</v>
      </c>
      <c r="E67" s="7">
        <v>625</v>
      </c>
      <c r="F67" s="7">
        <v>468</v>
      </c>
      <c r="G67" s="7">
        <v>343</v>
      </c>
      <c r="H67" s="7">
        <v>640</v>
      </c>
      <c r="I67" s="7">
        <v>469</v>
      </c>
      <c r="J67" s="7">
        <v>360</v>
      </c>
      <c r="K67" s="8">
        <v>625</v>
      </c>
      <c r="L67" s="7">
        <v>689</v>
      </c>
      <c r="M67" s="7">
        <v>687</v>
      </c>
      <c r="N67" s="7">
        <v>672</v>
      </c>
      <c r="O67" s="16">
        <v>1</v>
      </c>
      <c r="P67" s="17">
        <v>1</v>
      </c>
      <c r="Q67" s="20">
        <v>1</v>
      </c>
      <c r="R67" s="20">
        <v>0</v>
      </c>
      <c r="T67" s="20">
        <f t="shared" ref="T67:T85" si="37">IF(S67="",0,Q67)</f>
        <v>0</v>
      </c>
      <c r="U67" s="20">
        <f t="shared" ref="U67:U85" si="38">IF((O67+P67+Q67)=3,1,0)</f>
        <v>1</v>
      </c>
      <c r="V67" s="10">
        <f t="shared" si="24"/>
        <v>468.66666666666669</v>
      </c>
      <c r="W67" s="9">
        <f t="shared" si="25"/>
        <v>349</v>
      </c>
      <c r="X67" s="9">
        <f t="shared" si="26"/>
        <v>630</v>
      </c>
      <c r="Y67" s="2">
        <f t="shared" si="27"/>
        <v>0.57735026918962584</v>
      </c>
      <c r="Z67" s="2">
        <f t="shared" si="28"/>
        <v>9.5393920141694561</v>
      </c>
      <c r="AA67" s="2">
        <f t="shared" si="29"/>
        <v>8.6602540378443873</v>
      </c>
      <c r="AB67" s="9">
        <f t="shared" si="30"/>
        <v>1447.6666666666667</v>
      </c>
      <c r="AC67" s="2">
        <f t="shared" si="31"/>
        <v>8.5049005481153817</v>
      </c>
      <c r="AD67" s="9">
        <f t="shared" si="32"/>
        <v>682.66666666666663</v>
      </c>
      <c r="AE67" s="2">
        <f t="shared" si="33"/>
        <v>9.2915732431775702</v>
      </c>
      <c r="AF67" s="2">
        <f t="shared" ref="AF67:AF85" si="39">AD67-V67</f>
        <v>213.99999999999994</v>
      </c>
      <c r="AG67" s="2">
        <f t="shared" ref="AG67:AG85" si="40">W67+X67</f>
        <v>979</v>
      </c>
      <c r="AH67" s="51">
        <f t="shared" ref="AH67:AH85" si="41">IF(SUM(C67,F67,I67)&gt;0,AB67-AD67,"")</f>
        <v>765.00000000000011</v>
      </c>
      <c r="AI67" s="52">
        <f t="shared" ref="AI67:AI85" si="42">IF(SUM(C67,F67,I67)&gt;0,AB67/AD67,"")</f>
        <v>2.1206054687500004</v>
      </c>
      <c r="AJ67" s="1">
        <f t="shared" ref="AJ67:AJ85" si="43">IF(Q67,AG67-AF67,"")</f>
        <v>765</v>
      </c>
      <c r="AK67" s="21">
        <f t="shared" ref="AK67:AK85" si="44">IF(Q67,AG67/AF67,"")</f>
        <v>4.5747663551401878</v>
      </c>
      <c r="AL67" s="28">
        <f t="shared" ref="AL67:AL85" si="45">IF(Q67,W67/AG67,"")</f>
        <v>0.35648621041879469</v>
      </c>
      <c r="AM67" s="28">
        <f t="shared" ref="AM67:AM85" si="46">IF(Q67,X67/AG67,"")</f>
        <v>0.64351378958120531</v>
      </c>
      <c r="AN67" s="36">
        <f t="shared" ref="AN67:AN85" si="47">IF(Q67,W67/V67,"")</f>
        <v>0.7446657183499289</v>
      </c>
    </row>
    <row r="68" spans="1:40" x14ac:dyDescent="0.25">
      <c r="A68" s="13" t="str">
        <f t="shared" si="36"/>
        <v>Misc</v>
      </c>
      <c r="B68" s="13" t="s">
        <v>116</v>
      </c>
      <c r="C68" s="6"/>
      <c r="D68" s="7"/>
      <c r="E68" s="7"/>
      <c r="F68" s="7"/>
      <c r="G68" s="7"/>
      <c r="H68" s="7"/>
      <c r="I68" s="7"/>
      <c r="J68" s="7"/>
      <c r="K68" s="8"/>
      <c r="L68" s="7"/>
      <c r="M68" s="7"/>
      <c r="N68" s="7"/>
      <c r="Q68" s="20">
        <v>0</v>
      </c>
      <c r="R68" s="20"/>
      <c r="S68" s="15" t="s">
        <v>44</v>
      </c>
      <c r="T68" s="20">
        <f t="shared" si="37"/>
        <v>0</v>
      </c>
      <c r="U68" s="20">
        <f t="shared" si="38"/>
        <v>0</v>
      </c>
      <c r="V68" s="10" t="e">
        <f t="shared" si="24"/>
        <v>#DIV/0!</v>
      </c>
      <c r="W68" s="9" t="e">
        <f t="shared" si="25"/>
        <v>#DIV/0!</v>
      </c>
      <c r="X68" s="9" t="e">
        <f t="shared" si="26"/>
        <v>#DIV/0!</v>
      </c>
      <c r="Y68" s="2" t="e">
        <f t="shared" si="27"/>
        <v>#DIV/0!</v>
      </c>
      <c r="Z68" s="2" t="e">
        <f t="shared" si="28"/>
        <v>#DIV/0!</v>
      </c>
      <c r="AA68" s="2" t="e">
        <f t="shared" si="29"/>
        <v>#DIV/0!</v>
      </c>
      <c r="AB68" s="9">
        <f t="shared" si="30"/>
        <v>0</v>
      </c>
      <c r="AC68" s="2">
        <f t="shared" si="31"/>
        <v>0</v>
      </c>
      <c r="AD68" s="9" t="e">
        <f t="shared" si="32"/>
        <v>#DIV/0!</v>
      </c>
      <c r="AE68" s="2" t="e">
        <f t="shared" si="33"/>
        <v>#DIV/0!</v>
      </c>
      <c r="AF68" s="2" t="e">
        <f t="shared" si="39"/>
        <v>#DIV/0!</v>
      </c>
      <c r="AG68" s="2" t="e">
        <f t="shared" si="40"/>
        <v>#DIV/0!</v>
      </c>
      <c r="AH68" s="51" t="str">
        <f t="shared" si="41"/>
        <v/>
      </c>
      <c r="AI68" s="52" t="str">
        <f t="shared" si="42"/>
        <v/>
      </c>
      <c r="AJ68" s="1" t="str">
        <f t="shared" si="43"/>
        <v/>
      </c>
      <c r="AK68" s="21" t="str">
        <f t="shared" si="44"/>
        <v/>
      </c>
      <c r="AL68" s="28" t="str">
        <f t="shared" si="45"/>
        <v/>
      </c>
      <c r="AM68" s="28" t="str">
        <f t="shared" si="46"/>
        <v/>
      </c>
      <c r="AN68" s="36" t="str">
        <f t="shared" si="47"/>
        <v/>
      </c>
    </row>
    <row r="69" spans="1:40" x14ac:dyDescent="0.25">
      <c r="A69" s="13" t="str">
        <f t="shared" si="36"/>
        <v>Misc</v>
      </c>
      <c r="B69" s="13" t="s">
        <v>117</v>
      </c>
      <c r="C69" s="6"/>
      <c r="D69" s="7"/>
      <c r="E69" s="7"/>
      <c r="F69" s="7"/>
      <c r="G69" s="7"/>
      <c r="H69" s="7"/>
      <c r="I69" s="7"/>
      <c r="J69" s="7"/>
      <c r="K69" s="8"/>
      <c r="L69" s="7"/>
      <c r="M69" s="7"/>
      <c r="N69" s="7"/>
      <c r="Q69" s="20">
        <v>0</v>
      </c>
      <c r="R69" s="20"/>
      <c r="S69" s="15" t="s">
        <v>113</v>
      </c>
      <c r="T69" s="20">
        <f t="shared" si="37"/>
        <v>0</v>
      </c>
      <c r="U69" s="20">
        <f t="shared" si="38"/>
        <v>0</v>
      </c>
      <c r="V69" s="10" t="e">
        <f t="shared" si="24"/>
        <v>#DIV/0!</v>
      </c>
      <c r="W69" s="9" t="e">
        <f t="shared" si="25"/>
        <v>#DIV/0!</v>
      </c>
      <c r="X69" s="9" t="e">
        <f t="shared" si="26"/>
        <v>#DIV/0!</v>
      </c>
      <c r="Y69" s="2" t="e">
        <f t="shared" si="27"/>
        <v>#DIV/0!</v>
      </c>
      <c r="Z69" s="2" t="e">
        <f t="shared" si="28"/>
        <v>#DIV/0!</v>
      </c>
      <c r="AA69" s="2" t="e">
        <f t="shared" si="29"/>
        <v>#DIV/0!</v>
      </c>
      <c r="AB69" s="9">
        <f t="shared" si="30"/>
        <v>0</v>
      </c>
      <c r="AC69" s="2">
        <f t="shared" si="31"/>
        <v>0</v>
      </c>
      <c r="AD69" s="9" t="e">
        <f t="shared" si="32"/>
        <v>#DIV/0!</v>
      </c>
      <c r="AE69" s="2" t="e">
        <f t="shared" si="33"/>
        <v>#DIV/0!</v>
      </c>
      <c r="AF69" s="2" t="e">
        <f t="shared" si="39"/>
        <v>#DIV/0!</v>
      </c>
      <c r="AG69" s="2" t="e">
        <f t="shared" si="40"/>
        <v>#DIV/0!</v>
      </c>
      <c r="AH69" s="51" t="str">
        <f t="shared" si="41"/>
        <v/>
      </c>
      <c r="AI69" s="52" t="str">
        <f t="shared" si="42"/>
        <v/>
      </c>
      <c r="AJ69" s="1" t="str">
        <f t="shared" si="43"/>
        <v/>
      </c>
      <c r="AK69" s="21" t="str">
        <f t="shared" si="44"/>
        <v/>
      </c>
      <c r="AL69" s="28" t="str">
        <f t="shared" si="45"/>
        <v/>
      </c>
      <c r="AM69" s="28" t="str">
        <f t="shared" si="46"/>
        <v/>
      </c>
      <c r="AN69" s="36" t="str">
        <f t="shared" si="47"/>
        <v/>
      </c>
    </row>
    <row r="70" spans="1:40" x14ac:dyDescent="0.25">
      <c r="A70" s="13" t="str">
        <f t="shared" si="36"/>
        <v>Misc</v>
      </c>
      <c r="B70" s="13" t="s">
        <v>118</v>
      </c>
      <c r="C70" s="6">
        <v>531</v>
      </c>
      <c r="D70" s="7">
        <v>313</v>
      </c>
      <c r="E70" s="7">
        <v>625</v>
      </c>
      <c r="F70" s="7">
        <v>516</v>
      </c>
      <c r="G70" s="7">
        <v>328</v>
      </c>
      <c r="H70" s="7">
        <v>640</v>
      </c>
      <c r="I70" s="7">
        <v>531</v>
      </c>
      <c r="J70" s="7">
        <v>312</v>
      </c>
      <c r="K70" s="8">
        <v>641</v>
      </c>
      <c r="L70" s="7">
        <v>937</v>
      </c>
      <c r="M70" s="7">
        <v>922</v>
      </c>
      <c r="N70" s="7">
        <v>938</v>
      </c>
      <c r="O70" s="16">
        <v>1</v>
      </c>
      <c r="P70" s="17">
        <v>1</v>
      </c>
      <c r="Q70" s="20">
        <v>1</v>
      </c>
      <c r="R70" s="20">
        <v>0</v>
      </c>
      <c r="T70" s="20">
        <f t="shared" si="37"/>
        <v>0</v>
      </c>
      <c r="U70" s="20">
        <f t="shared" si="38"/>
        <v>1</v>
      </c>
      <c r="V70" s="10">
        <f t="shared" si="24"/>
        <v>526</v>
      </c>
      <c r="W70" s="9">
        <f t="shared" si="25"/>
        <v>317.66666666666669</v>
      </c>
      <c r="X70" s="9">
        <f t="shared" si="26"/>
        <v>635.33333333333337</v>
      </c>
      <c r="Y70" s="2">
        <f t="shared" si="27"/>
        <v>8.6602540378443873</v>
      </c>
      <c r="Z70" s="2">
        <f t="shared" si="28"/>
        <v>8.9628864398325021</v>
      </c>
      <c r="AA70" s="2">
        <f t="shared" si="29"/>
        <v>8.9628864398325021</v>
      </c>
      <c r="AB70" s="9">
        <f t="shared" si="30"/>
        <v>1479</v>
      </c>
      <c r="AC70" s="2">
        <f t="shared" si="31"/>
        <v>8.6602540378443873</v>
      </c>
      <c r="AD70" s="9">
        <f t="shared" si="32"/>
        <v>932.33333333333337</v>
      </c>
      <c r="AE70" s="2">
        <f t="shared" si="33"/>
        <v>8.9628864398325021</v>
      </c>
      <c r="AF70" s="2">
        <f t="shared" si="39"/>
        <v>406.33333333333337</v>
      </c>
      <c r="AG70" s="2">
        <f t="shared" si="40"/>
        <v>953</v>
      </c>
      <c r="AH70" s="51">
        <f t="shared" si="41"/>
        <v>546.66666666666663</v>
      </c>
      <c r="AI70" s="52">
        <f t="shared" si="42"/>
        <v>1.5863425098319628</v>
      </c>
      <c r="AJ70" s="1">
        <f t="shared" si="43"/>
        <v>546.66666666666663</v>
      </c>
      <c r="AK70" s="21">
        <f t="shared" si="44"/>
        <v>2.3453650533223951</v>
      </c>
      <c r="AL70" s="28">
        <f t="shared" si="45"/>
        <v>0.33333333333333337</v>
      </c>
      <c r="AM70" s="28">
        <f t="shared" si="46"/>
        <v>0.66666666666666674</v>
      </c>
      <c r="AN70" s="36">
        <f t="shared" si="47"/>
        <v>0.60392902408111537</v>
      </c>
    </row>
    <row r="71" spans="1:40" x14ac:dyDescent="0.25">
      <c r="A71" s="13" t="str">
        <f t="shared" si="36"/>
        <v>Misc</v>
      </c>
      <c r="B71" s="13" t="s">
        <v>121</v>
      </c>
      <c r="Q71" s="20">
        <v>0</v>
      </c>
      <c r="R71" s="20"/>
      <c r="S71" s="15" t="s">
        <v>44</v>
      </c>
      <c r="T71" s="20">
        <f t="shared" si="37"/>
        <v>0</v>
      </c>
      <c r="U71" s="20">
        <f t="shared" si="38"/>
        <v>0</v>
      </c>
      <c r="V71" s="10">
        <f t="shared" ref="V71:X73" si="48">AVERAGE(C72,F72,I72)</f>
        <v>530.33333333333337</v>
      </c>
      <c r="W71" s="9">
        <f t="shared" si="48"/>
        <v>323.66666666666669</v>
      </c>
      <c r="X71" s="9">
        <f t="shared" si="48"/>
        <v>548</v>
      </c>
      <c r="Y71" s="2">
        <f t="shared" ref="Y71:AA73" si="49">STDEVA(C72,F72,I72)</f>
        <v>30.038863715748857</v>
      </c>
      <c r="Z71" s="2">
        <f t="shared" si="49"/>
        <v>10.016652800877813</v>
      </c>
      <c r="AA71" s="2">
        <f t="shared" si="49"/>
        <v>4</v>
      </c>
      <c r="AB71" s="9">
        <f>AVERAGE(C72+D72+E72,F72+G72+H72,I72+J72+K72)</f>
        <v>1402</v>
      </c>
      <c r="AC71" s="2">
        <f>STDEVA(C72+D72+E72,F72+G72+H72,I72+J72+K72)</f>
        <v>27.221315177632398</v>
      </c>
      <c r="AD71" s="9">
        <f>AVERAGE(L72:N72)</f>
        <v>887.66666666666663</v>
      </c>
      <c r="AE71" s="2">
        <f>STDEVA(L72:N72)</f>
        <v>2.0816659994661326</v>
      </c>
      <c r="AF71" s="2">
        <f t="shared" si="39"/>
        <v>357.33333333333326</v>
      </c>
      <c r="AG71" s="2">
        <f t="shared" si="40"/>
        <v>871.66666666666674</v>
      </c>
      <c r="AH71" s="51" t="str">
        <f t="shared" si="41"/>
        <v/>
      </c>
      <c r="AI71" s="52" t="str">
        <f t="shared" si="42"/>
        <v/>
      </c>
      <c r="AJ71" s="1" t="str">
        <f t="shared" si="43"/>
        <v/>
      </c>
      <c r="AK71" s="21" t="str">
        <f t="shared" si="44"/>
        <v/>
      </c>
      <c r="AL71" s="28" t="str">
        <f t="shared" si="45"/>
        <v/>
      </c>
      <c r="AM71" s="28" t="str">
        <f t="shared" si="46"/>
        <v/>
      </c>
      <c r="AN71" s="36" t="str">
        <f t="shared" si="47"/>
        <v/>
      </c>
    </row>
    <row r="72" spans="1:40" x14ac:dyDescent="0.25">
      <c r="A72" s="13" t="s">
        <v>119</v>
      </c>
      <c r="B72" s="13" t="s">
        <v>120</v>
      </c>
      <c r="C72" s="6">
        <v>565</v>
      </c>
      <c r="D72" s="7">
        <v>320</v>
      </c>
      <c r="E72" s="7">
        <v>548</v>
      </c>
      <c r="F72" s="7">
        <v>514</v>
      </c>
      <c r="G72" s="7">
        <v>316</v>
      </c>
      <c r="H72" s="7">
        <v>552</v>
      </c>
      <c r="I72" s="7">
        <v>512</v>
      </c>
      <c r="J72" s="7">
        <v>335</v>
      </c>
      <c r="K72" s="8">
        <v>544</v>
      </c>
      <c r="L72" s="7">
        <v>890</v>
      </c>
      <c r="M72" s="7">
        <v>886</v>
      </c>
      <c r="N72" s="7">
        <v>887</v>
      </c>
      <c r="O72" s="16">
        <v>1</v>
      </c>
      <c r="P72" s="17">
        <v>1</v>
      </c>
      <c r="Q72" s="20">
        <v>1</v>
      </c>
      <c r="R72" s="20">
        <v>0</v>
      </c>
      <c r="T72" s="20">
        <f t="shared" si="37"/>
        <v>0</v>
      </c>
      <c r="U72" s="20">
        <f t="shared" si="38"/>
        <v>1</v>
      </c>
      <c r="V72" s="10">
        <f t="shared" si="48"/>
        <v>510.33333333333331</v>
      </c>
      <c r="W72" s="9">
        <f t="shared" si="48"/>
        <v>307.66666666666669</v>
      </c>
      <c r="X72" s="9">
        <f t="shared" si="48"/>
        <v>395.66666666666669</v>
      </c>
      <c r="Y72" s="2">
        <f t="shared" si="49"/>
        <v>24.006943440041116</v>
      </c>
      <c r="Z72" s="2">
        <f t="shared" si="49"/>
        <v>9.2376043070340135</v>
      </c>
      <c r="AA72" s="2">
        <f t="shared" si="49"/>
        <v>8.9628864398325021</v>
      </c>
      <c r="AB72" s="9">
        <f>AVERAGE(C73+D73+E73,F73+G73+H73,I73+J73+K73)</f>
        <v>1213.6666666666667</v>
      </c>
      <c r="AC72" s="2">
        <f>STDEVA(C73+D73+E73,F73+G73+H73,I73+J73+K73)</f>
        <v>32.347076117221683</v>
      </c>
      <c r="AD72" s="9">
        <f>AVERAGE(L73:N73)</f>
        <v>719</v>
      </c>
      <c r="AE72" s="2">
        <f>STDEVA(L73:N73)</f>
        <v>0</v>
      </c>
      <c r="AF72" s="2">
        <f>AD72-V72</f>
        <v>208.66666666666669</v>
      </c>
      <c r="AG72" s="2">
        <f>W72+X72</f>
        <v>703.33333333333337</v>
      </c>
      <c r="AH72" s="51">
        <f t="shared" si="41"/>
        <v>494.66666666666674</v>
      </c>
      <c r="AI72" s="52">
        <f t="shared" si="42"/>
        <v>1.687992582290218</v>
      </c>
      <c r="AJ72" s="1">
        <f t="shared" si="43"/>
        <v>494.66666666666669</v>
      </c>
      <c r="AK72" s="21">
        <f>IF(Q72,AG72/AF72,"")</f>
        <v>3.3706070287539935</v>
      </c>
      <c r="AL72" s="28">
        <f t="shared" si="45"/>
        <v>0.43744075829383888</v>
      </c>
      <c r="AM72" s="28">
        <f t="shared" si="46"/>
        <v>0.56255924170616112</v>
      </c>
      <c r="AN72" s="36">
        <f t="shared" si="47"/>
        <v>0.60287393860222083</v>
      </c>
    </row>
    <row r="73" spans="1:40" x14ac:dyDescent="0.25">
      <c r="A73" s="13" t="str">
        <f>A$72</f>
        <v>VariousFeatures</v>
      </c>
      <c r="B73" s="13" t="s">
        <v>122</v>
      </c>
      <c r="C73" s="6">
        <v>516</v>
      </c>
      <c r="D73" s="7">
        <v>297</v>
      </c>
      <c r="E73" s="7">
        <v>390</v>
      </c>
      <c r="F73" s="7">
        <v>531</v>
      </c>
      <c r="G73" s="7">
        <v>313</v>
      </c>
      <c r="H73" s="7">
        <v>406</v>
      </c>
      <c r="I73" s="7">
        <v>484</v>
      </c>
      <c r="J73" s="7">
        <v>313</v>
      </c>
      <c r="K73" s="8">
        <v>391</v>
      </c>
      <c r="L73" s="7">
        <v>719</v>
      </c>
      <c r="M73" s="7">
        <v>719</v>
      </c>
      <c r="N73" s="7">
        <v>719</v>
      </c>
      <c r="O73" s="16">
        <v>1</v>
      </c>
      <c r="P73" s="17">
        <v>1</v>
      </c>
      <c r="Q73" s="20">
        <v>1</v>
      </c>
      <c r="R73" s="20">
        <v>0</v>
      </c>
      <c r="T73" s="20">
        <f t="shared" si="37"/>
        <v>0</v>
      </c>
      <c r="U73" s="20">
        <f t="shared" si="38"/>
        <v>1</v>
      </c>
      <c r="V73" s="10">
        <f t="shared" si="48"/>
        <v>533</v>
      </c>
      <c r="W73" s="9">
        <f t="shared" si="48"/>
        <v>321.33333333333331</v>
      </c>
      <c r="X73" s="9">
        <f t="shared" si="48"/>
        <v>559</v>
      </c>
      <c r="Y73" s="2">
        <f t="shared" si="49"/>
        <v>74.484897798144289</v>
      </c>
      <c r="Z73" s="2">
        <f t="shared" si="49"/>
        <v>0.57735026918962584</v>
      </c>
      <c r="AA73" s="2">
        <f t="shared" si="49"/>
        <v>3.6055512754639891</v>
      </c>
      <c r="AB73" s="9">
        <f>AVERAGE(C74+D74+E74,F74+G74+H74,I74+J74+K74)</f>
        <v>1413.3333333333333</v>
      </c>
      <c r="AC73" s="2">
        <f>STDEVA(C74+D74+E74,F74+G74+H74,I74+J74+K74)</f>
        <v>78.545103815154093</v>
      </c>
      <c r="AD73" s="9">
        <f>AVERAGE(L74:N74)</f>
        <v>774</v>
      </c>
      <c r="AE73" s="2">
        <f>STDEVA(L74:N74)</f>
        <v>6.0827625302982193</v>
      </c>
      <c r="AF73" s="2">
        <f>AD73-V73</f>
        <v>241</v>
      </c>
      <c r="AG73" s="2">
        <f>W73+X73</f>
        <v>880.33333333333326</v>
      </c>
      <c r="AH73" s="51">
        <f t="shared" si="41"/>
        <v>639.33333333333326</v>
      </c>
      <c r="AI73" s="52">
        <f t="shared" si="42"/>
        <v>1.826012058570198</v>
      </c>
      <c r="AJ73" s="1">
        <f t="shared" si="43"/>
        <v>639.33333333333326</v>
      </c>
      <c r="AK73" s="21">
        <f>IF(Q73,AG73/AF73,"")</f>
        <v>3.6528354080221299</v>
      </c>
      <c r="AL73" s="28">
        <f t="shared" si="45"/>
        <v>0.36501325255585004</v>
      </c>
      <c r="AM73" s="28">
        <f t="shared" si="46"/>
        <v>0.63498674744414996</v>
      </c>
      <c r="AN73" s="36">
        <f t="shared" si="47"/>
        <v>0.60287679799874916</v>
      </c>
    </row>
    <row r="74" spans="1:40" x14ac:dyDescent="0.25">
      <c r="A74" s="13" t="str">
        <f t="shared" ref="A74:A85" si="50">A$72</f>
        <v>VariousFeatures</v>
      </c>
      <c r="B74" s="13" t="s">
        <v>123</v>
      </c>
      <c r="C74" s="6">
        <v>619</v>
      </c>
      <c r="D74" s="7">
        <v>322</v>
      </c>
      <c r="E74" s="7">
        <v>563</v>
      </c>
      <c r="F74" s="7">
        <v>491</v>
      </c>
      <c r="G74" s="7">
        <v>321</v>
      </c>
      <c r="H74" s="7">
        <v>558</v>
      </c>
      <c r="I74" s="7">
        <v>489</v>
      </c>
      <c r="J74" s="7">
        <v>321</v>
      </c>
      <c r="K74" s="8">
        <v>556</v>
      </c>
      <c r="L74" s="7">
        <v>781</v>
      </c>
      <c r="M74" s="7">
        <v>771</v>
      </c>
      <c r="N74" s="7">
        <v>770</v>
      </c>
      <c r="O74" s="16">
        <v>1</v>
      </c>
      <c r="P74" s="17">
        <v>1</v>
      </c>
      <c r="Q74" s="20">
        <v>1</v>
      </c>
      <c r="R74" s="20">
        <v>0</v>
      </c>
      <c r="T74" s="20">
        <f t="shared" si="37"/>
        <v>0</v>
      </c>
      <c r="U74" s="20">
        <f t="shared" si="38"/>
        <v>1</v>
      </c>
      <c r="V74" s="10">
        <f t="shared" ref="V74:V85" si="51">AVERAGE(C74,F74,I74)</f>
        <v>533</v>
      </c>
      <c r="W74" s="9">
        <f t="shared" ref="W74:W85" si="52">AVERAGE(D74,G74,J74)</f>
        <v>321.33333333333331</v>
      </c>
      <c r="X74" s="9">
        <f t="shared" ref="X74:X85" si="53">AVERAGE(E74,H74,K74)</f>
        <v>559</v>
      </c>
      <c r="Y74" s="2">
        <f t="shared" ref="Y74:Y85" si="54">STDEVA(C74,F74,I74)</f>
        <v>74.484897798144289</v>
      </c>
      <c r="Z74" s="2">
        <f t="shared" ref="Z74:Z85" si="55">STDEVA(D74,G74,J74)</f>
        <v>0.57735026918962584</v>
      </c>
      <c r="AA74" s="2">
        <f t="shared" ref="AA74:AA85" si="56">STDEVA(E74,H74,K74)</f>
        <v>3.6055512754639891</v>
      </c>
      <c r="AB74" s="9">
        <f t="shared" ref="AB74:AB85" si="57">AVERAGE(C74+D74+E74,F74+G74+H74,I74+J74+K74)</f>
        <v>1413.3333333333333</v>
      </c>
      <c r="AC74" s="2">
        <f t="shared" ref="AC74:AC85" si="58">STDEVA(C74+D74+E74,F74+G74+H74,I74+J74+K74)</f>
        <v>78.545103815154093</v>
      </c>
      <c r="AD74" s="9">
        <f t="shared" ref="AD74:AD85" si="59">AVERAGE(L74:N74)</f>
        <v>774</v>
      </c>
      <c r="AE74" s="2">
        <f t="shared" ref="AE74:AE85" si="60">STDEVA(L74:N74)</f>
        <v>6.0827625302982193</v>
      </c>
      <c r="AF74" s="2">
        <f t="shared" si="39"/>
        <v>241</v>
      </c>
      <c r="AG74" s="2">
        <f t="shared" si="40"/>
        <v>880.33333333333326</v>
      </c>
      <c r="AH74" s="51">
        <f t="shared" si="41"/>
        <v>639.33333333333326</v>
      </c>
      <c r="AI74" s="52">
        <f t="shared" si="42"/>
        <v>1.826012058570198</v>
      </c>
      <c r="AJ74" s="1">
        <f t="shared" si="43"/>
        <v>639.33333333333326</v>
      </c>
      <c r="AK74" s="21">
        <f t="shared" si="44"/>
        <v>3.6528354080221299</v>
      </c>
      <c r="AL74" s="28">
        <f t="shared" si="45"/>
        <v>0.36501325255585004</v>
      </c>
      <c r="AM74" s="28">
        <f t="shared" si="46"/>
        <v>0.63498674744414996</v>
      </c>
      <c r="AN74" s="36">
        <f t="shared" si="47"/>
        <v>0.60287679799874916</v>
      </c>
    </row>
    <row r="75" spans="1:40" x14ac:dyDescent="0.25">
      <c r="A75" s="13" t="str">
        <f t="shared" si="50"/>
        <v>VariousFeatures</v>
      </c>
      <c r="B75" s="13" t="s">
        <v>124</v>
      </c>
      <c r="C75" s="6"/>
      <c r="D75" s="7"/>
      <c r="E75" s="7"/>
      <c r="F75" s="7"/>
      <c r="G75" s="7"/>
      <c r="H75" s="7"/>
      <c r="I75" s="7"/>
      <c r="J75" s="7"/>
      <c r="K75" s="8"/>
      <c r="L75" s="7"/>
      <c r="M75" s="7"/>
      <c r="N75" s="7"/>
      <c r="Q75" s="20">
        <v>0</v>
      </c>
      <c r="R75" s="20"/>
      <c r="S75" s="15" t="s">
        <v>125</v>
      </c>
      <c r="T75" s="20">
        <f t="shared" si="37"/>
        <v>0</v>
      </c>
      <c r="U75" s="20">
        <f t="shared" si="38"/>
        <v>0</v>
      </c>
      <c r="V75" s="10" t="e">
        <f t="shared" si="51"/>
        <v>#DIV/0!</v>
      </c>
      <c r="W75" s="9" t="e">
        <f t="shared" si="52"/>
        <v>#DIV/0!</v>
      </c>
      <c r="X75" s="9" t="e">
        <f t="shared" si="53"/>
        <v>#DIV/0!</v>
      </c>
      <c r="Y75" s="2" t="e">
        <f t="shared" si="54"/>
        <v>#DIV/0!</v>
      </c>
      <c r="Z75" s="2" t="e">
        <f t="shared" si="55"/>
        <v>#DIV/0!</v>
      </c>
      <c r="AA75" s="2" t="e">
        <f t="shared" si="56"/>
        <v>#DIV/0!</v>
      </c>
      <c r="AB75" s="9">
        <f t="shared" si="57"/>
        <v>0</v>
      </c>
      <c r="AC75" s="2">
        <f t="shared" si="58"/>
        <v>0</v>
      </c>
      <c r="AD75" s="9" t="e">
        <f t="shared" si="59"/>
        <v>#DIV/0!</v>
      </c>
      <c r="AE75" s="2" t="e">
        <f t="shared" si="60"/>
        <v>#DIV/0!</v>
      </c>
      <c r="AF75" s="2" t="e">
        <f t="shared" si="39"/>
        <v>#DIV/0!</v>
      </c>
      <c r="AG75" s="2" t="e">
        <f t="shared" si="40"/>
        <v>#DIV/0!</v>
      </c>
      <c r="AH75" s="51" t="str">
        <f t="shared" si="41"/>
        <v/>
      </c>
      <c r="AI75" s="52" t="str">
        <f t="shared" si="42"/>
        <v/>
      </c>
      <c r="AJ75" s="1" t="str">
        <f t="shared" si="43"/>
        <v/>
      </c>
      <c r="AK75" s="21" t="str">
        <f t="shared" si="44"/>
        <v/>
      </c>
      <c r="AL75" s="28" t="str">
        <f t="shared" si="45"/>
        <v/>
      </c>
      <c r="AM75" s="28" t="str">
        <f t="shared" si="46"/>
        <v/>
      </c>
      <c r="AN75" s="36" t="str">
        <f t="shared" si="47"/>
        <v/>
      </c>
    </row>
    <row r="76" spans="1:40" x14ac:dyDescent="0.25">
      <c r="A76" s="13" t="str">
        <f t="shared" si="50"/>
        <v>VariousFeatures</v>
      </c>
      <c r="B76" s="13" t="s">
        <v>126</v>
      </c>
      <c r="C76" s="6"/>
      <c r="D76" s="7"/>
      <c r="E76" s="7"/>
      <c r="F76" s="7"/>
      <c r="G76" s="7"/>
      <c r="H76" s="7"/>
      <c r="I76" s="7"/>
      <c r="J76" s="7"/>
      <c r="K76" s="8"/>
      <c r="L76" s="7"/>
      <c r="M76" s="7"/>
      <c r="N76" s="7"/>
      <c r="Q76" s="20">
        <v>0</v>
      </c>
      <c r="R76" s="20"/>
      <c r="S76" s="15" t="s">
        <v>175</v>
      </c>
      <c r="T76" s="20">
        <f t="shared" si="37"/>
        <v>0</v>
      </c>
      <c r="U76" s="20">
        <f t="shared" si="38"/>
        <v>0</v>
      </c>
      <c r="V76" s="10" t="e">
        <f t="shared" si="51"/>
        <v>#DIV/0!</v>
      </c>
      <c r="W76" s="9" t="e">
        <f t="shared" si="52"/>
        <v>#DIV/0!</v>
      </c>
      <c r="X76" s="9" t="e">
        <f t="shared" si="53"/>
        <v>#DIV/0!</v>
      </c>
      <c r="Y76" s="2" t="e">
        <f t="shared" si="54"/>
        <v>#DIV/0!</v>
      </c>
      <c r="Z76" s="2" t="e">
        <f t="shared" si="55"/>
        <v>#DIV/0!</v>
      </c>
      <c r="AA76" s="2" t="e">
        <f t="shared" si="56"/>
        <v>#DIV/0!</v>
      </c>
      <c r="AB76" s="9">
        <f t="shared" si="57"/>
        <v>0</v>
      </c>
      <c r="AC76" s="2">
        <f t="shared" si="58"/>
        <v>0</v>
      </c>
      <c r="AD76" s="9" t="e">
        <f t="shared" si="59"/>
        <v>#DIV/0!</v>
      </c>
      <c r="AE76" s="2" t="e">
        <f t="shared" si="60"/>
        <v>#DIV/0!</v>
      </c>
      <c r="AF76" s="2" t="e">
        <f t="shared" si="39"/>
        <v>#DIV/0!</v>
      </c>
      <c r="AG76" s="2" t="e">
        <f t="shared" si="40"/>
        <v>#DIV/0!</v>
      </c>
      <c r="AH76" s="51" t="str">
        <f t="shared" si="41"/>
        <v/>
      </c>
      <c r="AI76" s="52" t="str">
        <f t="shared" si="42"/>
        <v/>
      </c>
      <c r="AJ76" s="1" t="str">
        <f t="shared" si="43"/>
        <v/>
      </c>
      <c r="AK76" s="21" t="str">
        <f t="shared" si="44"/>
        <v/>
      </c>
      <c r="AL76" s="28" t="str">
        <f t="shared" si="45"/>
        <v/>
      </c>
      <c r="AM76" s="28" t="str">
        <f t="shared" si="46"/>
        <v/>
      </c>
      <c r="AN76" s="36" t="str">
        <f t="shared" si="47"/>
        <v/>
      </c>
    </row>
    <row r="77" spans="1:40" x14ac:dyDescent="0.25">
      <c r="A77" s="13" t="str">
        <f t="shared" si="50"/>
        <v>VariousFeatures</v>
      </c>
      <c r="B77" s="13" t="s">
        <v>127</v>
      </c>
      <c r="C77" s="6">
        <v>460</v>
      </c>
      <c r="D77" s="7">
        <v>265</v>
      </c>
      <c r="E77" s="7">
        <v>360</v>
      </c>
      <c r="F77" s="7">
        <v>446</v>
      </c>
      <c r="G77" s="7">
        <v>261</v>
      </c>
      <c r="H77" s="7">
        <v>357</v>
      </c>
      <c r="I77" s="7">
        <v>447</v>
      </c>
      <c r="J77" s="7">
        <v>261</v>
      </c>
      <c r="K77" s="8">
        <v>358</v>
      </c>
      <c r="L77" s="7">
        <v>656</v>
      </c>
      <c r="M77" s="7">
        <v>636</v>
      </c>
      <c r="N77" s="7">
        <v>652</v>
      </c>
      <c r="O77" s="16">
        <v>1</v>
      </c>
      <c r="P77" s="17">
        <v>1</v>
      </c>
      <c r="Q77" s="20">
        <v>1</v>
      </c>
      <c r="R77" s="20">
        <v>0</v>
      </c>
      <c r="T77" s="20">
        <f t="shared" si="37"/>
        <v>0</v>
      </c>
      <c r="U77" s="20">
        <f t="shared" si="38"/>
        <v>1</v>
      </c>
      <c r="V77" s="10">
        <f t="shared" si="51"/>
        <v>451</v>
      </c>
      <c r="W77" s="9">
        <f t="shared" si="52"/>
        <v>262.33333333333331</v>
      </c>
      <c r="X77" s="9">
        <f t="shared" si="53"/>
        <v>358.33333333333331</v>
      </c>
      <c r="Y77" s="2">
        <f t="shared" si="54"/>
        <v>7.810249675906654</v>
      </c>
      <c r="Z77" s="2">
        <f t="shared" si="55"/>
        <v>2.3094010767585029</v>
      </c>
      <c r="AA77" s="2">
        <f t="shared" si="56"/>
        <v>1.5275252316519465</v>
      </c>
      <c r="AB77" s="9">
        <f t="shared" si="57"/>
        <v>1071.6666666666667</v>
      </c>
      <c r="AC77" s="2">
        <f t="shared" si="58"/>
        <v>11.590225767142472</v>
      </c>
      <c r="AD77" s="9">
        <f t="shared" si="59"/>
        <v>648</v>
      </c>
      <c r="AE77" s="2">
        <f t="shared" si="60"/>
        <v>10.583005244258363</v>
      </c>
      <c r="AF77" s="2">
        <f t="shared" si="39"/>
        <v>197</v>
      </c>
      <c r="AG77" s="2">
        <f t="shared" si="40"/>
        <v>620.66666666666663</v>
      </c>
      <c r="AH77" s="51">
        <f t="shared" si="41"/>
        <v>423.66666666666674</v>
      </c>
      <c r="AI77" s="52">
        <f t="shared" si="42"/>
        <v>1.6538065843621401</v>
      </c>
      <c r="AJ77" s="1">
        <f t="shared" si="43"/>
        <v>423.66666666666663</v>
      </c>
      <c r="AK77" s="21">
        <f t="shared" si="44"/>
        <v>3.1505922165820639</v>
      </c>
      <c r="AL77" s="28">
        <f t="shared" si="45"/>
        <v>0.42266380236305046</v>
      </c>
      <c r="AM77" s="28">
        <f t="shared" si="46"/>
        <v>0.57733619763694954</v>
      </c>
      <c r="AN77" s="36">
        <f t="shared" si="47"/>
        <v>0.58167036215816703</v>
      </c>
    </row>
    <row r="78" spans="1:40" x14ac:dyDescent="0.25">
      <c r="A78" s="13" t="str">
        <f t="shared" si="50"/>
        <v>VariousFeatures</v>
      </c>
      <c r="B78" s="13" t="s">
        <v>128</v>
      </c>
      <c r="C78" s="6">
        <v>437</v>
      </c>
      <c r="D78" s="7">
        <v>251</v>
      </c>
      <c r="E78" s="7">
        <v>362</v>
      </c>
      <c r="F78" s="7">
        <v>422</v>
      </c>
      <c r="G78" s="7">
        <v>267</v>
      </c>
      <c r="H78" s="7">
        <v>343</v>
      </c>
      <c r="I78" s="7">
        <v>422</v>
      </c>
      <c r="J78" s="7">
        <v>250</v>
      </c>
      <c r="K78" s="8">
        <v>359</v>
      </c>
      <c r="L78" s="7">
        <v>610</v>
      </c>
      <c r="M78" s="7">
        <v>610</v>
      </c>
      <c r="N78" s="7">
        <v>625</v>
      </c>
      <c r="O78" s="16">
        <v>1</v>
      </c>
      <c r="P78" s="17">
        <v>1</v>
      </c>
      <c r="Q78" s="20">
        <v>1</v>
      </c>
      <c r="R78" s="20">
        <v>0</v>
      </c>
      <c r="T78" s="20">
        <f t="shared" si="37"/>
        <v>0</v>
      </c>
      <c r="U78" s="20">
        <f t="shared" si="38"/>
        <v>1</v>
      </c>
      <c r="V78" s="10">
        <f t="shared" si="51"/>
        <v>427</v>
      </c>
      <c r="W78" s="9">
        <f t="shared" si="52"/>
        <v>256</v>
      </c>
      <c r="X78" s="9">
        <f t="shared" si="53"/>
        <v>354.66666666666669</v>
      </c>
      <c r="Y78" s="2">
        <f t="shared" si="54"/>
        <v>8.6602540378443873</v>
      </c>
      <c r="Z78" s="2">
        <f t="shared" si="55"/>
        <v>9.5393920141694561</v>
      </c>
      <c r="AA78" s="2">
        <f t="shared" si="56"/>
        <v>10.214368964029708</v>
      </c>
      <c r="AB78" s="9">
        <f t="shared" si="57"/>
        <v>1037.6666666666667</v>
      </c>
      <c r="AC78" s="2">
        <f t="shared" si="58"/>
        <v>10.692676621563626</v>
      </c>
      <c r="AD78" s="9">
        <f t="shared" si="59"/>
        <v>615</v>
      </c>
      <c r="AE78" s="2">
        <f t="shared" si="60"/>
        <v>8.6602540378443873</v>
      </c>
      <c r="AF78" s="2">
        <f t="shared" si="39"/>
        <v>188</v>
      </c>
      <c r="AG78" s="2">
        <f t="shared" si="40"/>
        <v>610.66666666666674</v>
      </c>
      <c r="AH78" s="51">
        <f t="shared" si="41"/>
        <v>422.66666666666674</v>
      </c>
      <c r="AI78" s="52">
        <f t="shared" si="42"/>
        <v>1.6872628726287264</v>
      </c>
      <c r="AJ78" s="1">
        <f t="shared" si="43"/>
        <v>422.66666666666674</v>
      </c>
      <c r="AK78" s="21">
        <f t="shared" si="44"/>
        <v>3.2482269503546104</v>
      </c>
      <c r="AL78" s="28">
        <f t="shared" si="45"/>
        <v>0.41921397379912656</v>
      </c>
      <c r="AM78" s="28">
        <f t="shared" si="46"/>
        <v>0.58078602620087327</v>
      </c>
      <c r="AN78" s="36">
        <f t="shared" si="47"/>
        <v>0.59953161592505855</v>
      </c>
    </row>
    <row r="79" spans="1:40" x14ac:dyDescent="0.25">
      <c r="A79" s="13" t="str">
        <f t="shared" si="50"/>
        <v>VariousFeatures</v>
      </c>
      <c r="B79" s="13" t="s">
        <v>129</v>
      </c>
      <c r="C79" s="6"/>
      <c r="D79" s="7"/>
      <c r="E79" s="7"/>
      <c r="F79" s="7"/>
      <c r="G79" s="7"/>
      <c r="H79" s="7"/>
      <c r="I79" s="7"/>
      <c r="J79" s="7"/>
      <c r="K79" s="8"/>
      <c r="L79" s="7"/>
      <c r="M79" s="7"/>
      <c r="N79" s="7"/>
      <c r="Q79" s="20">
        <v>0</v>
      </c>
      <c r="R79" s="20"/>
      <c r="S79" s="15" t="s">
        <v>177</v>
      </c>
      <c r="T79" s="20">
        <f t="shared" si="37"/>
        <v>0</v>
      </c>
      <c r="U79" s="20">
        <f t="shared" si="38"/>
        <v>0</v>
      </c>
      <c r="V79" s="10" t="e">
        <f t="shared" si="51"/>
        <v>#DIV/0!</v>
      </c>
      <c r="W79" s="9" t="e">
        <f t="shared" si="52"/>
        <v>#DIV/0!</v>
      </c>
      <c r="X79" s="9" t="e">
        <f t="shared" si="53"/>
        <v>#DIV/0!</v>
      </c>
      <c r="Y79" s="2" t="e">
        <f t="shared" si="54"/>
        <v>#DIV/0!</v>
      </c>
      <c r="Z79" s="2" t="e">
        <f t="shared" si="55"/>
        <v>#DIV/0!</v>
      </c>
      <c r="AA79" s="2" t="e">
        <f t="shared" si="56"/>
        <v>#DIV/0!</v>
      </c>
      <c r="AB79" s="9">
        <f t="shared" si="57"/>
        <v>0</v>
      </c>
      <c r="AC79" s="2">
        <f t="shared" si="58"/>
        <v>0</v>
      </c>
      <c r="AD79" s="9" t="e">
        <f t="shared" si="59"/>
        <v>#DIV/0!</v>
      </c>
      <c r="AE79" s="2" t="e">
        <f t="shared" si="60"/>
        <v>#DIV/0!</v>
      </c>
      <c r="AF79" s="2" t="e">
        <f t="shared" si="39"/>
        <v>#DIV/0!</v>
      </c>
      <c r="AG79" s="2" t="e">
        <f t="shared" si="40"/>
        <v>#DIV/0!</v>
      </c>
      <c r="AH79" s="51" t="str">
        <f t="shared" si="41"/>
        <v/>
      </c>
      <c r="AI79" s="52" t="str">
        <f t="shared" si="42"/>
        <v/>
      </c>
      <c r="AJ79" s="1" t="str">
        <f t="shared" si="43"/>
        <v/>
      </c>
      <c r="AK79" s="21" t="str">
        <f t="shared" si="44"/>
        <v/>
      </c>
      <c r="AL79" s="28" t="str">
        <f t="shared" si="45"/>
        <v/>
      </c>
      <c r="AM79" s="28" t="str">
        <f t="shared" si="46"/>
        <v/>
      </c>
      <c r="AN79" s="36" t="str">
        <f t="shared" si="47"/>
        <v/>
      </c>
    </row>
    <row r="80" spans="1:40" x14ac:dyDescent="0.25">
      <c r="A80" s="13" t="str">
        <f t="shared" si="50"/>
        <v>VariousFeatures</v>
      </c>
      <c r="B80" s="13" t="s">
        <v>130</v>
      </c>
      <c r="C80" s="6"/>
      <c r="D80" s="7"/>
      <c r="E80" s="7"/>
      <c r="F80" s="7"/>
      <c r="G80" s="7"/>
      <c r="H80" s="7"/>
      <c r="I80" s="7"/>
      <c r="J80" s="7"/>
      <c r="K80" s="8"/>
      <c r="L80" s="7"/>
      <c r="M80" s="7"/>
      <c r="N80" s="7"/>
      <c r="Q80" s="20">
        <v>0</v>
      </c>
      <c r="R80" s="20"/>
      <c r="S80" s="15" t="s">
        <v>175</v>
      </c>
      <c r="T80" s="20">
        <f t="shared" si="37"/>
        <v>0</v>
      </c>
      <c r="U80" s="20">
        <f t="shared" si="38"/>
        <v>0</v>
      </c>
      <c r="V80" s="10" t="e">
        <f t="shared" si="51"/>
        <v>#DIV/0!</v>
      </c>
      <c r="W80" s="9" t="e">
        <f t="shared" si="52"/>
        <v>#DIV/0!</v>
      </c>
      <c r="X80" s="9" t="e">
        <f t="shared" si="53"/>
        <v>#DIV/0!</v>
      </c>
      <c r="Y80" s="2" t="e">
        <f t="shared" si="54"/>
        <v>#DIV/0!</v>
      </c>
      <c r="Z80" s="2" t="e">
        <f t="shared" si="55"/>
        <v>#DIV/0!</v>
      </c>
      <c r="AA80" s="2" t="e">
        <f t="shared" si="56"/>
        <v>#DIV/0!</v>
      </c>
      <c r="AB80" s="9">
        <f t="shared" si="57"/>
        <v>0</v>
      </c>
      <c r="AC80" s="2">
        <f t="shared" si="58"/>
        <v>0</v>
      </c>
      <c r="AD80" s="9" t="e">
        <f t="shared" si="59"/>
        <v>#DIV/0!</v>
      </c>
      <c r="AE80" s="2" t="e">
        <f t="shared" si="60"/>
        <v>#DIV/0!</v>
      </c>
      <c r="AF80" s="2" t="e">
        <f t="shared" si="39"/>
        <v>#DIV/0!</v>
      </c>
      <c r="AG80" s="2" t="e">
        <f t="shared" si="40"/>
        <v>#DIV/0!</v>
      </c>
      <c r="AH80" s="51" t="str">
        <f t="shared" si="41"/>
        <v/>
      </c>
      <c r="AI80" s="52" t="str">
        <f t="shared" si="42"/>
        <v/>
      </c>
      <c r="AJ80" s="1" t="str">
        <f t="shared" si="43"/>
        <v/>
      </c>
      <c r="AK80" s="21" t="str">
        <f t="shared" si="44"/>
        <v/>
      </c>
      <c r="AL80" s="28" t="str">
        <f t="shared" si="45"/>
        <v/>
      </c>
      <c r="AM80" s="28" t="str">
        <f t="shared" si="46"/>
        <v/>
      </c>
      <c r="AN80" s="36" t="str">
        <f t="shared" si="47"/>
        <v/>
      </c>
    </row>
    <row r="81" spans="1:40" x14ac:dyDescent="0.25">
      <c r="A81" s="13" t="str">
        <f t="shared" si="50"/>
        <v>VariousFeatures</v>
      </c>
      <c r="B81" s="13" t="s">
        <v>131</v>
      </c>
      <c r="C81" s="6"/>
      <c r="D81" s="7"/>
      <c r="E81" s="7"/>
      <c r="F81" s="7"/>
      <c r="G81" s="7"/>
      <c r="H81" s="7"/>
      <c r="I81" s="7"/>
      <c r="J81" s="7"/>
      <c r="K81" s="8"/>
      <c r="L81" s="7"/>
      <c r="M81" s="7"/>
      <c r="N81" s="7"/>
      <c r="Q81" s="20">
        <v>0</v>
      </c>
      <c r="R81" s="20"/>
      <c r="S81" s="15" t="s">
        <v>176</v>
      </c>
      <c r="T81" s="20">
        <f t="shared" si="37"/>
        <v>0</v>
      </c>
      <c r="U81" s="20">
        <f t="shared" si="38"/>
        <v>0</v>
      </c>
      <c r="V81" s="10" t="e">
        <f t="shared" si="51"/>
        <v>#DIV/0!</v>
      </c>
      <c r="W81" s="9" t="e">
        <f t="shared" si="52"/>
        <v>#DIV/0!</v>
      </c>
      <c r="X81" s="9" t="e">
        <f t="shared" si="53"/>
        <v>#DIV/0!</v>
      </c>
      <c r="Y81" s="2" t="e">
        <f t="shared" si="54"/>
        <v>#DIV/0!</v>
      </c>
      <c r="Z81" s="2" t="e">
        <f t="shared" si="55"/>
        <v>#DIV/0!</v>
      </c>
      <c r="AA81" s="2" t="e">
        <f t="shared" si="56"/>
        <v>#DIV/0!</v>
      </c>
      <c r="AB81" s="9">
        <f t="shared" si="57"/>
        <v>0</v>
      </c>
      <c r="AC81" s="2">
        <f t="shared" si="58"/>
        <v>0</v>
      </c>
      <c r="AD81" s="9" t="e">
        <f t="shared" si="59"/>
        <v>#DIV/0!</v>
      </c>
      <c r="AE81" s="2" t="e">
        <f t="shared" si="60"/>
        <v>#DIV/0!</v>
      </c>
      <c r="AF81" s="2" t="e">
        <f t="shared" si="39"/>
        <v>#DIV/0!</v>
      </c>
      <c r="AG81" s="2" t="e">
        <f t="shared" si="40"/>
        <v>#DIV/0!</v>
      </c>
      <c r="AH81" s="51" t="str">
        <f t="shared" si="41"/>
        <v/>
      </c>
      <c r="AI81" s="52" t="str">
        <f t="shared" si="42"/>
        <v/>
      </c>
      <c r="AJ81" s="1" t="str">
        <f t="shared" si="43"/>
        <v/>
      </c>
      <c r="AK81" s="21" t="str">
        <f t="shared" si="44"/>
        <v/>
      </c>
      <c r="AL81" s="28" t="str">
        <f t="shared" si="45"/>
        <v/>
      </c>
      <c r="AM81" s="28" t="str">
        <f t="shared" si="46"/>
        <v/>
      </c>
      <c r="AN81" s="36" t="str">
        <f t="shared" si="47"/>
        <v/>
      </c>
    </row>
    <row r="82" spans="1:40" x14ac:dyDescent="0.25">
      <c r="A82" s="13" t="str">
        <f t="shared" si="50"/>
        <v>VariousFeatures</v>
      </c>
      <c r="B82" s="13" t="s">
        <v>132</v>
      </c>
      <c r="C82" s="6"/>
      <c r="D82" s="7"/>
      <c r="E82" s="7"/>
      <c r="F82" s="7"/>
      <c r="G82" s="7"/>
      <c r="H82" s="7"/>
      <c r="I82" s="7"/>
      <c r="J82" s="7"/>
      <c r="K82" s="8"/>
      <c r="L82" s="7"/>
      <c r="M82" s="7"/>
      <c r="N82" s="7"/>
      <c r="Q82" s="20">
        <v>0</v>
      </c>
      <c r="R82" s="20"/>
      <c r="S82" s="15" t="s">
        <v>35</v>
      </c>
      <c r="T82" s="20">
        <f t="shared" si="37"/>
        <v>0</v>
      </c>
      <c r="U82" s="20">
        <f t="shared" si="38"/>
        <v>0</v>
      </c>
      <c r="V82" s="10" t="e">
        <f t="shared" si="51"/>
        <v>#DIV/0!</v>
      </c>
      <c r="W82" s="9" t="e">
        <f t="shared" si="52"/>
        <v>#DIV/0!</v>
      </c>
      <c r="X82" s="9" t="e">
        <f t="shared" si="53"/>
        <v>#DIV/0!</v>
      </c>
      <c r="Y82" s="2" t="e">
        <f t="shared" si="54"/>
        <v>#DIV/0!</v>
      </c>
      <c r="Z82" s="2" t="e">
        <f t="shared" si="55"/>
        <v>#DIV/0!</v>
      </c>
      <c r="AA82" s="2" t="e">
        <f t="shared" si="56"/>
        <v>#DIV/0!</v>
      </c>
      <c r="AB82" s="9">
        <f t="shared" si="57"/>
        <v>0</v>
      </c>
      <c r="AC82" s="2">
        <f t="shared" si="58"/>
        <v>0</v>
      </c>
      <c r="AD82" s="9" t="e">
        <f t="shared" si="59"/>
        <v>#DIV/0!</v>
      </c>
      <c r="AE82" s="2" t="e">
        <f t="shared" si="60"/>
        <v>#DIV/0!</v>
      </c>
      <c r="AF82" s="2" t="e">
        <f t="shared" si="39"/>
        <v>#DIV/0!</v>
      </c>
      <c r="AG82" s="2" t="e">
        <f t="shared" si="40"/>
        <v>#DIV/0!</v>
      </c>
      <c r="AH82" s="51" t="str">
        <f t="shared" si="41"/>
        <v/>
      </c>
      <c r="AI82" s="52" t="str">
        <f t="shared" si="42"/>
        <v/>
      </c>
      <c r="AJ82" s="1" t="str">
        <f t="shared" si="43"/>
        <v/>
      </c>
      <c r="AK82" s="21" t="str">
        <f t="shared" si="44"/>
        <v/>
      </c>
      <c r="AL82" s="28" t="str">
        <f t="shared" si="45"/>
        <v/>
      </c>
      <c r="AM82" s="28" t="str">
        <f t="shared" si="46"/>
        <v/>
      </c>
      <c r="AN82" s="36" t="str">
        <f t="shared" si="47"/>
        <v/>
      </c>
    </row>
    <row r="83" spans="1:40" x14ac:dyDescent="0.25">
      <c r="A83" s="13" t="str">
        <f t="shared" si="50"/>
        <v>VariousFeatures</v>
      </c>
      <c r="B83" s="13" t="s">
        <v>133</v>
      </c>
      <c r="C83" s="6">
        <v>469</v>
      </c>
      <c r="D83" s="7">
        <v>313</v>
      </c>
      <c r="E83" s="7">
        <v>547</v>
      </c>
      <c r="F83" s="7">
        <v>475</v>
      </c>
      <c r="G83" s="7">
        <v>300</v>
      </c>
      <c r="H83" s="7">
        <v>531</v>
      </c>
      <c r="I83" s="7">
        <v>484</v>
      </c>
      <c r="J83" s="7">
        <v>297</v>
      </c>
      <c r="K83" s="8">
        <v>531</v>
      </c>
      <c r="L83" s="7">
        <v>789</v>
      </c>
      <c r="M83" s="7">
        <v>797</v>
      </c>
      <c r="N83" s="7">
        <v>797</v>
      </c>
      <c r="O83" s="16">
        <v>0</v>
      </c>
      <c r="P83" s="17">
        <v>1</v>
      </c>
      <c r="Q83" s="20">
        <v>1</v>
      </c>
      <c r="R83" s="20">
        <v>0</v>
      </c>
      <c r="S83" s="15" t="s">
        <v>134</v>
      </c>
      <c r="T83" s="20">
        <f t="shared" si="37"/>
        <v>1</v>
      </c>
      <c r="U83" s="20">
        <f t="shared" si="38"/>
        <v>0</v>
      </c>
      <c r="V83" s="10">
        <f t="shared" si="51"/>
        <v>476</v>
      </c>
      <c r="W83" s="9">
        <f t="shared" si="52"/>
        <v>303.33333333333331</v>
      </c>
      <c r="X83" s="9">
        <f t="shared" si="53"/>
        <v>536.33333333333337</v>
      </c>
      <c r="Y83" s="2">
        <f t="shared" si="54"/>
        <v>7.5498344352707498</v>
      </c>
      <c r="Z83" s="2">
        <f t="shared" si="55"/>
        <v>8.5049005481153834</v>
      </c>
      <c r="AA83" s="2">
        <f t="shared" si="56"/>
        <v>9.2376043070340135</v>
      </c>
      <c r="AB83" s="9">
        <f t="shared" si="57"/>
        <v>1315.6666666666667</v>
      </c>
      <c r="AC83" s="2">
        <f t="shared" si="58"/>
        <v>11.930353445448855</v>
      </c>
      <c r="AD83" s="9">
        <f t="shared" si="59"/>
        <v>794.33333333333337</v>
      </c>
      <c r="AE83" s="2">
        <f t="shared" si="60"/>
        <v>4.6188021535170058</v>
      </c>
      <c r="AF83" s="2">
        <f t="shared" si="39"/>
        <v>318.33333333333337</v>
      </c>
      <c r="AG83" s="2">
        <f t="shared" si="40"/>
        <v>839.66666666666674</v>
      </c>
      <c r="AH83" s="51">
        <f t="shared" si="41"/>
        <v>521.33333333333337</v>
      </c>
      <c r="AI83" s="52">
        <f t="shared" si="42"/>
        <v>1.6563155686109945</v>
      </c>
      <c r="AJ83" s="1">
        <f t="shared" si="43"/>
        <v>521.33333333333337</v>
      </c>
      <c r="AK83" s="21">
        <f t="shared" si="44"/>
        <v>2.6376963350785338</v>
      </c>
      <c r="AL83" s="28">
        <f t="shared" si="45"/>
        <v>0.36125446605795947</v>
      </c>
      <c r="AM83" s="28">
        <f t="shared" si="46"/>
        <v>0.63874553394204048</v>
      </c>
      <c r="AN83" s="36">
        <f t="shared" si="47"/>
        <v>0.63725490196078427</v>
      </c>
    </row>
    <row r="84" spans="1:40" x14ac:dyDescent="0.25">
      <c r="A84" s="13" t="str">
        <f t="shared" si="50"/>
        <v>VariousFeatures</v>
      </c>
      <c r="B84" s="13" t="s">
        <v>135</v>
      </c>
      <c r="C84" s="6">
        <v>766</v>
      </c>
      <c r="D84" s="7">
        <v>703</v>
      </c>
      <c r="E84" s="7">
        <v>1250</v>
      </c>
      <c r="F84" s="7">
        <v>672</v>
      </c>
      <c r="G84" s="7">
        <v>579</v>
      </c>
      <c r="H84" s="7">
        <v>1109</v>
      </c>
      <c r="I84" s="7">
        <v>641</v>
      </c>
      <c r="J84" s="7">
        <v>687</v>
      </c>
      <c r="K84" s="8">
        <v>1187</v>
      </c>
      <c r="L84" s="7">
        <v>1229</v>
      </c>
      <c r="M84" s="7">
        <v>1234</v>
      </c>
      <c r="N84" s="7">
        <v>1219</v>
      </c>
      <c r="O84" s="16">
        <v>1</v>
      </c>
      <c r="P84" s="17">
        <v>1</v>
      </c>
      <c r="Q84" s="20">
        <v>1</v>
      </c>
      <c r="R84" s="20">
        <v>0</v>
      </c>
      <c r="T84" s="20">
        <f t="shared" si="37"/>
        <v>0</v>
      </c>
      <c r="U84" s="20">
        <f t="shared" si="38"/>
        <v>1</v>
      </c>
      <c r="V84" s="10">
        <f t="shared" si="51"/>
        <v>693</v>
      </c>
      <c r="W84" s="9">
        <f t="shared" si="52"/>
        <v>656.33333333333337</v>
      </c>
      <c r="X84" s="9">
        <f t="shared" si="53"/>
        <v>1182</v>
      </c>
      <c r="Y84" s="2">
        <f t="shared" si="54"/>
        <v>65.092242241299388</v>
      </c>
      <c r="Z84" s="2">
        <f t="shared" si="55"/>
        <v>67.448745973022611</v>
      </c>
      <c r="AA84" s="2">
        <f t="shared" si="56"/>
        <v>70.632853545641211</v>
      </c>
      <c r="AB84" s="9">
        <f t="shared" si="57"/>
        <v>2531.3333333333335</v>
      </c>
      <c r="AC84" s="2">
        <f t="shared" si="58"/>
        <v>180.05647262271171</v>
      </c>
      <c r="AD84" s="9">
        <f t="shared" si="59"/>
        <v>1227.3333333333333</v>
      </c>
      <c r="AE84" s="2">
        <f t="shared" si="60"/>
        <v>7.6376261582597333</v>
      </c>
      <c r="AF84" s="2">
        <f t="shared" si="39"/>
        <v>534.33333333333326</v>
      </c>
      <c r="AG84" s="2">
        <f t="shared" si="40"/>
        <v>1838.3333333333335</v>
      </c>
      <c r="AH84" s="51">
        <f t="shared" si="41"/>
        <v>1304.0000000000002</v>
      </c>
      <c r="AI84" s="52">
        <f>IF(SUM(C84,F84,I84)&gt;0,AB84/AD84,"")</f>
        <v>2.0624660510592072</v>
      </c>
      <c r="AJ84" s="1">
        <f t="shared" si="43"/>
        <v>1304.0000000000002</v>
      </c>
      <c r="AK84" s="21">
        <f t="shared" si="44"/>
        <v>3.4404242046163449</v>
      </c>
      <c r="AL84" s="28">
        <f t="shared" si="45"/>
        <v>0.35702629193109697</v>
      </c>
      <c r="AM84" s="28">
        <f t="shared" si="46"/>
        <v>0.64297370806890297</v>
      </c>
      <c r="AN84" s="36">
        <f t="shared" si="47"/>
        <v>0.94708994708994709</v>
      </c>
    </row>
    <row r="85" spans="1:40" x14ac:dyDescent="0.25">
      <c r="A85" s="13" t="str">
        <f t="shared" si="50"/>
        <v>VariousFeatures</v>
      </c>
      <c r="B85" s="13" t="s">
        <v>136</v>
      </c>
      <c r="C85" s="6"/>
      <c r="D85" s="7"/>
      <c r="E85" s="7"/>
      <c r="F85" s="7"/>
      <c r="G85" s="7"/>
      <c r="H85" s="7"/>
      <c r="I85" s="7"/>
      <c r="J85" s="7"/>
      <c r="K85" s="8"/>
      <c r="L85" s="7"/>
      <c r="M85" s="7"/>
      <c r="N85" s="7"/>
      <c r="Q85" s="20">
        <v>0</v>
      </c>
      <c r="R85" s="20"/>
      <c r="S85" s="15" t="s">
        <v>173</v>
      </c>
      <c r="T85" s="20">
        <f t="shared" si="37"/>
        <v>0</v>
      </c>
      <c r="U85" s="20">
        <f t="shared" si="38"/>
        <v>0</v>
      </c>
      <c r="V85" s="10" t="e">
        <f t="shared" si="51"/>
        <v>#DIV/0!</v>
      </c>
      <c r="W85" s="9" t="e">
        <f t="shared" si="52"/>
        <v>#DIV/0!</v>
      </c>
      <c r="X85" s="9" t="e">
        <f t="shared" si="53"/>
        <v>#DIV/0!</v>
      </c>
      <c r="Y85" s="2" t="e">
        <f t="shared" si="54"/>
        <v>#DIV/0!</v>
      </c>
      <c r="Z85" s="2" t="e">
        <f t="shared" si="55"/>
        <v>#DIV/0!</v>
      </c>
      <c r="AA85" s="2" t="e">
        <f t="shared" si="56"/>
        <v>#DIV/0!</v>
      </c>
      <c r="AB85" s="9">
        <f t="shared" si="57"/>
        <v>0</v>
      </c>
      <c r="AC85" s="2">
        <f t="shared" si="58"/>
        <v>0</v>
      </c>
      <c r="AD85" s="9" t="e">
        <f t="shared" si="59"/>
        <v>#DIV/0!</v>
      </c>
      <c r="AE85" s="2" t="e">
        <f t="shared" si="60"/>
        <v>#DIV/0!</v>
      </c>
      <c r="AF85" s="2" t="e">
        <f t="shared" si="39"/>
        <v>#DIV/0!</v>
      </c>
      <c r="AG85" s="2" t="e">
        <f t="shared" si="40"/>
        <v>#DIV/0!</v>
      </c>
      <c r="AH85" s="51" t="str">
        <f t="shared" si="41"/>
        <v/>
      </c>
      <c r="AI85" s="52" t="str">
        <f t="shared" si="42"/>
        <v/>
      </c>
      <c r="AJ85" s="1" t="str">
        <f t="shared" si="43"/>
        <v/>
      </c>
      <c r="AK85" s="21" t="str">
        <f t="shared" si="44"/>
        <v/>
      </c>
      <c r="AL85" s="28" t="str">
        <f t="shared" si="45"/>
        <v/>
      </c>
      <c r="AM85" s="28" t="str">
        <f t="shared" si="46"/>
        <v/>
      </c>
      <c r="AN85" s="36" t="str">
        <f t="shared" si="47"/>
        <v/>
      </c>
    </row>
    <row r="86" spans="1:40" s="31" customFormat="1" x14ac:dyDescent="0.25">
      <c r="A86" s="39"/>
      <c r="B86" s="39">
        <f>COUNTA(B2:B85)</f>
        <v>84</v>
      </c>
      <c r="C86" s="40"/>
      <c r="D86" s="41"/>
      <c r="E86" s="41"/>
      <c r="F86" s="41"/>
      <c r="G86" s="41"/>
      <c r="H86" s="41"/>
      <c r="I86" s="41"/>
      <c r="J86" s="41"/>
      <c r="K86" s="42"/>
      <c r="L86" s="41"/>
      <c r="M86" s="41"/>
      <c r="N86" s="41"/>
      <c r="O86" s="43">
        <f>COUNTIF(O2:O85,"=0")</f>
        <v>5</v>
      </c>
      <c r="P86" s="34">
        <f>COUNTIF(P2:P85,"=0")</f>
        <v>1</v>
      </c>
      <c r="Q86" s="34">
        <f>SUM(Q2:Q85)</f>
        <v>56</v>
      </c>
      <c r="R86" s="34">
        <f>COUNTIF(R2:R85,"=1")</f>
        <v>5</v>
      </c>
      <c r="S86" s="25">
        <f>COUNTA(S2:S85)</f>
        <v>41</v>
      </c>
      <c r="T86" s="23">
        <f>SUM(T2:T85)</f>
        <v>13</v>
      </c>
      <c r="U86" s="23">
        <f>SUM(U2:U85)</f>
        <v>50</v>
      </c>
      <c r="V86" s="40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0"/>
      <c r="AI86" s="53"/>
      <c r="AN86" s="44"/>
    </row>
    <row r="87" spans="1:40" s="28" customFormat="1" x14ac:dyDescent="0.25">
      <c r="A87" s="35"/>
      <c r="B87" s="35"/>
      <c r="C87" s="36"/>
      <c r="D87" s="37"/>
      <c r="E87" s="37"/>
      <c r="F87" s="37"/>
      <c r="G87" s="37"/>
      <c r="H87" s="37"/>
      <c r="I87" s="37"/>
      <c r="J87" s="37"/>
      <c r="K87" s="38"/>
      <c r="L87" s="37"/>
      <c r="M87" s="37"/>
      <c r="N87" s="37"/>
      <c r="O87" s="24">
        <f>COUNTIF(O2:O85,"=1")/COUNTA(O2:O85)</f>
        <v>0.9107142857142857</v>
      </c>
      <c r="P87" s="22">
        <f>COUNTIF(P2:P85,"=1")/COUNTA(P2:P85)</f>
        <v>0.9821428571428571</v>
      </c>
      <c r="Q87" s="22">
        <f>COUNTIF(Q2:Q85,"=1")/COUNTA(Q2:Q85)</f>
        <v>0.66666666666666663</v>
      </c>
      <c r="R87" s="22">
        <f>COUNTIF(R2:R85,"=1")/COUNTA(R2:R85)</f>
        <v>8.9285714285714288E-2</v>
      </c>
      <c r="S87" s="37">
        <f>S86/B86</f>
        <v>0.48809523809523808</v>
      </c>
      <c r="T87" s="37">
        <f>T86/B86</f>
        <v>0.15476190476190477</v>
      </c>
      <c r="U87" s="37">
        <f>U86/B86</f>
        <v>0.59523809523809523</v>
      </c>
      <c r="V87" s="36"/>
      <c r="AH87" s="36"/>
      <c r="AI87" s="38"/>
      <c r="AN87" s="36"/>
    </row>
    <row r="88" spans="1:40" x14ac:dyDescent="0.25">
      <c r="Q88" s="33">
        <f>1-Q87</f>
        <v>0.33333333333333337</v>
      </c>
    </row>
    <row r="89" spans="1:40" x14ac:dyDescent="0.25">
      <c r="O89" s="44"/>
      <c r="P89" s="27"/>
      <c r="Q89" s="31"/>
      <c r="R89" s="27"/>
      <c r="S89" s="27"/>
    </row>
    <row r="90" spans="1:40" x14ac:dyDescent="0.25">
      <c r="O90" s="44"/>
      <c r="P90" s="45" t="s">
        <v>150</v>
      </c>
      <c r="Q90" s="31">
        <f>Q86-R86</f>
        <v>51</v>
      </c>
      <c r="R90" s="27"/>
      <c r="S90" s="27"/>
    </row>
    <row r="91" spans="1:40" x14ac:dyDescent="0.25">
      <c r="O91" s="44"/>
      <c r="P91" s="27"/>
      <c r="Q91" s="31"/>
      <c r="R91" s="27"/>
      <c r="S91" s="27"/>
    </row>
    <row r="92" spans="1:40" x14ac:dyDescent="0.25">
      <c r="O92" s="44"/>
      <c r="P92" s="27"/>
      <c r="Q92" s="31"/>
      <c r="R92" s="27"/>
      <c r="S92" s="27"/>
    </row>
    <row r="93" spans="1:40" x14ac:dyDescent="0.25">
      <c r="O93" s="44"/>
      <c r="P93" s="45" t="s">
        <v>152</v>
      </c>
      <c r="Q93" s="31">
        <f>B86-Q86</f>
        <v>28</v>
      </c>
      <c r="R93" s="27"/>
      <c r="S93" s="27" t="s">
        <v>151</v>
      </c>
      <c r="T93" s="27">
        <f>B86-S86</f>
        <v>43</v>
      </c>
    </row>
    <row r="94" spans="1:40" x14ac:dyDescent="0.25">
      <c r="O94" s="44"/>
      <c r="P94" s="27"/>
      <c r="Q94" s="31"/>
      <c r="R94" s="27"/>
      <c r="S94" s="27"/>
    </row>
    <row r="95" spans="1:40" x14ac:dyDescent="0.25">
      <c r="O95" s="44"/>
      <c r="P95" s="27"/>
      <c r="Q95" s="31"/>
      <c r="R95" s="27"/>
      <c r="S95" s="27"/>
    </row>
    <row r="96" spans="1:40" x14ac:dyDescent="0.25">
      <c r="O96" s="44"/>
      <c r="P96" s="27" t="s">
        <v>153</v>
      </c>
      <c r="Q96" s="31"/>
      <c r="R96" s="27"/>
      <c r="S96" s="27"/>
    </row>
    <row r="97" spans="15:19" x14ac:dyDescent="0.25">
      <c r="O97" s="44"/>
      <c r="P97" s="27"/>
      <c r="Q97" s="31"/>
      <c r="R97" s="27"/>
      <c r="S97" s="27"/>
    </row>
    <row r="98" spans="15:19" x14ac:dyDescent="0.25">
      <c r="O98" s="44"/>
      <c r="P98" s="27"/>
      <c r="Q98" s="31"/>
      <c r="R98" s="27"/>
      <c r="S98" s="27"/>
    </row>
    <row r="99" spans="15:19" x14ac:dyDescent="0.25">
      <c r="O99" s="44"/>
      <c r="P99" s="27"/>
      <c r="Q99" s="31"/>
      <c r="R99" s="27"/>
      <c r="S99" s="27"/>
    </row>
    <row r="100" spans="15:19" x14ac:dyDescent="0.25">
      <c r="O100" s="44"/>
      <c r="P100" s="27"/>
      <c r="Q100" s="31"/>
      <c r="R100" s="27"/>
      <c r="S100" s="27"/>
    </row>
    <row r="101" spans="15:19" x14ac:dyDescent="0.25">
      <c r="O101" s="44"/>
      <c r="P101" s="27"/>
      <c r="Q101" s="31"/>
      <c r="R101" s="27"/>
      <c r="S101" s="27"/>
    </row>
    <row r="102" spans="15:19" x14ac:dyDescent="0.25">
      <c r="O102" s="44"/>
      <c r="P102" s="27"/>
      <c r="Q102" s="31"/>
      <c r="R102" s="27"/>
      <c r="S102" s="27"/>
    </row>
    <row r="103" spans="15:19" x14ac:dyDescent="0.25">
      <c r="O103" s="44"/>
      <c r="P103" s="27"/>
      <c r="Q103" s="31"/>
      <c r="R103" s="27"/>
      <c r="S103" s="27"/>
    </row>
    <row r="104" spans="15:19" x14ac:dyDescent="0.25">
      <c r="O104" s="44"/>
      <c r="P104" s="27"/>
      <c r="Q104" s="31"/>
      <c r="R104" s="27"/>
      <c r="S104" s="27"/>
    </row>
    <row r="105" spans="15:19" x14ac:dyDescent="0.25">
      <c r="O105" s="44"/>
      <c r="P105" s="27"/>
      <c r="Q105" s="31"/>
      <c r="R105" s="27"/>
      <c r="S105" s="27"/>
    </row>
    <row r="106" spans="15:19" x14ac:dyDescent="0.25">
      <c r="O106" s="44"/>
      <c r="P106" s="27"/>
      <c r="Q106" s="31"/>
      <c r="R106" s="27"/>
      <c r="S106" s="27"/>
    </row>
    <row r="107" spans="15:19" x14ac:dyDescent="0.25">
      <c r="O107" s="44"/>
      <c r="P107" s="27"/>
      <c r="Q107" s="31"/>
      <c r="R107" s="27"/>
      <c r="S107" s="27"/>
    </row>
    <row r="108" spans="15:19" x14ac:dyDescent="0.25">
      <c r="O108" s="44"/>
      <c r="P108" s="27"/>
      <c r="Q108" s="31"/>
      <c r="R108" s="27"/>
      <c r="S108" s="27"/>
    </row>
    <row r="109" spans="15:19" x14ac:dyDescent="0.25">
      <c r="O109" s="44"/>
      <c r="P109" s="27"/>
      <c r="Q109" s="31"/>
      <c r="R109" s="27"/>
      <c r="S109" s="27"/>
    </row>
    <row r="110" spans="15:19" x14ac:dyDescent="0.25">
      <c r="O110" s="44"/>
      <c r="P110" s="27"/>
      <c r="Q110" s="31"/>
      <c r="R110" s="27"/>
      <c r="S110" s="27"/>
    </row>
    <row r="111" spans="15:19" x14ac:dyDescent="0.25">
      <c r="O111" s="44"/>
      <c r="P111" s="27"/>
      <c r="Q111" s="31"/>
      <c r="R111" s="27"/>
      <c r="S111" s="27"/>
    </row>
    <row r="112" spans="15:19" x14ac:dyDescent="0.25">
      <c r="O112" s="44"/>
      <c r="P112" s="27"/>
      <c r="Q112" s="31"/>
      <c r="R112" s="27"/>
      <c r="S112" s="27"/>
    </row>
    <row r="113" spans="15:19" x14ac:dyDescent="0.25">
      <c r="O113" s="44"/>
      <c r="P113" s="27"/>
      <c r="Q113" s="31"/>
      <c r="R113" s="27"/>
      <c r="S113" s="27"/>
    </row>
    <row r="114" spans="15:19" x14ac:dyDescent="0.25">
      <c r="O114" s="44"/>
      <c r="P114" s="27"/>
      <c r="Q114" s="31"/>
      <c r="R114" s="27"/>
      <c r="S114" s="27"/>
    </row>
    <row r="115" spans="15:19" x14ac:dyDescent="0.25">
      <c r="O115" s="44"/>
      <c r="P115" s="27"/>
      <c r="Q115" s="31"/>
      <c r="R115" s="27"/>
      <c r="S115" s="27"/>
    </row>
    <row r="116" spans="15:19" x14ac:dyDescent="0.25">
      <c r="O116" s="44"/>
      <c r="P116" s="27"/>
      <c r="Q116" s="31"/>
      <c r="R116" s="27"/>
      <c r="S116" s="27"/>
    </row>
    <row r="117" spans="15:19" x14ac:dyDescent="0.25">
      <c r="O117" s="44"/>
      <c r="P117" s="27"/>
      <c r="Q117" s="31"/>
      <c r="R117" s="27"/>
      <c r="S117" s="27"/>
    </row>
    <row r="118" spans="15:19" x14ac:dyDescent="0.25">
      <c r="O118" s="44"/>
      <c r="P118" s="27"/>
      <c r="Q118" s="31"/>
      <c r="R118" s="27"/>
      <c r="S118" s="27"/>
    </row>
    <row r="119" spans="15:19" x14ac:dyDescent="0.25">
      <c r="O119" s="44"/>
      <c r="P119" s="27"/>
      <c r="Q119" s="31"/>
      <c r="R119" s="27"/>
      <c r="S119" s="27"/>
    </row>
    <row r="120" spans="15:19" x14ac:dyDescent="0.25">
      <c r="O120" s="44"/>
      <c r="P120" s="27"/>
      <c r="Q120" s="31"/>
      <c r="R120" s="27"/>
      <c r="S120" s="27"/>
    </row>
    <row r="121" spans="15:19" x14ac:dyDescent="0.25">
      <c r="O121" s="44"/>
      <c r="P121" s="27"/>
      <c r="Q121" s="31"/>
      <c r="R121" s="27"/>
      <c r="S121" s="27"/>
    </row>
    <row r="122" spans="15:19" x14ac:dyDescent="0.25">
      <c r="O122" s="44"/>
      <c r="P122" s="27"/>
      <c r="Q122" s="31"/>
      <c r="R122" s="27"/>
      <c r="S122" s="27"/>
    </row>
    <row r="123" spans="15:19" x14ac:dyDescent="0.25">
      <c r="O123" s="44"/>
      <c r="P123" s="27"/>
      <c r="Q123" s="31"/>
      <c r="R123" s="27"/>
      <c r="S123" s="27"/>
    </row>
    <row r="124" spans="15:19" x14ac:dyDescent="0.25">
      <c r="O124" s="44"/>
      <c r="P124" s="27"/>
      <c r="Q124" s="31"/>
      <c r="R124" s="27"/>
      <c r="S124" s="27"/>
    </row>
    <row r="125" spans="15:19" x14ac:dyDescent="0.25">
      <c r="O125" s="44"/>
      <c r="P125" s="27"/>
      <c r="Q125" s="31"/>
      <c r="R125" s="27"/>
      <c r="S125" s="27"/>
    </row>
    <row r="126" spans="15:19" x14ac:dyDescent="0.25">
      <c r="O126" s="44"/>
      <c r="P126" s="27"/>
      <c r="Q126" s="31"/>
      <c r="R126" s="27"/>
      <c r="S126" s="27"/>
    </row>
    <row r="127" spans="15:19" x14ac:dyDescent="0.25">
      <c r="O127" s="44"/>
      <c r="P127" s="27"/>
      <c r="Q127" s="31"/>
      <c r="R127" s="27"/>
      <c r="S127" s="27"/>
    </row>
    <row r="128" spans="15:19" x14ac:dyDescent="0.25">
      <c r="O128" s="44"/>
      <c r="P128" s="27"/>
      <c r="Q128" s="31"/>
      <c r="R128" s="27"/>
      <c r="S128" s="27"/>
    </row>
    <row r="129" spans="15:19" x14ac:dyDescent="0.25">
      <c r="O129" s="44"/>
      <c r="P129" s="27"/>
      <c r="Q129" s="31"/>
      <c r="R129" s="27"/>
      <c r="S129" s="27"/>
    </row>
    <row r="130" spans="15:19" x14ac:dyDescent="0.25">
      <c r="O130" s="44"/>
      <c r="P130" s="27"/>
      <c r="Q130" s="31"/>
      <c r="R130" s="27"/>
      <c r="S130" s="27"/>
    </row>
    <row r="131" spans="15:19" x14ac:dyDescent="0.25">
      <c r="O131" s="44"/>
      <c r="P131" s="27"/>
      <c r="Q131" s="31"/>
      <c r="R131" s="27"/>
      <c r="S131" s="27"/>
    </row>
    <row r="132" spans="15:19" x14ac:dyDescent="0.25">
      <c r="O132" s="44"/>
      <c r="P132" s="27"/>
      <c r="Q132" s="31"/>
      <c r="R132" s="27"/>
      <c r="S132" s="27"/>
    </row>
    <row r="133" spans="15:19" x14ac:dyDescent="0.25">
      <c r="O133" s="44"/>
      <c r="P133" s="27"/>
      <c r="Q133" s="31"/>
      <c r="R133" s="27"/>
      <c r="S133" s="27"/>
    </row>
    <row r="134" spans="15:19" x14ac:dyDescent="0.25">
      <c r="O134" s="44"/>
      <c r="P134" s="27"/>
      <c r="Q134" s="31"/>
      <c r="R134" s="27"/>
      <c r="S134" s="27"/>
    </row>
    <row r="135" spans="15:19" x14ac:dyDescent="0.25">
      <c r="O135" s="44"/>
      <c r="P135" s="27"/>
      <c r="Q135" s="31"/>
      <c r="R135" s="27"/>
      <c r="S135" s="27"/>
    </row>
    <row r="136" spans="15:19" x14ac:dyDescent="0.25">
      <c r="O136" s="44"/>
      <c r="P136" s="27"/>
      <c r="Q136" s="31"/>
      <c r="R136" s="27"/>
      <c r="S136" s="27"/>
    </row>
    <row r="137" spans="15:19" x14ac:dyDescent="0.25">
      <c r="O137" s="44"/>
      <c r="P137" s="27"/>
      <c r="Q137" s="31"/>
      <c r="R137" s="27"/>
      <c r="S137" s="27"/>
    </row>
    <row r="138" spans="15:19" x14ac:dyDescent="0.25">
      <c r="O138" s="44"/>
      <c r="P138" s="27"/>
      <c r="Q138" s="31"/>
      <c r="R138" s="27"/>
      <c r="S138" s="27"/>
    </row>
    <row r="139" spans="15:19" x14ac:dyDescent="0.25">
      <c r="O139" s="44"/>
      <c r="P139" s="27"/>
      <c r="Q139" s="31"/>
      <c r="R139" s="27"/>
      <c r="S139" s="27"/>
    </row>
    <row r="140" spans="15:19" x14ac:dyDescent="0.25">
      <c r="O140" s="44"/>
      <c r="P140" s="27"/>
      <c r="Q140" s="31"/>
      <c r="R140" s="27"/>
      <c r="S140" s="27"/>
    </row>
    <row r="141" spans="15:19" x14ac:dyDescent="0.25">
      <c r="O141" s="44"/>
      <c r="P141" s="27"/>
      <c r="Q141" s="31"/>
      <c r="R141" s="27"/>
      <c r="S141" s="27"/>
    </row>
    <row r="142" spans="15:19" x14ac:dyDescent="0.25">
      <c r="O142" s="44"/>
      <c r="P142" s="27"/>
      <c r="Q142" s="31"/>
      <c r="R142" s="27"/>
      <c r="S142" s="27"/>
    </row>
    <row r="143" spans="15:19" x14ac:dyDescent="0.25">
      <c r="O143" s="44"/>
      <c r="P143" s="27"/>
      <c r="Q143" s="31"/>
      <c r="R143" s="27"/>
      <c r="S143" s="27"/>
    </row>
    <row r="144" spans="15:19" x14ac:dyDescent="0.25">
      <c r="O144" s="44"/>
      <c r="P144" s="27"/>
      <c r="Q144" s="31"/>
      <c r="R144" s="27"/>
      <c r="S144" s="27"/>
    </row>
    <row r="145" spans="15:19" x14ac:dyDescent="0.25">
      <c r="O145" s="44"/>
      <c r="P145" s="27"/>
      <c r="Q145" s="31"/>
      <c r="R145" s="27"/>
      <c r="S145" s="27"/>
    </row>
    <row r="146" spans="15:19" x14ac:dyDescent="0.25">
      <c r="O146" s="44"/>
      <c r="P146" s="27"/>
      <c r="Q146" s="31"/>
      <c r="R146" s="27"/>
      <c r="S146" s="27"/>
    </row>
    <row r="147" spans="15:19" x14ac:dyDescent="0.25">
      <c r="O147" s="44"/>
      <c r="P147" s="27"/>
      <c r="Q147" s="31"/>
      <c r="R147" s="27"/>
      <c r="S147" s="27"/>
    </row>
    <row r="148" spans="15:19" x14ac:dyDescent="0.25">
      <c r="O148" s="44"/>
      <c r="P148" s="27"/>
      <c r="Q148" s="31"/>
      <c r="R148" s="27"/>
      <c r="S148" s="27"/>
    </row>
    <row r="149" spans="15:19" x14ac:dyDescent="0.25">
      <c r="O149" s="44"/>
      <c r="P149" s="27"/>
      <c r="Q149" s="31"/>
      <c r="R149" s="27"/>
      <c r="S149" s="27"/>
    </row>
    <row r="150" spans="15:19" x14ac:dyDescent="0.25">
      <c r="O150" s="44"/>
      <c r="P150" s="27"/>
      <c r="Q150" s="31"/>
      <c r="R150" s="27"/>
      <c r="S150" s="27"/>
    </row>
    <row r="151" spans="15:19" x14ac:dyDescent="0.25">
      <c r="O151" s="44"/>
      <c r="P151" s="27"/>
      <c r="Q151" s="31"/>
      <c r="R151" s="27"/>
      <c r="S151" s="27"/>
    </row>
    <row r="152" spans="15:19" x14ac:dyDescent="0.25">
      <c r="O152" s="44"/>
      <c r="P152" s="27"/>
      <c r="Q152" s="31"/>
      <c r="R152" s="27"/>
      <c r="S152" s="27"/>
    </row>
    <row r="153" spans="15:19" x14ac:dyDescent="0.25">
      <c r="O153" s="44"/>
      <c r="P153" s="27"/>
      <c r="Q153" s="31"/>
      <c r="R153" s="27"/>
      <c r="S153" s="27"/>
    </row>
    <row r="154" spans="15:19" x14ac:dyDescent="0.25">
      <c r="O154" s="44"/>
      <c r="P154" s="27"/>
      <c r="Q154" s="31"/>
      <c r="R154" s="27"/>
      <c r="S154" s="27"/>
    </row>
    <row r="155" spans="15:19" x14ac:dyDescent="0.25">
      <c r="O155" s="44"/>
      <c r="P155" s="27"/>
      <c r="Q155" s="31"/>
      <c r="R155" s="27"/>
      <c r="S155" s="27"/>
    </row>
    <row r="156" spans="15:19" x14ac:dyDescent="0.25">
      <c r="O156" s="44"/>
      <c r="P156" s="27"/>
      <c r="Q156" s="31"/>
      <c r="R156" s="27"/>
      <c r="S156" s="27"/>
    </row>
    <row r="157" spans="15:19" x14ac:dyDescent="0.25">
      <c r="O157" s="44"/>
      <c r="P157" s="27"/>
      <c r="Q157" s="31"/>
      <c r="R157" s="27"/>
      <c r="S157" s="27"/>
    </row>
    <row r="158" spans="15:19" x14ac:dyDescent="0.25">
      <c r="O158" s="44"/>
      <c r="P158" s="27"/>
      <c r="Q158" s="31"/>
      <c r="R158" s="27"/>
      <c r="S158" s="27"/>
    </row>
    <row r="159" spans="15:19" x14ac:dyDescent="0.25">
      <c r="O159" s="44"/>
      <c r="P159" s="27"/>
      <c r="Q159" s="31"/>
      <c r="R159" s="27"/>
      <c r="S159" s="27"/>
    </row>
    <row r="160" spans="15:19" x14ac:dyDescent="0.25">
      <c r="O160" s="44"/>
      <c r="P160" s="27"/>
      <c r="Q160" s="31"/>
      <c r="R160" s="27"/>
      <c r="S160" s="27"/>
    </row>
    <row r="161" spans="15:19" x14ac:dyDescent="0.25">
      <c r="O161" s="44"/>
      <c r="P161" s="27"/>
      <c r="Q161" s="31"/>
      <c r="R161" s="27"/>
      <c r="S161" s="27"/>
    </row>
    <row r="162" spans="15:19" x14ac:dyDescent="0.25">
      <c r="O162" s="44"/>
      <c r="P162" s="27"/>
      <c r="Q162" s="31"/>
      <c r="R162" s="27"/>
      <c r="S162" s="27"/>
    </row>
    <row r="163" spans="15:19" x14ac:dyDescent="0.25">
      <c r="O163" s="44"/>
      <c r="P163" s="27"/>
      <c r="Q163" s="31"/>
      <c r="R163" s="27"/>
      <c r="S163" s="27"/>
    </row>
    <row r="164" spans="15:19" x14ac:dyDescent="0.25">
      <c r="O164" s="44"/>
      <c r="P164" s="27"/>
      <c r="Q164" s="31"/>
      <c r="R164" s="27"/>
      <c r="S164" s="27"/>
    </row>
    <row r="165" spans="15:19" x14ac:dyDescent="0.25">
      <c r="O165" s="44"/>
      <c r="P165" s="27"/>
      <c r="Q165" s="31"/>
      <c r="R165" s="27"/>
      <c r="S165" s="27"/>
    </row>
    <row r="166" spans="15:19" x14ac:dyDescent="0.25">
      <c r="O166" s="44"/>
      <c r="P166" s="27"/>
      <c r="Q166" s="31"/>
      <c r="R166" s="27"/>
      <c r="S166" s="27"/>
    </row>
    <row r="167" spans="15:19" x14ac:dyDescent="0.25">
      <c r="O167" s="44"/>
      <c r="P167" s="27"/>
      <c r="Q167" s="31"/>
      <c r="R167" s="27"/>
      <c r="S167" s="27"/>
    </row>
    <row r="168" spans="15:19" x14ac:dyDescent="0.25">
      <c r="O168" s="44"/>
      <c r="P168" s="27"/>
      <c r="Q168" s="31"/>
      <c r="R168" s="27"/>
      <c r="S168" s="27"/>
    </row>
    <row r="169" spans="15:19" x14ac:dyDescent="0.25">
      <c r="O169" s="44"/>
      <c r="P169" s="27"/>
      <c r="Q169" s="31"/>
      <c r="R169" s="27"/>
      <c r="S169" s="27"/>
    </row>
    <row r="170" spans="15:19" x14ac:dyDescent="0.25">
      <c r="O170" s="44"/>
      <c r="P170" s="27"/>
      <c r="Q170" s="31"/>
      <c r="R170" s="27"/>
      <c r="S170" s="27"/>
    </row>
    <row r="171" spans="15:19" x14ac:dyDescent="0.25">
      <c r="O171" s="44"/>
      <c r="P171" s="27"/>
      <c r="Q171" s="31"/>
      <c r="R171" s="27"/>
      <c r="S171" s="27"/>
    </row>
    <row r="172" spans="15:19" x14ac:dyDescent="0.25">
      <c r="O172" s="44"/>
      <c r="P172" s="27"/>
      <c r="Q172" s="31"/>
      <c r="R172" s="27"/>
      <c r="S172" s="27"/>
    </row>
    <row r="173" spans="15:19" x14ac:dyDescent="0.25">
      <c r="O173" s="44"/>
      <c r="P173" s="27"/>
      <c r="Q173" s="31"/>
      <c r="R173" s="27"/>
      <c r="S173" s="27"/>
    </row>
    <row r="174" spans="15:19" x14ac:dyDescent="0.25">
      <c r="O174" s="44"/>
      <c r="P174" s="27"/>
      <c r="Q174" s="31"/>
      <c r="R174" s="27"/>
      <c r="S174" s="27"/>
    </row>
    <row r="175" spans="15:19" x14ac:dyDescent="0.25">
      <c r="O175" s="44"/>
      <c r="P175" s="27"/>
      <c r="Q175" s="31"/>
      <c r="R175" s="27"/>
      <c r="S175" s="27"/>
    </row>
    <row r="176" spans="15:19" x14ac:dyDescent="0.25">
      <c r="O176" s="44"/>
      <c r="P176" s="27"/>
      <c r="Q176" s="31"/>
      <c r="R176" s="27"/>
      <c r="S176" s="27"/>
    </row>
    <row r="177" spans="15:19" x14ac:dyDescent="0.25">
      <c r="O177" s="44"/>
      <c r="P177" s="27"/>
      <c r="Q177" s="31"/>
      <c r="R177" s="27"/>
      <c r="S177" s="27"/>
    </row>
    <row r="178" spans="15:19" x14ac:dyDescent="0.25">
      <c r="O178" s="44"/>
      <c r="P178" s="27"/>
      <c r="Q178" s="31"/>
      <c r="R178" s="27"/>
      <c r="S178" s="27"/>
    </row>
    <row r="179" spans="15:19" x14ac:dyDescent="0.25">
      <c r="O179" s="44"/>
      <c r="P179" s="27"/>
      <c r="Q179" s="31"/>
      <c r="R179" s="27"/>
      <c r="S179" s="27"/>
    </row>
    <row r="180" spans="15:19" x14ac:dyDescent="0.25">
      <c r="O180" s="44"/>
      <c r="P180" s="27"/>
      <c r="Q180" s="31"/>
      <c r="R180" s="27"/>
      <c r="S180" s="27"/>
    </row>
    <row r="181" spans="15:19" x14ac:dyDescent="0.25">
      <c r="O181" s="44"/>
      <c r="P181" s="27"/>
      <c r="Q181" s="31"/>
      <c r="R181" s="27"/>
      <c r="S181" s="27"/>
    </row>
    <row r="182" spans="15:19" x14ac:dyDescent="0.25">
      <c r="O182" s="44"/>
      <c r="P182" s="27"/>
      <c r="Q182" s="31"/>
      <c r="R182" s="27"/>
      <c r="S182" s="27"/>
    </row>
    <row r="183" spans="15:19" x14ac:dyDescent="0.25">
      <c r="O183" s="44"/>
      <c r="P183" s="27"/>
      <c r="Q183" s="31"/>
      <c r="R183" s="27"/>
      <c r="S183" s="27"/>
    </row>
    <row r="184" spans="15:19" x14ac:dyDescent="0.25">
      <c r="O184" s="44"/>
      <c r="P184" s="27"/>
      <c r="Q184" s="31"/>
      <c r="R184" s="27"/>
      <c r="S184" s="27"/>
    </row>
    <row r="185" spans="15:19" x14ac:dyDescent="0.25">
      <c r="O185" s="44"/>
      <c r="P185" s="27"/>
      <c r="Q185" s="31"/>
      <c r="R185" s="27"/>
      <c r="S185" s="27"/>
    </row>
    <row r="186" spans="15:19" x14ac:dyDescent="0.25">
      <c r="O186" s="44"/>
      <c r="P186" s="27"/>
      <c r="Q186" s="31"/>
      <c r="R186" s="27"/>
      <c r="S186" s="27"/>
    </row>
    <row r="187" spans="15:19" x14ac:dyDescent="0.25">
      <c r="O187" s="44"/>
      <c r="P187" s="27"/>
      <c r="Q187" s="31"/>
      <c r="R187" s="27"/>
      <c r="S187" s="27"/>
    </row>
    <row r="188" spans="15:19" x14ac:dyDescent="0.25">
      <c r="O188" s="44"/>
      <c r="P188" s="27"/>
      <c r="Q188" s="31"/>
      <c r="R188" s="27"/>
      <c r="S188" s="27"/>
    </row>
    <row r="189" spans="15:19" x14ac:dyDescent="0.25">
      <c r="O189" s="44"/>
      <c r="P189" s="27"/>
      <c r="Q189" s="31"/>
      <c r="R189" s="27"/>
      <c r="S189" s="27"/>
    </row>
    <row r="190" spans="15:19" x14ac:dyDescent="0.25">
      <c r="O190" s="44"/>
      <c r="P190" s="27"/>
      <c r="Q190" s="31"/>
      <c r="R190" s="27"/>
      <c r="S190" s="27"/>
    </row>
    <row r="191" spans="15:19" x14ac:dyDescent="0.25">
      <c r="O191" s="44"/>
      <c r="P191" s="27"/>
      <c r="Q191" s="31"/>
      <c r="R191" s="27"/>
      <c r="S191" s="27"/>
    </row>
    <row r="192" spans="15:19" x14ac:dyDescent="0.25">
      <c r="O192" s="44"/>
      <c r="P192" s="27"/>
      <c r="Q192" s="31"/>
      <c r="R192" s="27"/>
      <c r="S192" s="27"/>
    </row>
    <row r="193" spans="15:19" x14ac:dyDescent="0.25">
      <c r="O193" s="44"/>
      <c r="P193" s="27"/>
      <c r="Q193" s="31"/>
      <c r="R193" s="27"/>
      <c r="S193" s="27"/>
    </row>
    <row r="194" spans="15:19" x14ac:dyDescent="0.25">
      <c r="O194" s="44"/>
      <c r="P194" s="27"/>
      <c r="Q194" s="31"/>
      <c r="R194" s="27"/>
      <c r="S194" s="27"/>
    </row>
    <row r="195" spans="15:19" x14ac:dyDescent="0.25">
      <c r="O195" s="44"/>
      <c r="P195" s="27"/>
      <c r="Q195" s="31"/>
      <c r="R195" s="27"/>
      <c r="S195" s="27"/>
    </row>
    <row r="196" spans="15:19" x14ac:dyDescent="0.25">
      <c r="O196" s="44"/>
      <c r="P196" s="27"/>
      <c r="Q196" s="31"/>
      <c r="R196" s="27"/>
      <c r="S196" s="27"/>
    </row>
    <row r="197" spans="15:19" x14ac:dyDescent="0.25">
      <c r="O197" s="44"/>
      <c r="P197" s="27"/>
      <c r="Q197" s="31"/>
      <c r="R197" s="27"/>
      <c r="S197" s="27"/>
    </row>
    <row r="198" spans="15:19" x14ac:dyDescent="0.25">
      <c r="O198" s="44"/>
      <c r="P198" s="27"/>
      <c r="Q198" s="31"/>
      <c r="R198" s="27"/>
      <c r="S198" s="27"/>
    </row>
    <row r="199" spans="15:19" x14ac:dyDescent="0.25">
      <c r="O199" s="44"/>
      <c r="P199" s="27"/>
      <c r="Q199" s="31"/>
      <c r="R199" s="27"/>
      <c r="S199" s="27"/>
    </row>
    <row r="200" spans="15:19" x14ac:dyDescent="0.25">
      <c r="O200" s="44"/>
      <c r="P200" s="27"/>
      <c r="Q200" s="31"/>
      <c r="R200" s="27"/>
      <c r="S200" s="27"/>
    </row>
    <row r="201" spans="15:19" x14ac:dyDescent="0.25">
      <c r="O201" s="44"/>
      <c r="P201" s="27"/>
      <c r="Q201" s="31"/>
      <c r="R201" s="27"/>
      <c r="S201" s="27"/>
    </row>
    <row r="202" spans="15:19" x14ac:dyDescent="0.25">
      <c r="O202" s="44"/>
      <c r="P202" s="27"/>
      <c r="Q202" s="31"/>
      <c r="R202" s="27"/>
      <c r="S202" s="27"/>
    </row>
    <row r="203" spans="15:19" x14ac:dyDescent="0.25">
      <c r="O203" s="44"/>
      <c r="P203" s="27"/>
      <c r="Q203" s="31"/>
      <c r="R203" s="27"/>
      <c r="S203" s="27"/>
    </row>
    <row r="204" spans="15:19" x14ac:dyDescent="0.25">
      <c r="O204" s="44"/>
      <c r="P204" s="27"/>
      <c r="Q204" s="31"/>
      <c r="R204" s="27"/>
      <c r="S204" s="27"/>
    </row>
    <row r="205" spans="15:19" x14ac:dyDescent="0.25">
      <c r="O205" s="44"/>
      <c r="P205" s="27"/>
      <c r="Q205" s="31"/>
      <c r="R205" s="27"/>
      <c r="S205" s="27"/>
    </row>
    <row r="206" spans="15:19" x14ac:dyDescent="0.25">
      <c r="O206" s="44"/>
      <c r="P206" s="27"/>
      <c r="Q206" s="31"/>
      <c r="R206" s="27"/>
      <c r="S206" s="27"/>
    </row>
    <row r="207" spans="15:19" x14ac:dyDescent="0.25">
      <c r="O207" s="44"/>
      <c r="P207" s="27"/>
      <c r="Q207" s="31"/>
      <c r="R207" s="27"/>
      <c r="S207" s="27"/>
    </row>
    <row r="208" spans="15:19" x14ac:dyDescent="0.25">
      <c r="O208" s="44"/>
      <c r="P208" s="27"/>
      <c r="Q208" s="31"/>
      <c r="R208" s="27"/>
      <c r="S208" s="27"/>
    </row>
    <row r="209" spans="15:19" x14ac:dyDescent="0.25">
      <c r="O209" s="44"/>
      <c r="P209" s="27"/>
      <c r="Q209" s="31"/>
      <c r="R209" s="27"/>
      <c r="S209" s="27"/>
    </row>
    <row r="210" spans="15:19" x14ac:dyDescent="0.25">
      <c r="O210" s="44"/>
      <c r="P210" s="27"/>
      <c r="Q210" s="31"/>
      <c r="R210" s="27"/>
      <c r="S210" s="27"/>
    </row>
    <row r="211" spans="15:19" x14ac:dyDescent="0.25">
      <c r="O211" s="44"/>
      <c r="P211" s="27"/>
      <c r="Q211" s="31"/>
      <c r="R211" s="27"/>
      <c r="S211" s="27"/>
    </row>
    <row r="212" spans="15:19" x14ac:dyDescent="0.25">
      <c r="O212" s="44"/>
      <c r="P212" s="27"/>
      <c r="Q212" s="31"/>
      <c r="R212" s="27"/>
      <c r="S212" s="27"/>
    </row>
    <row r="213" spans="15:19" x14ac:dyDescent="0.25">
      <c r="O213" s="44"/>
      <c r="P213" s="27"/>
      <c r="Q213" s="31"/>
      <c r="R213" s="27"/>
      <c r="S213" s="27"/>
    </row>
    <row r="214" spans="15:19" x14ac:dyDescent="0.25">
      <c r="O214" s="44"/>
      <c r="P214" s="27"/>
      <c r="Q214" s="31"/>
      <c r="R214" s="27"/>
      <c r="S214" s="27"/>
    </row>
    <row r="215" spans="15:19" x14ac:dyDescent="0.25">
      <c r="O215" s="44"/>
      <c r="P215" s="27"/>
      <c r="Q215" s="31"/>
      <c r="R215" s="27"/>
      <c r="S215" s="27"/>
    </row>
    <row r="216" spans="15:19" x14ac:dyDescent="0.25">
      <c r="O216" s="44"/>
      <c r="P216" s="27"/>
      <c r="Q216" s="31"/>
      <c r="R216" s="27"/>
      <c r="S216" s="27"/>
    </row>
    <row r="217" spans="15:19" x14ac:dyDescent="0.25">
      <c r="O217" s="44"/>
      <c r="P217" s="27"/>
      <c r="Q217" s="31"/>
      <c r="R217" s="27"/>
      <c r="S217" s="27"/>
    </row>
    <row r="218" spans="15:19" x14ac:dyDescent="0.25">
      <c r="O218" s="44"/>
      <c r="P218" s="27"/>
      <c r="Q218" s="31"/>
      <c r="R218" s="27"/>
      <c r="S218" s="27"/>
    </row>
    <row r="219" spans="15:19" x14ac:dyDescent="0.25">
      <c r="O219" s="44"/>
      <c r="P219" s="27"/>
      <c r="Q219" s="31"/>
      <c r="R219" s="27"/>
      <c r="S219" s="27"/>
    </row>
    <row r="220" spans="15:19" x14ac:dyDescent="0.25">
      <c r="O220" s="44"/>
      <c r="P220" s="27"/>
      <c r="Q220" s="31"/>
      <c r="R220" s="27"/>
      <c r="S220" s="27"/>
    </row>
    <row r="221" spans="15:19" x14ac:dyDescent="0.25">
      <c r="O221" s="44"/>
      <c r="P221" s="27"/>
      <c r="Q221" s="31"/>
      <c r="R221" s="27"/>
      <c r="S221" s="27"/>
    </row>
    <row r="222" spans="15:19" x14ac:dyDescent="0.25">
      <c r="O222" s="44"/>
      <c r="P222" s="27"/>
      <c r="Q222" s="31"/>
      <c r="R222" s="27"/>
      <c r="S222" s="27"/>
    </row>
    <row r="223" spans="15:19" x14ac:dyDescent="0.25">
      <c r="O223" s="44"/>
      <c r="P223" s="27"/>
      <c r="Q223" s="31"/>
      <c r="R223" s="27"/>
      <c r="S223" s="27"/>
    </row>
    <row r="224" spans="15:19" x14ac:dyDescent="0.25">
      <c r="O224" s="44"/>
      <c r="P224" s="27"/>
      <c r="Q224" s="31"/>
      <c r="R224" s="27"/>
      <c r="S224" s="27"/>
    </row>
    <row r="225" spans="15:19" x14ac:dyDescent="0.25">
      <c r="O225" s="44"/>
      <c r="P225" s="27"/>
      <c r="Q225" s="31"/>
      <c r="R225" s="27"/>
      <c r="S225" s="27"/>
    </row>
    <row r="226" spans="15:19" x14ac:dyDescent="0.25">
      <c r="O226" s="44"/>
      <c r="P226" s="27"/>
      <c r="Q226" s="31"/>
      <c r="R226" s="27"/>
      <c r="S226" s="27"/>
    </row>
    <row r="227" spans="15:19" x14ac:dyDescent="0.25">
      <c r="O227" s="44"/>
      <c r="P227" s="27"/>
      <c r="Q227" s="31"/>
      <c r="R227" s="27"/>
      <c r="S227" s="27"/>
    </row>
    <row r="228" spans="15:19" x14ac:dyDescent="0.25">
      <c r="O228" s="44"/>
      <c r="P228" s="27"/>
      <c r="Q228" s="31"/>
      <c r="R228" s="27"/>
      <c r="S228" s="27"/>
    </row>
  </sheetData>
  <autoFilter ref="A1:AN88"/>
  <conditionalFormatting sqref="Q60:Q7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7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:Q85 Q2:Q5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2:O85 O2:O5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8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:R85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L2:AM85">
    <cfRule type="colorScale" priority="4">
      <colorScale>
        <cfvo type="min"/>
        <cfvo type="max"/>
        <color rgb="FFFCFCFF"/>
        <color rgb="FFF8696B"/>
      </colorScale>
    </cfRule>
  </conditionalFormatting>
  <conditionalFormatting sqref="AK2:AK8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:T8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:U8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AD2:AE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86"/>
  <sheetViews>
    <sheetView zoomScaleNormal="100" workbookViewId="0">
      <selection activeCell="L67" sqref="L67"/>
    </sheetView>
  </sheetViews>
  <sheetFormatPr defaultRowHeight="15" x14ac:dyDescent="0.25"/>
  <cols>
    <col min="1" max="1" width="16.7109375" bestFit="1" customWidth="1"/>
    <col min="2" max="2" width="32.42578125" customWidth="1"/>
    <col min="3" max="4" width="9.7109375" bestFit="1" customWidth="1"/>
    <col min="5" max="5" width="10.5703125" bestFit="1" customWidth="1"/>
    <col min="6" max="6" width="10.7109375" bestFit="1" customWidth="1"/>
    <col min="7" max="7" width="9.42578125" bestFit="1" customWidth="1"/>
    <col min="8" max="8" width="10.5703125" bestFit="1" customWidth="1"/>
    <col min="9" max="9" width="9.42578125" bestFit="1" customWidth="1"/>
  </cols>
  <sheetData>
    <row r="1" spans="1:9" x14ac:dyDescent="0.25">
      <c r="A1" t="str">
        <f>Data!A1</f>
        <v>Group</v>
      </c>
      <c r="B1" t="str">
        <f>Data!B1</f>
        <v>Name</v>
      </c>
      <c r="C1" t="s">
        <v>164</v>
      </c>
      <c r="D1" t="s">
        <v>169</v>
      </c>
      <c r="E1" t="s">
        <v>166</v>
      </c>
      <c r="F1" t="s">
        <v>170</v>
      </c>
      <c r="G1" t="s">
        <v>171</v>
      </c>
      <c r="H1" t="s">
        <v>172</v>
      </c>
      <c r="I1" t="s">
        <v>171</v>
      </c>
    </row>
    <row r="2" spans="1:9" x14ac:dyDescent="0.25">
      <c r="A2" t="str">
        <f>Data!A2</f>
        <v>Basics</v>
      </c>
      <c r="B2" t="str">
        <f>Data!B2</f>
        <v>boolean_arguments</v>
      </c>
      <c r="C2" s="1">
        <f>Data!V2</f>
        <v>409.66666666666669</v>
      </c>
      <c r="D2" s="1">
        <f>Data!W2</f>
        <v>250</v>
      </c>
      <c r="E2" s="1">
        <f>Data!X2</f>
        <v>407.66666666666669</v>
      </c>
      <c r="F2" s="1">
        <f>Data!AB2</f>
        <v>1067.3333333333333</v>
      </c>
      <c r="G2" s="1">
        <f>Data!AC2</f>
        <v>6.6583281184793925</v>
      </c>
      <c r="H2" s="1">
        <f>Data!AD2</f>
        <v>650.66666666666663</v>
      </c>
      <c r="I2" s="1">
        <f>Data!AE2</f>
        <v>17.616280348965084</v>
      </c>
    </row>
    <row r="3" spans="1:9" x14ac:dyDescent="0.25">
      <c r="A3" t="str">
        <f>Data!A3</f>
        <v>Basics</v>
      </c>
      <c r="B3" t="str">
        <f>Data!B3</f>
        <v>boolean_locals</v>
      </c>
      <c r="C3" s="1">
        <f>Data!V3</f>
        <v>465.33333333333331</v>
      </c>
      <c r="D3" s="1">
        <f>Data!W3</f>
        <v>274.33333333333331</v>
      </c>
      <c r="E3" s="1">
        <f>Data!X3</f>
        <v>414.33333333333331</v>
      </c>
      <c r="F3" s="1">
        <f>Data!AB3</f>
        <v>1154</v>
      </c>
      <c r="G3" s="1">
        <f>Data!AC3</f>
        <v>5.196152422706632</v>
      </c>
      <c r="H3" s="1">
        <f>Data!AD3</f>
        <v>707</v>
      </c>
      <c r="I3" s="1">
        <f>Data!AE3</f>
        <v>13</v>
      </c>
    </row>
    <row r="4" spans="1:9" x14ac:dyDescent="0.25">
      <c r="A4" t="str">
        <f>Data!A4</f>
        <v>Basics</v>
      </c>
      <c r="B4" t="str">
        <f>Data!B4</f>
        <v>boolean_results</v>
      </c>
      <c r="C4" s="1">
        <f>Data!V4</f>
        <v>464.33333333333331</v>
      </c>
      <c r="D4" s="1">
        <f>Data!W4</f>
        <v>279.33333333333331</v>
      </c>
      <c r="E4" s="1">
        <f>Data!X4</f>
        <v>454</v>
      </c>
      <c r="F4" s="1">
        <f>Data!AB4</f>
        <v>1197.6666666666667</v>
      </c>
      <c r="G4" s="1">
        <f>Data!AC4</f>
        <v>25.106440076867397</v>
      </c>
      <c r="H4" s="1">
        <f>Data!AD4</f>
        <v>713.33333333333337</v>
      </c>
      <c r="I4" s="1">
        <f>Data!AE4</f>
        <v>17.897858344878401</v>
      </c>
    </row>
    <row r="5" spans="1:9" x14ac:dyDescent="0.25">
      <c r="A5" t="str">
        <f>Data!A5</f>
        <v>Basics</v>
      </c>
      <c r="B5" t="str">
        <f>Data!B5</f>
        <v>booleans_basic</v>
      </c>
      <c r="C5" s="1">
        <f>Data!V5</f>
        <v>359.33333333333331</v>
      </c>
      <c r="D5" s="1">
        <f>Data!W5</f>
        <v>260.33333333333331</v>
      </c>
      <c r="E5" s="1">
        <f>Data!X5</f>
        <v>354</v>
      </c>
      <c r="F5" s="1">
        <f>Data!AB5</f>
        <v>973.66666666666663</v>
      </c>
      <c r="G5" s="1">
        <f>Data!AC5</f>
        <v>8.9628864398325021</v>
      </c>
      <c r="H5" s="1">
        <f>Data!AD5</f>
        <v>547</v>
      </c>
      <c r="I5" s="1">
        <f>Data!AE5</f>
        <v>0</v>
      </c>
    </row>
    <row r="6" spans="1:9" x14ac:dyDescent="0.25">
      <c r="A6" t="str">
        <f>Data!A6</f>
        <v>Basics</v>
      </c>
      <c r="B6" t="str">
        <f>Data!B6</f>
        <v>booleans_comparison</v>
      </c>
      <c r="C6" s="1">
        <f>Data!V6</f>
        <v>390.33333333333331</v>
      </c>
      <c r="D6" s="1">
        <f>Data!W6</f>
        <v>260.33333333333331</v>
      </c>
      <c r="E6" s="1">
        <f>Data!X6</f>
        <v>416.66666666666669</v>
      </c>
      <c r="F6" s="1">
        <f>Data!AB6</f>
        <v>1067.3333333333333</v>
      </c>
      <c r="G6" s="1">
        <f>Data!AC6</f>
        <v>10.115993936995679</v>
      </c>
      <c r="H6" s="1">
        <f>Data!AD6</f>
        <v>609.66666666666663</v>
      </c>
      <c r="I6" s="1">
        <f>Data!AE6</f>
        <v>15.50268793897798</v>
      </c>
    </row>
    <row r="7" spans="1:9" x14ac:dyDescent="0.25">
      <c r="A7" t="str">
        <f>Data!A7</f>
        <v>Basics</v>
      </c>
      <c r="B7" t="str">
        <f>Data!B7</f>
        <v>booleans_formulae</v>
      </c>
      <c r="C7" s="1">
        <f>Data!V7</f>
        <v>497.66666666666669</v>
      </c>
      <c r="D7" s="1">
        <f>Data!W7</f>
        <v>333.33333333333331</v>
      </c>
      <c r="E7" s="1">
        <f>Data!X7</f>
        <v>526</v>
      </c>
      <c r="F7" s="1">
        <f>Data!AB7</f>
        <v>1357</v>
      </c>
      <c r="G7" s="1">
        <f>Data!AC7</f>
        <v>19.078784028338912</v>
      </c>
      <c r="H7" s="1">
        <f>Data!AD7</f>
        <v>849</v>
      </c>
      <c r="I7" s="1">
        <f>Data!AE7</f>
        <v>4.358898943540674</v>
      </c>
    </row>
    <row r="8" spans="1:9" x14ac:dyDescent="0.25">
      <c r="A8" t="str">
        <f>Data!A8</f>
        <v>Basics</v>
      </c>
      <c r="B8" t="str">
        <f>Data!B8</f>
        <v>booleans_not</v>
      </c>
      <c r="C8" s="1">
        <f>Data!V8</f>
        <v>359.33333333333331</v>
      </c>
      <c r="D8" s="1">
        <f>Data!W8</f>
        <v>229</v>
      </c>
      <c r="E8" s="1">
        <f>Data!X8</f>
        <v>317.66666666666669</v>
      </c>
      <c r="F8" s="1">
        <f>Data!AB8</f>
        <v>906</v>
      </c>
      <c r="G8" s="1">
        <f>Data!AC8</f>
        <v>1</v>
      </c>
      <c r="H8" s="1">
        <f>Data!AD8</f>
        <v>552</v>
      </c>
      <c r="I8" s="1">
        <f>Data!AE8</f>
        <v>9.5393920141694561</v>
      </c>
    </row>
    <row r="9" spans="1:9" hidden="1" x14ac:dyDescent="0.25">
      <c r="A9" t="str">
        <f>Data!A9</f>
        <v>Basics</v>
      </c>
      <c r="B9" t="str">
        <f>Data!B9</f>
        <v>fapps_inside_functions</v>
      </c>
      <c r="C9" t="e">
        <f>Data!V9</f>
        <v>#DIV/0!</v>
      </c>
      <c r="D9" t="e">
        <f>Data!W9</f>
        <v>#DIV/0!</v>
      </c>
      <c r="E9" t="e">
        <f>Data!X9</f>
        <v>#DIV/0!</v>
      </c>
      <c r="F9">
        <f>Data!AB9</f>
        <v>0</v>
      </c>
      <c r="G9">
        <f>Data!AC9</f>
        <v>0</v>
      </c>
      <c r="H9">
        <f>Data!AD9</f>
        <v>827.66666666666663</v>
      </c>
      <c r="I9">
        <f>Data!AE9</f>
        <v>27.209067116190024</v>
      </c>
    </row>
    <row r="10" spans="1:9" x14ac:dyDescent="0.25">
      <c r="A10" t="str">
        <f>Data!A10</f>
        <v>Basics</v>
      </c>
      <c r="B10" t="str">
        <f>Data!B10</f>
        <v>integer_arguments</v>
      </c>
      <c r="C10" s="1">
        <f>Data!V10</f>
        <v>416.66666666666669</v>
      </c>
      <c r="D10" s="1">
        <f>Data!W10</f>
        <v>275.66666666666669</v>
      </c>
      <c r="E10" s="1">
        <f>Data!X10</f>
        <v>422.33333333333331</v>
      </c>
      <c r="F10" s="1">
        <f>Data!AB10</f>
        <v>1114.6666666666667</v>
      </c>
      <c r="G10" s="1">
        <f>Data!AC10</f>
        <v>8.9628864398325021</v>
      </c>
      <c r="H10" s="1">
        <f>Data!AD10</f>
        <v>677.33333333333337</v>
      </c>
      <c r="I10" s="1">
        <f>Data!AE10</f>
        <v>9.2376043070340135</v>
      </c>
    </row>
    <row r="11" spans="1:9" x14ac:dyDescent="0.25">
      <c r="A11" t="str">
        <f>Data!A11</f>
        <v>Basics</v>
      </c>
      <c r="B11" t="str">
        <f>Data!B11</f>
        <v>integer_locals</v>
      </c>
      <c r="C11" s="1">
        <f>Data!V11</f>
        <v>437.33333333333331</v>
      </c>
      <c r="D11" s="1">
        <f>Data!W11</f>
        <v>258</v>
      </c>
      <c r="E11" s="1">
        <f>Data!X11</f>
        <v>334</v>
      </c>
      <c r="F11" s="1">
        <f>Data!AB11</f>
        <v>1029.3333333333333</v>
      </c>
      <c r="G11" s="1">
        <f>Data!AC11</f>
        <v>15.695009822658072</v>
      </c>
      <c r="H11" s="1">
        <f>Data!AD11</f>
        <v>614.66666666666663</v>
      </c>
      <c r="I11" s="1">
        <f>Data!AE11</f>
        <v>8.9628864398325021</v>
      </c>
    </row>
    <row r="12" spans="1:9" x14ac:dyDescent="0.25">
      <c r="A12" t="str">
        <f>Data!A12</f>
        <v>Basics</v>
      </c>
      <c r="B12" t="str">
        <f>Data!B12</f>
        <v>integer_results</v>
      </c>
      <c r="C12" s="1">
        <f>Data!V12</f>
        <v>422</v>
      </c>
      <c r="D12" s="1">
        <f>Data!W12</f>
        <v>270.33333333333331</v>
      </c>
      <c r="E12" s="1">
        <f>Data!X12</f>
        <v>380</v>
      </c>
      <c r="F12" s="1">
        <f>Data!AB12</f>
        <v>1072.3333333333333</v>
      </c>
      <c r="G12" s="1">
        <f>Data!AC12</f>
        <v>8.9628864398325021</v>
      </c>
      <c r="H12" s="1">
        <f>Data!AD12</f>
        <v>630.33333333333337</v>
      </c>
      <c r="I12" s="1">
        <f>Data!AE12</f>
        <v>9.2376043070340135</v>
      </c>
    </row>
    <row r="13" spans="1:9" x14ac:dyDescent="0.25">
      <c r="A13" t="str">
        <f>Data!A13</f>
        <v>Basics</v>
      </c>
      <c r="B13" t="str">
        <f>Data!B13</f>
        <v>integers_basic</v>
      </c>
      <c r="C13" s="1">
        <f>Data!V13</f>
        <v>455.66666666666669</v>
      </c>
      <c r="D13" s="1">
        <f>Data!W13</f>
        <v>344</v>
      </c>
      <c r="E13" s="1">
        <f>Data!X13</f>
        <v>541.33333333333337</v>
      </c>
      <c r="F13" s="1">
        <f>Data!AB13</f>
        <v>1341</v>
      </c>
      <c r="G13" s="1">
        <f>Data!AC13</f>
        <v>3.4641016151377544</v>
      </c>
      <c r="H13" s="1">
        <f>Data!AD13</f>
        <v>760.33333333333337</v>
      </c>
      <c r="I13" s="1">
        <f>Data!AE13</f>
        <v>17.897858344878401</v>
      </c>
    </row>
    <row r="14" spans="1:9" x14ac:dyDescent="0.25">
      <c r="A14" t="str">
        <f>Data!A14</f>
        <v>Basics</v>
      </c>
      <c r="B14" t="str">
        <f>Data!B14</f>
        <v>integers_comparison</v>
      </c>
      <c r="C14" s="1">
        <f>Data!V14</f>
        <v>437.33333333333331</v>
      </c>
      <c r="D14" s="1">
        <f>Data!W14</f>
        <v>358</v>
      </c>
      <c r="E14" s="1">
        <f>Data!X14</f>
        <v>604</v>
      </c>
      <c r="F14" s="1">
        <f>Data!AB14</f>
        <v>1399.3333333333333</v>
      </c>
      <c r="G14" s="1">
        <f>Data!AC14</f>
        <v>29.143323992525858</v>
      </c>
      <c r="H14" s="1">
        <f>Data!AD14</f>
        <v>734.33333333333337</v>
      </c>
      <c r="I14" s="1">
        <f>Data!AE14</f>
        <v>16.010413278030438</v>
      </c>
    </row>
    <row r="15" spans="1:9" x14ac:dyDescent="0.25">
      <c r="A15" t="str">
        <f>Data!A15</f>
        <v>Branching</v>
      </c>
      <c r="B15" t="str">
        <f>Data!B15</f>
        <v>abs</v>
      </c>
      <c r="C15" s="1">
        <f>Data!V15</f>
        <v>432</v>
      </c>
      <c r="D15" s="1">
        <f>Data!W15</f>
        <v>268.33333333333331</v>
      </c>
      <c r="E15" s="1">
        <f>Data!X15</f>
        <v>312.33333333333331</v>
      </c>
      <c r="F15" s="1">
        <f>Data!AB15</f>
        <v>1012.6666666666666</v>
      </c>
      <c r="G15" s="1">
        <f>Data!AC15</f>
        <v>11.372481406154654</v>
      </c>
      <c r="H15" s="1">
        <f>Data!AD15</f>
        <v>591.33333333333337</v>
      </c>
      <c r="I15" s="1">
        <f>Data!AE15</f>
        <v>2.5166114784235836</v>
      </c>
    </row>
    <row r="16" spans="1:9" hidden="1" x14ac:dyDescent="0.25">
      <c r="A16" t="str">
        <f>Data!A16</f>
        <v>Branching</v>
      </c>
      <c r="B16" t="str">
        <f>Data!B16</f>
        <v>eval_and_branching</v>
      </c>
      <c r="C16" t="e">
        <f>Data!V16</f>
        <v>#DIV/0!</v>
      </c>
      <c r="D16" t="e">
        <f>Data!W16</f>
        <v>#DIV/0!</v>
      </c>
      <c r="E16" t="e">
        <f>Data!X16</f>
        <v>#DIV/0!</v>
      </c>
      <c r="F16">
        <f>Data!AB16</f>
        <v>0</v>
      </c>
      <c r="G16">
        <f>Data!AC16</f>
        <v>0</v>
      </c>
      <c r="H16" t="e">
        <f>Data!AD16</f>
        <v>#DIV/0!</v>
      </c>
      <c r="I16" t="e">
        <f>Data!AE16</f>
        <v>#DIV/0!</v>
      </c>
    </row>
    <row r="17" spans="1:9" x14ac:dyDescent="0.25">
      <c r="A17" t="str">
        <f>Data!A17</f>
        <v>Branching</v>
      </c>
      <c r="B17" t="str">
        <f>Data!B17</f>
        <v>ifthenelse</v>
      </c>
      <c r="C17" s="1">
        <f>Data!V17</f>
        <v>516</v>
      </c>
      <c r="D17" s="1">
        <f>Data!W17</f>
        <v>359.33333333333331</v>
      </c>
      <c r="E17" s="1">
        <f>Data!X17</f>
        <v>437.66666666666669</v>
      </c>
      <c r="F17" s="1">
        <f>Data!AB17</f>
        <v>1313</v>
      </c>
      <c r="G17" s="1">
        <f>Data!AC17</f>
        <v>1</v>
      </c>
      <c r="H17" s="1">
        <f>Data!AD17</f>
        <v>864.66666666666663</v>
      </c>
      <c r="I17" s="1">
        <f>Data!AE17</f>
        <v>24.006943440041116</v>
      </c>
    </row>
    <row r="18" spans="1:9" x14ac:dyDescent="0.25">
      <c r="A18" t="str">
        <f>Data!A18</f>
        <v>Branching</v>
      </c>
      <c r="B18" t="str">
        <f>Data!B18</f>
        <v>ifthenelse_antecendents_forall</v>
      </c>
      <c r="C18" s="1">
        <f>Data!V18</f>
        <v>510</v>
      </c>
      <c r="D18" s="1">
        <f>Data!W18</f>
        <v>354</v>
      </c>
      <c r="E18" s="1">
        <f>Data!X18</f>
        <v>703</v>
      </c>
      <c r="F18" s="1">
        <f>Data!AB18</f>
        <v>1567</v>
      </c>
      <c r="G18" s="1">
        <f>Data!AC18</f>
        <v>9.5393920141694561</v>
      </c>
      <c r="H18" s="1">
        <f>Data!AD18</f>
        <v>906.33333333333337</v>
      </c>
      <c r="I18" s="1">
        <f>Data!AE18</f>
        <v>0.57735026918962573</v>
      </c>
    </row>
    <row r="19" spans="1:9" hidden="1" x14ac:dyDescent="0.25">
      <c r="A19" t="str">
        <f>Data!A19</f>
        <v>Branching</v>
      </c>
      <c r="B19" t="str">
        <f>Data!B19</f>
        <v>ifthenelse_field_access</v>
      </c>
      <c r="C19" t="e">
        <f>Data!V19</f>
        <v>#DIV/0!</v>
      </c>
      <c r="D19" t="e">
        <f>Data!W19</f>
        <v>#DIV/0!</v>
      </c>
      <c r="E19" t="e">
        <f>Data!X19</f>
        <v>#DIV/0!</v>
      </c>
      <c r="F19">
        <f>Data!AB19</f>
        <v>0</v>
      </c>
      <c r="G19">
        <f>Data!AC19</f>
        <v>0</v>
      </c>
      <c r="H19">
        <f>Data!AD19</f>
        <v>661.66666666666663</v>
      </c>
      <c r="I19">
        <f>Data!AE19</f>
        <v>8.9628864398325021</v>
      </c>
    </row>
    <row r="20" spans="1:9" hidden="1" x14ac:dyDescent="0.25">
      <c r="A20" t="str">
        <f>Data!A20</f>
        <v>Branching</v>
      </c>
      <c r="B20" t="str">
        <f>Data!B20</f>
        <v>implications1</v>
      </c>
      <c r="C20" t="e">
        <f>Data!V20</f>
        <v>#DIV/0!</v>
      </c>
      <c r="D20" t="e">
        <f>Data!W20</f>
        <v>#DIV/0!</v>
      </c>
      <c r="E20" t="e">
        <f>Data!X20</f>
        <v>#DIV/0!</v>
      </c>
      <c r="F20">
        <f>Data!AB20</f>
        <v>0</v>
      </c>
      <c r="G20">
        <f>Data!AC20</f>
        <v>0</v>
      </c>
      <c r="H20">
        <f>Data!AD20</f>
        <v>795.66666666666663</v>
      </c>
      <c r="I20">
        <f>Data!AE20</f>
        <v>17.473789896108212</v>
      </c>
    </row>
    <row r="21" spans="1:9" x14ac:dyDescent="0.25">
      <c r="A21" t="str">
        <f>Data!A21</f>
        <v>Branching</v>
      </c>
      <c r="B21" t="str">
        <f>Data!B21</f>
        <v>implications2</v>
      </c>
      <c r="C21" s="1">
        <f>Data!V21</f>
        <v>401</v>
      </c>
      <c r="D21" s="1">
        <f>Data!W21</f>
        <v>240.33333333333334</v>
      </c>
      <c r="E21" s="1">
        <f>Data!X21</f>
        <v>349.33333333333331</v>
      </c>
      <c r="F21" s="1">
        <f>Data!AB21</f>
        <v>990.66666666666663</v>
      </c>
      <c r="G21" s="1">
        <f>Data!AC21</f>
        <v>18.823743871327334</v>
      </c>
      <c r="H21" s="1">
        <f>Data!AD21</f>
        <v>584</v>
      </c>
      <c r="I21" s="1">
        <f>Data!AE21</f>
        <v>10.583005244258363</v>
      </c>
    </row>
    <row r="22" spans="1:9" x14ac:dyDescent="0.25">
      <c r="A22" t="str">
        <f>Data!A22</f>
        <v>Branching</v>
      </c>
      <c r="B22" t="str">
        <f>Data!B22</f>
        <v>stats</v>
      </c>
      <c r="C22" s="1">
        <f>Data!V22</f>
        <v>412.33333333333331</v>
      </c>
      <c r="D22" s="1">
        <f>Data!W22</f>
        <v>273.66666666666669</v>
      </c>
      <c r="E22" s="1">
        <f>Data!X22</f>
        <v>460</v>
      </c>
      <c r="F22" s="1">
        <f>Data!AB22</f>
        <v>1146</v>
      </c>
      <c r="G22" s="1">
        <f>Data!AC22</f>
        <v>13.228756555322953</v>
      </c>
      <c r="H22" s="1">
        <f>Data!AD22</f>
        <v>573</v>
      </c>
      <c r="I22" s="1">
        <f>Data!AE22</f>
        <v>9.5393920141694561</v>
      </c>
    </row>
    <row r="23" spans="1:9" hidden="1" x14ac:dyDescent="0.25">
      <c r="A23" t="str">
        <f>Data!A23</f>
        <v>ForkJoin</v>
      </c>
      <c r="B23" t="str">
        <f>Data!B23</f>
        <v>fields_fork_join</v>
      </c>
      <c r="C23" t="e">
        <f>Data!V23</f>
        <v>#DIV/0!</v>
      </c>
      <c r="D23" t="e">
        <f>Data!W23</f>
        <v>#DIV/0!</v>
      </c>
      <c r="E23" t="e">
        <f>Data!X23</f>
        <v>#DIV/0!</v>
      </c>
      <c r="F23">
        <f>Data!AB23</f>
        <v>0</v>
      </c>
      <c r="G23">
        <f>Data!AC23</f>
        <v>0</v>
      </c>
      <c r="H23">
        <f>Data!AD23</f>
        <v>1333.3333333333333</v>
      </c>
      <c r="I23">
        <f>Data!AE23</f>
        <v>24.440403706431148</v>
      </c>
    </row>
    <row r="24" spans="1:9" x14ac:dyDescent="0.25">
      <c r="A24" t="str">
        <f>Data!A24</f>
        <v>ForkJoin</v>
      </c>
      <c r="B24" t="str">
        <f>Data!B24</f>
        <v>fork_omit_token</v>
      </c>
      <c r="C24" s="1">
        <f>Data!V24</f>
        <v>359.66666666666669</v>
      </c>
      <c r="D24" s="1">
        <f>Data!W24</f>
        <v>297</v>
      </c>
      <c r="E24" s="1">
        <f>Data!X24</f>
        <v>536.66666666666663</v>
      </c>
      <c r="F24" s="1">
        <f>Data!AB24</f>
        <v>1193.3333333333333</v>
      </c>
      <c r="G24" s="1">
        <f>Data!AC24</f>
        <v>9.2915732431775684</v>
      </c>
      <c r="H24" s="1">
        <f>Data!AD24</f>
        <v>546.66666666666663</v>
      </c>
      <c r="I24" s="1">
        <f>Data!AE24</f>
        <v>27.135462651912409</v>
      </c>
    </row>
    <row r="25" spans="1:9" x14ac:dyDescent="0.25">
      <c r="A25" t="str">
        <f>Data!A25</f>
        <v>ForkJoin</v>
      </c>
      <c r="B25" t="str">
        <f>Data!B25</f>
        <v>heap_independent_methods_async</v>
      </c>
      <c r="C25" s="1">
        <f>Data!V25</f>
        <v>474.33333333333331</v>
      </c>
      <c r="D25" s="1">
        <f>Data!W25</f>
        <v>425.33333333333331</v>
      </c>
      <c r="E25" s="1">
        <f>Data!X25</f>
        <v>922</v>
      </c>
      <c r="F25" s="1">
        <f>Data!AB25</f>
        <v>1821.6666666666667</v>
      </c>
      <c r="G25" s="1">
        <f>Data!AC25</f>
        <v>23.028967265887832</v>
      </c>
      <c r="H25" s="1">
        <f>Data!AD25</f>
        <v>760.66666666666663</v>
      </c>
      <c r="I25" s="1">
        <f>Data!AE25</f>
        <v>23.459184413217208</v>
      </c>
    </row>
    <row r="26" spans="1:9" x14ac:dyDescent="0.25">
      <c r="A26" t="str">
        <f>Data!A26</f>
        <v>ForkJoin</v>
      </c>
      <c r="B26" t="str">
        <f>Data!B26</f>
        <v>joinable</v>
      </c>
      <c r="C26" s="1">
        <f>Data!V26</f>
        <v>474</v>
      </c>
      <c r="D26" s="1">
        <f>Data!W26</f>
        <v>382.66666666666669</v>
      </c>
      <c r="E26" s="1">
        <f>Data!X26</f>
        <v>740</v>
      </c>
      <c r="F26" s="1">
        <f>Data!AB26</f>
        <v>1596.6666666666667</v>
      </c>
      <c r="G26" s="1">
        <f>Data!AC26</f>
        <v>15.947831618540915</v>
      </c>
      <c r="H26" s="1">
        <f>Data!AD26</f>
        <v>674.33333333333337</v>
      </c>
      <c r="I26" s="1">
        <f>Data!AE26</f>
        <v>4.9328828623162471</v>
      </c>
    </row>
    <row r="27" spans="1:9" x14ac:dyDescent="0.25">
      <c r="A27" t="str">
        <f>Data!A27</f>
        <v>ForkJoin</v>
      </c>
      <c r="B27" t="str">
        <f>Data!B27</f>
        <v>predicates_fork_join</v>
      </c>
      <c r="C27" s="1">
        <f>Data!V27</f>
        <v>541.66666666666663</v>
      </c>
      <c r="D27" s="1">
        <f>Data!W27</f>
        <v>571.33333333333337</v>
      </c>
      <c r="E27" s="1">
        <f>Data!X27</f>
        <v>2145.6666666666665</v>
      </c>
      <c r="F27" s="1">
        <f>Data!AB27</f>
        <v>3258.6666666666665</v>
      </c>
      <c r="G27" s="1">
        <f>Data!AC27</f>
        <v>29.704096238285612</v>
      </c>
      <c r="H27" s="1">
        <f>Data!AD27</f>
        <v>1151.6666666666667</v>
      </c>
      <c r="I27" s="1">
        <f>Data!AE27</f>
        <v>17.616280348965084</v>
      </c>
    </row>
    <row r="28" spans="1:9" x14ac:dyDescent="0.25">
      <c r="A28" t="str">
        <f>Data!A28</f>
        <v>ForkJoin</v>
      </c>
      <c r="B28" t="str">
        <f>Data!B28</f>
        <v>reusing_tokens</v>
      </c>
      <c r="C28" s="1">
        <f>Data!V28</f>
        <v>485.66666666666669</v>
      </c>
      <c r="D28" s="1">
        <f>Data!W28</f>
        <v>455.66666666666669</v>
      </c>
      <c r="E28" s="1">
        <f>Data!X28</f>
        <v>1672</v>
      </c>
      <c r="F28" s="1">
        <f>Data!AB28</f>
        <v>2613.3333333333335</v>
      </c>
      <c r="G28" s="1">
        <f>Data!AC28</f>
        <v>50.242744086418426</v>
      </c>
      <c r="H28" s="1">
        <f>Data!AD28</f>
        <v>708</v>
      </c>
      <c r="I28" s="1">
        <f>Data!AE28</f>
        <v>8.6602540378443873</v>
      </c>
    </row>
    <row r="29" spans="1:9" x14ac:dyDescent="0.25">
      <c r="A29" t="str">
        <f>Data!A29</f>
        <v>PermissionModel</v>
      </c>
      <c r="B29" t="str">
        <f>Data!B29</f>
        <v>basic</v>
      </c>
      <c r="C29" s="1">
        <f>Data!V29</f>
        <v>584</v>
      </c>
      <c r="D29" s="1">
        <f>Data!W29</f>
        <v>692.66666666666663</v>
      </c>
      <c r="E29" s="1">
        <f>Data!X29</f>
        <v>4755</v>
      </c>
      <c r="F29" s="1">
        <f>Data!AB29</f>
        <v>6031.666666666667</v>
      </c>
      <c r="G29" s="1">
        <f>Data!AC29</f>
        <v>62.010751755911919</v>
      </c>
      <c r="H29" s="1">
        <f>Data!AD29</f>
        <v>1201</v>
      </c>
      <c r="I29" s="1">
        <f>Data!AE29</f>
        <v>6.0827625302982193</v>
      </c>
    </row>
    <row r="30" spans="1:9" x14ac:dyDescent="0.25">
      <c r="A30" t="str">
        <f>Data!A30</f>
        <v>PermissionModel</v>
      </c>
      <c r="B30" t="str">
        <f>Data!B30</f>
        <v>caching_soundness</v>
      </c>
      <c r="C30" s="1">
        <f>Data!V30</f>
        <v>448</v>
      </c>
      <c r="D30" s="1">
        <f>Data!W30</f>
        <v>260.33333333333331</v>
      </c>
      <c r="E30" s="1">
        <f>Data!X30</f>
        <v>302.33333333333331</v>
      </c>
      <c r="F30" s="1">
        <f>Data!AB30</f>
        <v>1010.6666666666666</v>
      </c>
      <c r="G30" s="1">
        <f>Data!AC30</f>
        <v>8.3864970836060841</v>
      </c>
      <c r="H30" s="1">
        <f>Data!AD30</f>
        <v>651</v>
      </c>
      <c r="I30" s="1">
        <f>Data!AE30</f>
        <v>8.6602540378443873</v>
      </c>
    </row>
    <row r="31" spans="1:9" hidden="1" x14ac:dyDescent="0.25">
      <c r="A31" t="str">
        <f>Data!A31</f>
        <v>PermissionModel</v>
      </c>
      <c r="B31" t="str">
        <f>Data!B31</f>
        <v>locks</v>
      </c>
      <c r="C31" t="e">
        <f>Data!V31</f>
        <v>#DIV/0!</v>
      </c>
      <c r="D31" t="e">
        <f>Data!W31</f>
        <v>#DIV/0!</v>
      </c>
      <c r="E31" t="e">
        <f>Data!X31</f>
        <v>#DIV/0!</v>
      </c>
      <c r="F31">
        <f>Data!AB31</f>
        <v>0</v>
      </c>
      <c r="G31">
        <f>Data!AC31</f>
        <v>0</v>
      </c>
      <c r="H31" t="e">
        <f>Data!AD31</f>
        <v>#DIV/0!</v>
      </c>
      <c r="I31" t="e">
        <f>Data!AE31</f>
        <v>#DIV/0!</v>
      </c>
    </row>
    <row r="32" spans="1:9" x14ac:dyDescent="0.25">
      <c r="A32" t="str">
        <f>Data!A32</f>
        <v>PermissionModel</v>
      </c>
      <c r="B32" t="str">
        <f>Data!B32</f>
        <v>peculiar</v>
      </c>
      <c r="C32" s="1">
        <f>Data!V32</f>
        <v>523.66666666666663</v>
      </c>
      <c r="D32" s="1">
        <f>Data!W32</f>
        <v>443.33333333333331</v>
      </c>
      <c r="E32" s="1">
        <f>Data!X32</f>
        <v>698</v>
      </c>
      <c r="F32" s="1">
        <f>Data!AB32</f>
        <v>1665</v>
      </c>
      <c r="G32" s="1">
        <f>Data!AC32</f>
        <v>67.734776887504395</v>
      </c>
      <c r="H32" s="1">
        <f>Data!AD32</f>
        <v>818</v>
      </c>
      <c r="I32" s="1">
        <f>Data!AE32</f>
        <v>5.5677643628300215</v>
      </c>
    </row>
    <row r="33" spans="1:9" x14ac:dyDescent="0.25">
      <c r="A33" t="str">
        <f>Data!A33</f>
        <v>PermissionModel</v>
      </c>
      <c r="B33" t="str">
        <f>Data!B33</f>
        <v>permission_arithmetic2</v>
      </c>
      <c r="C33" s="1">
        <f>Data!V33</f>
        <v>536.66666666666663</v>
      </c>
      <c r="D33" s="1">
        <f>Data!W33</f>
        <v>390.66666666666669</v>
      </c>
      <c r="E33" s="1">
        <f>Data!X33</f>
        <v>833.33333333333337</v>
      </c>
      <c r="F33" s="1">
        <f>Data!AB33</f>
        <v>1760.6666666666667</v>
      </c>
      <c r="G33" s="1">
        <f>Data!AC33</f>
        <v>9.2915732431775684</v>
      </c>
      <c r="H33" s="1">
        <f>Data!AD33</f>
        <v>1229</v>
      </c>
      <c r="I33" s="1">
        <f>Data!AE33</f>
        <v>8.6602540378443873</v>
      </c>
    </row>
    <row r="34" spans="1:9" x14ac:dyDescent="0.25">
      <c r="A34" t="str">
        <f>Data!A34</f>
        <v>PermissionModel</v>
      </c>
      <c r="B34" t="str">
        <f>Data!B34</f>
        <v>predicates</v>
      </c>
      <c r="C34" s="1">
        <f>Data!V34</f>
        <v>521</v>
      </c>
      <c r="D34" s="1">
        <f>Data!W34</f>
        <v>354</v>
      </c>
      <c r="E34" s="1">
        <f>Data!X34</f>
        <v>692.66666666666663</v>
      </c>
      <c r="F34" s="1">
        <f>Data!AB34</f>
        <v>1567.6666666666667</v>
      </c>
      <c r="G34" s="1">
        <f>Data!AC34</f>
        <v>23.35237318418266</v>
      </c>
      <c r="H34" s="1">
        <f>Data!AD34</f>
        <v>916.33333333333337</v>
      </c>
      <c r="I34" s="1">
        <f>Data!AE34</f>
        <v>17.897858344878401</v>
      </c>
    </row>
    <row r="35" spans="1:9" hidden="1" x14ac:dyDescent="0.25">
      <c r="A35" t="str">
        <f>Data!A35</f>
        <v>PermissionModel</v>
      </c>
      <c r="B35" t="str">
        <f>Data!B35</f>
        <v>scaling</v>
      </c>
      <c r="C35" t="e">
        <f>Data!V35</f>
        <v>#DIV/0!</v>
      </c>
      <c r="D35" t="e">
        <f>Data!W35</f>
        <v>#DIV/0!</v>
      </c>
      <c r="E35" t="e">
        <f>Data!X35</f>
        <v>#DIV/0!</v>
      </c>
      <c r="F35">
        <f>Data!AB35</f>
        <v>0</v>
      </c>
      <c r="G35">
        <f>Data!AC35</f>
        <v>0</v>
      </c>
      <c r="H35" t="e">
        <f>Data!AD35</f>
        <v>#DIV/0!</v>
      </c>
      <c r="I35" t="e">
        <f>Data!AE35</f>
        <v>#DIV/0!</v>
      </c>
    </row>
    <row r="36" spans="1:9" x14ac:dyDescent="0.25">
      <c r="A36" t="str">
        <f>Data!A36</f>
        <v>Heaps</v>
      </c>
      <c r="B36" t="str">
        <f>Data!B36</f>
        <v>aliasing</v>
      </c>
      <c r="C36" s="1">
        <f>Data!V36</f>
        <v>588.33333333333337</v>
      </c>
      <c r="D36" s="1">
        <f>Data!W36</f>
        <v>359</v>
      </c>
      <c r="E36" s="1">
        <f>Data!X36</f>
        <v>729.33333333333337</v>
      </c>
      <c r="F36" s="1">
        <f>Data!AB36</f>
        <v>1676.6666666666667</v>
      </c>
      <c r="G36" s="1">
        <f>Data!AC36</f>
        <v>8.9628864398325021</v>
      </c>
      <c r="H36" s="1">
        <f>Data!AD36</f>
        <v>1479.3333333333333</v>
      </c>
      <c r="I36" s="1">
        <f>Data!AE36</f>
        <v>8.9628864398325021</v>
      </c>
    </row>
    <row r="37" spans="1:9" x14ac:dyDescent="0.25">
      <c r="A37" t="str">
        <f>Data!A37</f>
        <v>Heaps</v>
      </c>
      <c r="B37" t="str">
        <f>Data!B37</f>
        <v>aliasing_iff</v>
      </c>
      <c r="C37" s="1">
        <f>Data!V37</f>
        <v>579.66666666666663</v>
      </c>
      <c r="D37" s="1">
        <f>Data!W37</f>
        <v>336</v>
      </c>
      <c r="E37" s="1">
        <f>Data!X37</f>
        <v>514.66666666666663</v>
      </c>
      <c r="F37" s="1">
        <f>Data!AB37</f>
        <v>1430.3333333333333</v>
      </c>
      <c r="G37" s="1">
        <f>Data!AC37</f>
        <v>49.034001808269061</v>
      </c>
      <c r="H37" s="1">
        <f>Data!AD37</f>
        <v>1139</v>
      </c>
      <c r="I37" s="1">
        <f>Data!AE37</f>
        <v>12.165525060596439</v>
      </c>
    </row>
    <row r="38" spans="1:9" x14ac:dyDescent="0.25">
      <c r="A38" t="str">
        <f>Data!A38</f>
        <v>Heaps</v>
      </c>
      <c r="B38" t="str">
        <f>Data!B38</f>
        <v>aliasing_ifthenelse</v>
      </c>
      <c r="C38" s="1">
        <f>Data!V38</f>
        <v>458.33333333333331</v>
      </c>
      <c r="D38" s="1">
        <f>Data!W38</f>
        <v>255.33333333333334</v>
      </c>
      <c r="E38" s="1">
        <f>Data!X38</f>
        <v>322.66666666666669</v>
      </c>
      <c r="F38" s="1">
        <f>Data!AB38</f>
        <v>1036.3333333333333</v>
      </c>
      <c r="G38" s="1">
        <f>Data!AC38</f>
        <v>9.2376043070340117</v>
      </c>
      <c r="H38" s="1">
        <f>Data!AD38</f>
        <v>672</v>
      </c>
      <c r="I38" s="1">
        <f>Data!AE38</f>
        <v>16</v>
      </c>
    </row>
    <row r="39" spans="1:9" x14ac:dyDescent="0.25">
      <c r="A39" t="str">
        <f>Data!A39</f>
        <v>Heaps</v>
      </c>
      <c r="B39" t="str">
        <f>Data!B39</f>
        <v>boolean_heap_chunks</v>
      </c>
      <c r="C39" s="1">
        <f>Data!V39</f>
        <v>476.33333333333331</v>
      </c>
      <c r="D39" s="1">
        <f>Data!W39</f>
        <v>276.33333333333331</v>
      </c>
      <c r="E39" s="1">
        <f>Data!X39</f>
        <v>478.33333333333331</v>
      </c>
      <c r="F39" s="1">
        <f>Data!AB39</f>
        <v>1231</v>
      </c>
      <c r="G39" s="1">
        <f>Data!AC39</f>
        <v>10.148891565092219</v>
      </c>
      <c r="H39" s="1">
        <f>Data!AD39</f>
        <v>826</v>
      </c>
      <c r="I39" s="1">
        <f>Data!AE39</f>
        <v>11.532562594670797</v>
      </c>
    </row>
    <row r="40" spans="1:9" x14ac:dyDescent="0.25">
      <c r="A40" t="str">
        <f>Data!A40</f>
        <v>Heaps</v>
      </c>
      <c r="B40" t="str">
        <f>Data!B40</f>
        <v>fapps_argument_heap_chunks</v>
      </c>
      <c r="C40" s="1">
        <f>Data!V40</f>
        <v>487.33333333333331</v>
      </c>
      <c r="D40" s="1">
        <f>Data!W40</f>
        <v>303.33333333333331</v>
      </c>
      <c r="E40" s="1">
        <f>Data!X40</f>
        <v>415.33333333333331</v>
      </c>
      <c r="F40" s="1">
        <f>Data!AB40</f>
        <v>1206</v>
      </c>
      <c r="G40" s="1">
        <f>Data!AC40</f>
        <v>16.093476939431081</v>
      </c>
      <c r="H40" s="1">
        <f>Data!AD40</f>
        <v>765.66666666666663</v>
      </c>
      <c r="I40" s="1">
        <f>Data!AE40</f>
        <v>0.57735026918962573</v>
      </c>
    </row>
    <row r="41" spans="1:9" x14ac:dyDescent="0.25">
      <c r="A41" t="str">
        <f>Data!A41</f>
        <v>Heaps</v>
      </c>
      <c r="B41" t="str">
        <f>Data!B41</f>
        <v>fields_acc_in_function</v>
      </c>
      <c r="C41" s="1">
        <f>Data!V41</f>
        <v>286.66666666666669</v>
      </c>
      <c r="D41" s="1">
        <f>Data!W41</f>
        <v>109.33333333333333</v>
      </c>
      <c r="E41" s="1">
        <f>Data!X41</f>
        <v>88.666666666666671</v>
      </c>
      <c r="F41" s="1">
        <f>Data!AB41</f>
        <v>484.66666666666669</v>
      </c>
      <c r="G41" s="1">
        <f>Data!AC41</f>
        <v>0.57735026918962584</v>
      </c>
      <c r="H41" s="1">
        <f>Data!AD41</f>
        <v>484</v>
      </c>
      <c r="I41" s="1">
        <f>Data!AE41</f>
        <v>0</v>
      </c>
    </row>
    <row r="42" spans="1:9" x14ac:dyDescent="0.25">
      <c r="A42" t="str">
        <f>Data!A42</f>
        <v>Heaps</v>
      </c>
      <c r="B42" t="str">
        <f>Data!B42</f>
        <v>fields_access</v>
      </c>
      <c r="C42" s="1">
        <f>Data!V42</f>
        <v>484.33333333333331</v>
      </c>
      <c r="D42" s="1">
        <f>Data!W42</f>
        <v>286.66666666666669</v>
      </c>
      <c r="E42" s="1">
        <f>Data!X42</f>
        <v>432.66666666666669</v>
      </c>
      <c r="F42" s="1">
        <f>Data!AB42</f>
        <v>1203.6666666666667</v>
      </c>
      <c r="G42" s="1">
        <f>Data!AC42</f>
        <v>56.862407030773269</v>
      </c>
      <c r="H42" s="1">
        <f>Data!AD42</f>
        <v>708.33333333333337</v>
      </c>
      <c r="I42" s="1">
        <f>Data!AE42</f>
        <v>18.475208614068027</v>
      </c>
    </row>
    <row r="43" spans="1:9" x14ac:dyDescent="0.25">
      <c r="A43" t="str">
        <f>Data!A43</f>
        <v>Heaps</v>
      </c>
      <c r="B43" t="str">
        <f>Data!B43</f>
        <v>fields_conditionals</v>
      </c>
      <c r="C43" s="1">
        <f>Data!V43</f>
        <v>457</v>
      </c>
      <c r="D43" s="1">
        <f>Data!W43</f>
        <v>263.66666666666669</v>
      </c>
      <c r="E43" s="1">
        <f>Data!X43</f>
        <v>430.66666666666669</v>
      </c>
      <c r="F43" s="1">
        <f>Data!AB43</f>
        <v>1151.3333333333333</v>
      </c>
      <c r="G43" s="1">
        <f>Data!AC43</f>
        <v>19.857828011475309</v>
      </c>
      <c r="H43" s="1">
        <f>Data!AD43</f>
        <v>621</v>
      </c>
      <c r="I43" s="1">
        <f>Data!AE43</f>
        <v>114.3153532995459</v>
      </c>
    </row>
    <row r="44" spans="1:9" x14ac:dyDescent="0.25">
      <c r="A44" t="str">
        <f>Data!A44</f>
        <v>Heaps</v>
      </c>
      <c r="B44" t="str">
        <f>Data!B44</f>
        <v>fields_consumptions</v>
      </c>
      <c r="C44" s="1">
        <f>Data!V44</f>
        <v>511.33333333333331</v>
      </c>
      <c r="D44" s="1">
        <f>Data!W44</f>
        <v>384.66666666666669</v>
      </c>
      <c r="E44" s="1">
        <f>Data!X44</f>
        <v>761</v>
      </c>
      <c r="F44" s="1">
        <f>Data!AB44</f>
        <v>1657</v>
      </c>
      <c r="G44" s="1">
        <f>Data!AC44</f>
        <v>26</v>
      </c>
      <c r="H44" s="1">
        <f>Data!AD44</f>
        <v>864.33333333333337</v>
      </c>
      <c r="I44" s="1">
        <f>Data!AE44</f>
        <v>9.2376043070340135</v>
      </c>
    </row>
    <row r="45" spans="1:9" x14ac:dyDescent="0.25">
      <c r="A45" t="str">
        <f>Data!A45</f>
        <v>Heaps</v>
      </c>
      <c r="B45" t="str">
        <f>Data!B45</f>
        <v>fields_consumptions_fractions</v>
      </c>
      <c r="C45" s="1">
        <f>Data!V45</f>
        <v>509.33333333333331</v>
      </c>
      <c r="D45" s="1">
        <f>Data!W45</f>
        <v>392</v>
      </c>
      <c r="E45" s="1">
        <f>Data!X45</f>
        <v>875.66666666666663</v>
      </c>
      <c r="F45" s="1">
        <f>Data!AB45</f>
        <v>1777</v>
      </c>
      <c r="G45" s="1">
        <f>Data!AC45</f>
        <v>25.119713374160941</v>
      </c>
      <c r="H45" s="1">
        <f>Data!AD45</f>
        <v>953.66666666666663</v>
      </c>
      <c r="I45" s="1">
        <f>Data!AE45</f>
        <v>8.7368949480541058</v>
      </c>
    </row>
    <row r="46" spans="1:9" x14ac:dyDescent="0.25">
      <c r="A46" t="str">
        <f>Data!A46</f>
        <v>Heaps</v>
      </c>
      <c r="B46" t="str">
        <f>Data!B46</f>
        <v>fields_rd_immutability</v>
      </c>
      <c r="C46" s="1">
        <f>Data!V46</f>
        <v>448</v>
      </c>
      <c r="D46" s="1">
        <f>Data!W46</f>
        <v>299.66666666666669</v>
      </c>
      <c r="E46" s="1">
        <f>Data!X46</f>
        <v>468.66666666666669</v>
      </c>
      <c r="F46" s="1">
        <f>Data!AB46</f>
        <v>1216.3333333333333</v>
      </c>
      <c r="G46" s="1">
        <f>Data!AC46</f>
        <v>13.576941236277534</v>
      </c>
      <c r="H46" s="1">
        <f>Data!AD46</f>
        <v>672.33333333333337</v>
      </c>
      <c r="I46" s="1">
        <f>Data!AE46</f>
        <v>15.50268793897798</v>
      </c>
    </row>
    <row r="47" spans="1:9" x14ac:dyDescent="0.25">
      <c r="A47" t="str">
        <f>Data!A47</f>
        <v>Heaps</v>
      </c>
      <c r="B47" t="str">
        <f>Data!B47</f>
        <v>heap_indirections</v>
      </c>
      <c r="C47" s="1">
        <f>Data!V47</f>
        <v>449.33333333333331</v>
      </c>
      <c r="D47" s="1">
        <f>Data!W47</f>
        <v>255.66666666666666</v>
      </c>
      <c r="E47" s="1">
        <f>Data!X47</f>
        <v>326</v>
      </c>
      <c r="F47" s="1">
        <f>Data!AB47</f>
        <v>1031</v>
      </c>
      <c r="G47" s="1">
        <f>Data!AC47</f>
        <v>6.0827625302982193</v>
      </c>
      <c r="H47" s="1">
        <f>Data!AD47</f>
        <v>656</v>
      </c>
      <c r="I47" s="1">
        <f>Data!AE47</f>
        <v>6</v>
      </c>
    </row>
    <row r="48" spans="1:9" hidden="1" x14ac:dyDescent="0.25">
      <c r="A48" t="str">
        <f>Data!A48</f>
        <v>Heaps</v>
      </c>
      <c r="B48" t="str">
        <f>Data!B48</f>
        <v>predicates_access_greater_onehundred</v>
      </c>
      <c r="C48" t="e">
        <f>Data!V48</f>
        <v>#DIV/0!</v>
      </c>
      <c r="D48" t="e">
        <f>Data!W48</f>
        <v>#DIV/0!</v>
      </c>
      <c r="E48" t="e">
        <f>Data!X48</f>
        <v>#DIV/0!</v>
      </c>
      <c r="F48">
        <f>Data!AB48</f>
        <v>0</v>
      </c>
      <c r="G48">
        <f>Data!AC48</f>
        <v>0</v>
      </c>
      <c r="H48" t="e">
        <f>Data!AD48</f>
        <v>#DIV/0!</v>
      </c>
      <c r="I48" t="e">
        <f>Data!AE48</f>
        <v>#DIV/0!</v>
      </c>
    </row>
    <row r="49" spans="1:9" x14ac:dyDescent="0.25">
      <c r="A49" t="str">
        <f>Data!A49</f>
        <v>Heaps</v>
      </c>
      <c r="B49" t="str">
        <f>Data!B49</f>
        <v>predicates_basic</v>
      </c>
      <c r="C49" s="1">
        <f>Data!V49</f>
        <v>473.66666666666669</v>
      </c>
      <c r="D49" s="1">
        <f>Data!W49</f>
        <v>294</v>
      </c>
      <c r="E49" s="1">
        <f>Data!X49</f>
        <v>494</v>
      </c>
      <c r="F49" s="1">
        <f>Data!AB49</f>
        <v>1261.6666666666667</v>
      </c>
      <c r="G49" s="1">
        <f>Data!AC49</f>
        <v>10.692676621563626</v>
      </c>
      <c r="H49" s="1">
        <f>Data!AD49</f>
        <v>775.66666666666663</v>
      </c>
      <c r="I49" s="1">
        <f>Data!AE49</f>
        <v>14.364307617610162</v>
      </c>
    </row>
    <row r="50" spans="1:9" hidden="1" x14ac:dyDescent="0.25">
      <c r="A50" t="str">
        <f>Data!A50</f>
        <v>Heaps</v>
      </c>
      <c r="B50" t="str">
        <f>Data!B50</f>
        <v>predicates_complex</v>
      </c>
      <c r="C50" t="e">
        <f>Data!V50</f>
        <v>#DIV/0!</v>
      </c>
      <c r="D50" t="e">
        <f>Data!W50</f>
        <v>#DIV/0!</v>
      </c>
      <c r="E50" t="e">
        <f>Data!X50</f>
        <v>#DIV/0!</v>
      </c>
      <c r="F50">
        <f>Data!AB50</f>
        <v>0</v>
      </c>
      <c r="G50">
        <f>Data!AC50</f>
        <v>0</v>
      </c>
      <c r="H50" t="e">
        <f>Data!AD50</f>
        <v>#DIV/0!</v>
      </c>
      <c r="I50" t="e">
        <f>Data!AE50</f>
        <v>#DIV/0!</v>
      </c>
    </row>
    <row r="51" spans="1:9" x14ac:dyDescent="0.25">
      <c r="A51" t="str">
        <f>Data!A51</f>
        <v>Monitors</v>
      </c>
      <c r="B51" t="str">
        <f>Data!B51</f>
        <v>acquire_getter</v>
      </c>
      <c r="C51" s="1">
        <f>Data!V51</f>
        <v>484.66666666666669</v>
      </c>
      <c r="D51" s="1">
        <f>Data!W51</f>
        <v>307.33333333333331</v>
      </c>
      <c r="E51" s="1">
        <f>Data!X51</f>
        <v>489.66666666666669</v>
      </c>
      <c r="F51" s="1">
        <f>Data!AB51</f>
        <v>1281.6666666666667</v>
      </c>
      <c r="G51" s="1">
        <f>Data!AC51</f>
        <v>40.8207463593371</v>
      </c>
      <c r="H51" s="1">
        <f>Data!AD51</f>
        <v>719</v>
      </c>
      <c r="I51" s="1">
        <f>Data!AE51</f>
        <v>0</v>
      </c>
    </row>
    <row r="52" spans="1:9" hidden="1" x14ac:dyDescent="0.25">
      <c r="A52" t="str">
        <f>Data!A52</f>
        <v>Monitors</v>
      </c>
      <c r="B52" t="str">
        <f>Data!B52</f>
        <v>eval_holds</v>
      </c>
      <c r="C52" t="e">
        <f>Data!V52</f>
        <v>#DIV/0!</v>
      </c>
      <c r="D52" t="e">
        <f>Data!W52</f>
        <v>#DIV/0!</v>
      </c>
      <c r="E52" t="e">
        <f>Data!X52</f>
        <v>#DIV/0!</v>
      </c>
      <c r="F52">
        <f>Data!AB52</f>
        <v>0</v>
      </c>
      <c r="G52">
        <f>Data!AC52</f>
        <v>0</v>
      </c>
      <c r="H52">
        <f>Data!AD52</f>
        <v>583.33333333333337</v>
      </c>
      <c r="I52">
        <f>Data!AE52</f>
        <v>8.3864970836060841</v>
      </c>
    </row>
    <row r="53" spans="1:9" hidden="1" x14ac:dyDescent="0.25">
      <c r="A53" t="str">
        <f>Data!A53</f>
        <v>Monitors</v>
      </c>
      <c r="B53" t="str">
        <f>Data!B53</f>
        <v>holds</v>
      </c>
      <c r="C53" t="e">
        <f>Data!V53</f>
        <v>#DIV/0!</v>
      </c>
      <c r="D53" t="e">
        <f>Data!W53</f>
        <v>#DIV/0!</v>
      </c>
      <c r="E53" t="e">
        <f>Data!X53</f>
        <v>#DIV/0!</v>
      </c>
      <c r="F53">
        <f>Data!AB53</f>
        <v>0</v>
      </c>
      <c r="G53">
        <f>Data!AC53</f>
        <v>0</v>
      </c>
      <c r="H53">
        <f>Data!AD53</f>
        <v>1296.6666666666667</v>
      </c>
      <c r="I53">
        <f>Data!AE53</f>
        <v>0.57735026918962584</v>
      </c>
    </row>
    <row r="54" spans="1:9" hidden="1" x14ac:dyDescent="0.25">
      <c r="A54" t="str">
        <f>Data!A54</f>
        <v>Monitors</v>
      </c>
      <c r="B54" t="str">
        <f>Data!B54</f>
        <v>holds_neg</v>
      </c>
      <c r="C54" t="e">
        <f>Data!V54</f>
        <v>#DIV/0!</v>
      </c>
      <c r="D54" t="e">
        <f>Data!W54</f>
        <v>#DIV/0!</v>
      </c>
      <c r="E54" t="e">
        <f>Data!X54</f>
        <v>#DIV/0!</v>
      </c>
      <c r="F54">
        <f>Data!AB54</f>
        <v>0</v>
      </c>
      <c r="G54">
        <f>Data!AC54</f>
        <v>0</v>
      </c>
      <c r="H54">
        <f>Data!AD54</f>
        <v>645.66666666666663</v>
      </c>
      <c r="I54">
        <f>Data!AE54</f>
        <v>8.9628864398325021</v>
      </c>
    </row>
    <row r="55" spans="1:9" x14ac:dyDescent="0.25">
      <c r="A55" t="str">
        <f>Data!A55</f>
        <v>Monitors</v>
      </c>
      <c r="B55" t="str">
        <f>Data!B55</f>
        <v>invariants</v>
      </c>
      <c r="C55" s="1">
        <f>Data!V55</f>
        <v>531</v>
      </c>
      <c r="D55" s="1">
        <f>Data!W55</f>
        <v>370</v>
      </c>
      <c r="E55" s="1">
        <f>Data!X55</f>
        <v>567.33333333333337</v>
      </c>
      <c r="F55" s="1">
        <f>Data!AB55</f>
        <v>1468.3333333333333</v>
      </c>
      <c r="G55" s="1">
        <f>Data!AC55</f>
        <v>15.50268793897798</v>
      </c>
      <c r="H55" s="1">
        <f>Data!AD55</f>
        <v>880.33333333333337</v>
      </c>
      <c r="I55" s="1">
        <f>Data!AE55</f>
        <v>49.722563623905529</v>
      </c>
    </row>
    <row r="56" spans="1:9" hidden="1" x14ac:dyDescent="0.25">
      <c r="A56" t="str">
        <f>Data!A56</f>
        <v>Monitors</v>
      </c>
      <c r="B56" t="str">
        <f>Data!B56</f>
        <v>lifecycle</v>
      </c>
      <c r="C56" t="e">
        <f>Data!V56</f>
        <v>#DIV/0!</v>
      </c>
      <c r="D56" t="e">
        <f>Data!W56</f>
        <v>#DIV/0!</v>
      </c>
      <c r="E56" t="e">
        <f>Data!X56</f>
        <v>#DIV/0!</v>
      </c>
      <c r="F56">
        <f>Data!AB56</f>
        <v>0</v>
      </c>
      <c r="G56">
        <f>Data!AC56</f>
        <v>0</v>
      </c>
      <c r="H56" t="e">
        <f>Data!AD56</f>
        <v>#DIV/0!</v>
      </c>
      <c r="I56" t="e">
        <f>Data!AE56</f>
        <v>#DIV/0!</v>
      </c>
    </row>
    <row r="57" spans="1:9" hidden="1" x14ac:dyDescent="0.25">
      <c r="A57" t="str">
        <f>Data!A57</f>
        <v>Monitors</v>
      </c>
      <c r="B57" t="str">
        <f>Data!B57</f>
        <v>lockchange</v>
      </c>
      <c r="C57" t="e">
        <f>Data!V57</f>
        <v>#DIV/0!</v>
      </c>
      <c r="D57" t="e">
        <f>Data!W57</f>
        <v>#DIV/0!</v>
      </c>
      <c r="E57" t="e">
        <f>Data!X57</f>
        <v>#DIV/0!</v>
      </c>
      <c r="F57">
        <f>Data!AB57</f>
        <v>0</v>
      </c>
      <c r="G57">
        <f>Data!AC57</f>
        <v>0</v>
      </c>
      <c r="H57" t="e">
        <f>Data!AD57</f>
        <v>#DIV/0!</v>
      </c>
      <c r="I57" t="e">
        <f>Data!AE57</f>
        <v>#DIV/0!</v>
      </c>
    </row>
    <row r="58" spans="1:9" x14ac:dyDescent="0.25">
      <c r="A58" t="str">
        <f>Data!A58</f>
        <v>Monitors</v>
      </c>
      <c r="B58" t="str">
        <f>Data!B58</f>
        <v>old</v>
      </c>
      <c r="C58" s="1">
        <f>Data!V58</f>
        <v>489.66666666666669</v>
      </c>
      <c r="D58" s="1">
        <f>Data!W58</f>
        <v>291.66666666666669</v>
      </c>
      <c r="E58" s="1">
        <f>Data!X58</f>
        <v>438</v>
      </c>
      <c r="F58" s="1">
        <f>Data!AB58</f>
        <v>1219.3333333333333</v>
      </c>
      <c r="G58" s="1">
        <f>Data!AC58</f>
        <v>31.005375877955959</v>
      </c>
      <c r="H58" s="1">
        <f>Data!AD58</f>
        <v>713.66666666666663</v>
      </c>
      <c r="I58" s="1">
        <f>Data!AE58</f>
        <v>23.459184413217208</v>
      </c>
    </row>
    <row r="59" spans="1:9" hidden="1" x14ac:dyDescent="0.25">
      <c r="A59" t="str">
        <f>Data!A59</f>
        <v>Monitors</v>
      </c>
      <c r="B59" t="str">
        <f>Data!B59</f>
        <v>waitlevel_comparisons</v>
      </c>
      <c r="C59" t="e">
        <f>Data!V59</f>
        <v>#DIV/0!</v>
      </c>
      <c r="D59" t="e">
        <f>Data!W59</f>
        <v>#DIV/0!</v>
      </c>
      <c r="E59" t="e">
        <f>Data!X59</f>
        <v>#DIV/0!</v>
      </c>
      <c r="F59">
        <f>Data!AB59</f>
        <v>0</v>
      </c>
      <c r="G59">
        <f>Data!AC59</f>
        <v>0</v>
      </c>
      <c r="H59" t="e">
        <f>Data!AD59</f>
        <v>#DIV/0!</v>
      </c>
      <c r="I59" t="e">
        <f>Data!AE59</f>
        <v>#DIV/0!</v>
      </c>
    </row>
    <row r="60" spans="1:9" x14ac:dyDescent="0.25">
      <c r="A60" t="str">
        <f>Data!A60</f>
        <v>Misc</v>
      </c>
      <c r="B60" t="str">
        <f>Data!B60</f>
        <v>cell_container</v>
      </c>
      <c r="C60" s="1">
        <f>Data!V60</f>
        <v>494.66666666666669</v>
      </c>
      <c r="D60" s="1">
        <f>Data!W60</f>
        <v>270.66666666666669</v>
      </c>
      <c r="E60" s="1">
        <f>Data!X60</f>
        <v>359.66666666666669</v>
      </c>
      <c r="F60" s="1">
        <f>Data!AB60</f>
        <v>1125</v>
      </c>
      <c r="G60" s="1">
        <f>Data!AC60</f>
        <v>15</v>
      </c>
      <c r="H60" s="1">
        <f>Data!AD60</f>
        <v>787</v>
      </c>
      <c r="I60" s="1">
        <f>Data!AE60</f>
        <v>8.6602540378443873</v>
      </c>
    </row>
    <row r="61" spans="1:9" x14ac:dyDescent="0.25">
      <c r="A61" t="str">
        <f>Data!A61</f>
        <v>Misc</v>
      </c>
      <c r="B61" t="str">
        <f>Data!B61</f>
        <v>cell_raw</v>
      </c>
      <c r="C61" s="1">
        <f>Data!V61</f>
        <v>536.66666666666663</v>
      </c>
      <c r="D61" s="1">
        <f>Data!W61</f>
        <v>380.66666666666669</v>
      </c>
      <c r="E61" s="1">
        <f>Data!X61</f>
        <v>636.66666666666663</v>
      </c>
      <c r="F61" s="1">
        <f>Data!AB61</f>
        <v>1554</v>
      </c>
      <c r="G61" s="1">
        <f>Data!AC61</f>
        <v>13.527749258468683</v>
      </c>
      <c r="H61" s="1">
        <f>Data!AD61</f>
        <v>923</v>
      </c>
      <c r="I61" s="1">
        <f>Data!AE61</f>
        <v>13</v>
      </c>
    </row>
    <row r="62" spans="1:9" x14ac:dyDescent="0.25">
      <c r="A62" t="str">
        <f>Data!A62</f>
        <v>Misc</v>
      </c>
      <c r="B62" t="str">
        <f>Data!B62</f>
        <v>division</v>
      </c>
      <c r="C62" s="1">
        <f>Data!V62</f>
        <v>425.66666666666669</v>
      </c>
      <c r="D62" s="1">
        <f>Data!W62</f>
        <v>276</v>
      </c>
      <c r="E62" s="1">
        <f>Data!X62</f>
        <v>331.66666666666669</v>
      </c>
      <c r="F62" s="1">
        <f>Data!AB62</f>
        <v>1033.3333333333333</v>
      </c>
      <c r="G62" s="1">
        <f>Data!AC62</f>
        <v>6.1101009266077861</v>
      </c>
      <c r="H62" s="1">
        <f>Data!AD62</f>
        <v>630.33333333333337</v>
      </c>
      <c r="I62" s="1">
        <f>Data!AE62</f>
        <v>8.5049005481153834</v>
      </c>
    </row>
    <row r="63" spans="1:9" x14ac:dyDescent="0.25">
      <c r="A63" t="str">
        <f>Data!A63</f>
        <v>Misc</v>
      </c>
      <c r="B63" t="str">
        <f>Data!B63</f>
        <v>error_reporting_syxc_vs_chalice</v>
      </c>
      <c r="C63" s="1">
        <f>Data!V63</f>
        <v>416.66666666666669</v>
      </c>
      <c r="D63" s="1">
        <f>Data!W63</f>
        <v>255</v>
      </c>
      <c r="E63" s="1">
        <f>Data!X63</f>
        <v>261.66666666666669</v>
      </c>
      <c r="F63" s="1">
        <f>Data!AB63</f>
        <v>933.33333333333337</v>
      </c>
      <c r="G63" s="1">
        <f>Data!AC63</f>
        <v>46.736851983561465</v>
      </c>
      <c r="H63" s="1">
        <f>Data!AD63</f>
        <v>541.66666666666663</v>
      </c>
      <c r="I63" s="1">
        <f>Data!AE63</f>
        <v>45.324754090158429</v>
      </c>
    </row>
    <row r="64" spans="1:9" hidden="1" x14ac:dyDescent="0.25">
      <c r="A64" t="str">
        <f>Data!A64</f>
        <v>Misc</v>
      </c>
      <c r="B64" t="str">
        <f>Data!B64</f>
        <v>inconsistent_precondition</v>
      </c>
      <c r="C64" t="e">
        <f>Data!V64</f>
        <v>#DIV/0!</v>
      </c>
      <c r="D64" t="e">
        <f>Data!W64</f>
        <v>#DIV/0!</v>
      </c>
      <c r="E64" t="e">
        <f>Data!X64</f>
        <v>#DIV/0!</v>
      </c>
      <c r="F64">
        <f>Data!AB64</f>
        <v>0</v>
      </c>
      <c r="G64">
        <f>Data!AC64</f>
        <v>0</v>
      </c>
      <c r="H64" t="e">
        <f>Data!AD64</f>
        <v>#DIV/0!</v>
      </c>
      <c r="I64" t="e">
        <f>Data!AE64</f>
        <v>#DIV/0!</v>
      </c>
    </row>
    <row r="65" spans="1:9" hidden="1" x14ac:dyDescent="0.25">
      <c r="A65" t="str">
        <f>Data!A65</f>
        <v>Misc</v>
      </c>
      <c r="B65" t="str">
        <f>Data!B65</f>
        <v>injection</v>
      </c>
      <c r="C65" t="e">
        <f>Data!V65</f>
        <v>#DIV/0!</v>
      </c>
      <c r="D65" t="e">
        <f>Data!W65</f>
        <v>#DIV/0!</v>
      </c>
      <c r="E65" t="e">
        <f>Data!X65</f>
        <v>#DIV/0!</v>
      </c>
      <c r="F65">
        <f>Data!AB65</f>
        <v>0</v>
      </c>
      <c r="G65">
        <f>Data!AC65</f>
        <v>0</v>
      </c>
      <c r="H65" t="e">
        <f>Data!AD65</f>
        <v>#DIV/0!</v>
      </c>
      <c r="I65" t="e">
        <f>Data!AE65</f>
        <v>#DIV/0!</v>
      </c>
    </row>
    <row r="66" spans="1:9" hidden="1" x14ac:dyDescent="0.25">
      <c r="A66" t="str">
        <f>Data!A66</f>
        <v>Misc</v>
      </c>
      <c r="B66" t="str">
        <f>Data!B66</f>
        <v>join_function_returning_token</v>
      </c>
      <c r="C66" t="e">
        <f>Data!V66</f>
        <v>#DIV/0!</v>
      </c>
      <c r="D66" t="e">
        <f>Data!W66</f>
        <v>#DIV/0!</v>
      </c>
      <c r="E66" t="e">
        <f>Data!X66</f>
        <v>#DIV/0!</v>
      </c>
      <c r="F66">
        <f>Data!AB66</f>
        <v>0</v>
      </c>
      <c r="G66">
        <f>Data!AC66</f>
        <v>0</v>
      </c>
      <c r="H66" t="e">
        <f>Data!AD66</f>
        <v>#DIV/0!</v>
      </c>
      <c r="I66" t="e">
        <f>Data!AE66</f>
        <v>#DIV/0!</v>
      </c>
    </row>
    <row r="67" spans="1:9" x14ac:dyDescent="0.25">
      <c r="A67" t="str">
        <f>Data!A67</f>
        <v>Misc</v>
      </c>
      <c r="B67" t="str">
        <f>Data!B67</f>
        <v>join_var_field</v>
      </c>
      <c r="C67" s="1">
        <f>Data!V67</f>
        <v>468.66666666666669</v>
      </c>
      <c r="D67" s="1">
        <f>Data!W67</f>
        <v>349</v>
      </c>
      <c r="E67" s="1">
        <f>Data!X67</f>
        <v>630</v>
      </c>
      <c r="F67" s="1">
        <f>Data!AB67</f>
        <v>1447.6666666666667</v>
      </c>
      <c r="G67" s="1">
        <f>Data!AC67</f>
        <v>8.5049005481153817</v>
      </c>
      <c r="H67" s="1">
        <f>Data!AD67</f>
        <v>682.66666666666663</v>
      </c>
      <c r="I67" s="1">
        <f>Data!AE67</f>
        <v>9.2915732431775702</v>
      </c>
    </row>
    <row r="68" spans="1:9" hidden="1" x14ac:dyDescent="0.25">
      <c r="A68" t="str">
        <f>Data!A68</f>
        <v>Misc</v>
      </c>
      <c r="B68" t="str">
        <f>Data!B68</f>
        <v>linked_list</v>
      </c>
      <c r="C68" t="e">
        <f>Data!V68</f>
        <v>#DIV/0!</v>
      </c>
      <c r="D68" t="e">
        <f>Data!W68</f>
        <v>#DIV/0!</v>
      </c>
      <c r="E68" t="e">
        <f>Data!X68</f>
        <v>#DIV/0!</v>
      </c>
      <c r="F68">
        <f>Data!AB68</f>
        <v>0</v>
      </c>
      <c r="G68">
        <f>Data!AC68</f>
        <v>0</v>
      </c>
      <c r="H68" t="e">
        <f>Data!AD68</f>
        <v>#DIV/0!</v>
      </c>
      <c r="I68" t="e">
        <f>Data!AE68</f>
        <v>#DIV/0!</v>
      </c>
    </row>
    <row r="69" spans="1:9" hidden="1" x14ac:dyDescent="0.25">
      <c r="A69" t="str">
        <f>Data!A69</f>
        <v>Misc</v>
      </c>
      <c r="B69" t="str">
        <f>Data!B69</f>
        <v>LinkedList-NoFunctions</v>
      </c>
      <c r="C69" t="e">
        <f>Data!V69</f>
        <v>#DIV/0!</v>
      </c>
      <c r="D69" t="e">
        <f>Data!W69</f>
        <v>#DIV/0!</v>
      </c>
      <c r="E69" t="e">
        <f>Data!X69</f>
        <v>#DIV/0!</v>
      </c>
      <c r="F69">
        <f>Data!AB69</f>
        <v>0</v>
      </c>
      <c r="G69">
        <f>Data!AC69</f>
        <v>0</v>
      </c>
      <c r="H69" t="e">
        <f>Data!AD69</f>
        <v>#DIV/0!</v>
      </c>
      <c r="I69" t="e">
        <f>Data!AE69</f>
        <v>#DIV/0!</v>
      </c>
    </row>
    <row r="70" spans="1:9" x14ac:dyDescent="0.25">
      <c r="A70" t="str">
        <f>Data!A70</f>
        <v>Misc</v>
      </c>
      <c r="B70" t="str">
        <f>Data!B70</f>
        <v>split_merge_access</v>
      </c>
      <c r="C70" s="1">
        <f>Data!V70</f>
        <v>526</v>
      </c>
      <c r="D70" s="1">
        <f>Data!W70</f>
        <v>317.66666666666669</v>
      </c>
      <c r="E70" s="1">
        <f>Data!X70</f>
        <v>635.33333333333337</v>
      </c>
      <c r="F70" s="1">
        <f>Data!AB70</f>
        <v>1479</v>
      </c>
      <c r="G70" s="1">
        <f>Data!AC70</f>
        <v>8.6602540378443873</v>
      </c>
      <c r="H70" s="1">
        <f>Data!AD70</f>
        <v>932.33333333333337</v>
      </c>
      <c r="I70" s="1">
        <f>Data!AE70</f>
        <v>8.9628864398325021</v>
      </c>
    </row>
    <row r="71" spans="1:9" x14ac:dyDescent="0.25">
      <c r="A71" t="str">
        <f>Data!A71</f>
        <v>Misc</v>
      </c>
      <c r="B71" t="str">
        <f>Data!B71</f>
        <v>unfold_fold_unchanged</v>
      </c>
      <c r="C71" s="1">
        <f>Data!V71</f>
        <v>530.33333333333337</v>
      </c>
      <c r="D71" s="1">
        <f>Data!W71</f>
        <v>323.66666666666669</v>
      </c>
      <c r="E71" s="1">
        <f>Data!X71</f>
        <v>548</v>
      </c>
      <c r="F71" s="1">
        <f>Data!AB71</f>
        <v>1402</v>
      </c>
      <c r="G71" s="1">
        <f>Data!AC71</f>
        <v>27.221315177632398</v>
      </c>
      <c r="H71" s="1">
        <f>Data!AD71</f>
        <v>887.66666666666663</v>
      </c>
      <c r="I71" s="1">
        <f>Data!AE71</f>
        <v>2.0816659994661326</v>
      </c>
    </row>
    <row r="72" spans="1:9" x14ac:dyDescent="0.25">
      <c r="A72" t="str">
        <f>Data!A72</f>
        <v>VariousFeatures</v>
      </c>
      <c r="B72" t="str">
        <f>Data!B72</f>
        <v>acc_implications_or</v>
      </c>
      <c r="C72" s="1">
        <f>Data!V72</f>
        <v>510.33333333333331</v>
      </c>
      <c r="D72" s="1">
        <f>Data!W72</f>
        <v>307.66666666666669</v>
      </c>
      <c r="E72" s="1">
        <f>Data!X72</f>
        <v>395.66666666666669</v>
      </c>
      <c r="F72" s="1">
        <f>Data!AB72</f>
        <v>1213.6666666666667</v>
      </c>
      <c r="G72" s="1">
        <f>Data!AC72</f>
        <v>32.347076117221683</v>
      </c>
      <c r="H72" s="1">
        <f>Data!AD72</f>
        <v>719</v>
      </c>
      <c r="I72" s="1">
        <f>Data!AE72</f>
        <v>0</v>
      </c>
    </row>
    <row r="73" spans="1:9" x14ac:dyDescent="0.25">
      <c r="A73" t="str">
        <f>Data!A73</f>
        <v>VariousFeatures</v>
      </c>
      <c r="B73" t="str">
        <f>Data!B73</f>
        <v>assert</v>
      </c>
      <c r="C73" s="1">
        <f>Data!V73</f>
        <v>533</v>
      </c>
      <c r="D73" s="1">
        <f>Data!W73</f>
        <v>321.33333333333331</v>
      </c>
      <c r="E73" s="1">
        <f>Data!X73</f>
        <v>559</v>
      </c>
      <c r="F73" s="1">
        <f>Data!AB73</f>
        <v>1413.3333333333333</v>
      </c>
      <c r="G73" s="1">
        <f>Data!AC73</f>
        <v>78.545103815154093</v>
      </c>
      <c r="H73" s="1">
        <f>Data!AD73</f>
        <v>774</v>
      </c>
      <c r="I73" s="1">
        <f>Data!AE73</f>
        <v>6.0827625302982193</v>
      </c>
    </row>
    <row r="74" spans="1:9" x14ac:dyDescent="0.25">
      <c r="A74" t="str">
        <f>Data!A74</f>
        <v>VariousFeatures</v>
      </c>
      <c r="B74" t="str">
        <f>Data!B74</f>
        <v>constructors</v>
      </c>
      <c r="C74" s="1">
        <f>Data!V74</f>
        <v>533</v>
      </c>
      <c r="D74" s="1">
        <f>Data!W74</f>
        <v>321.33333333333331</v>
      </c>
      <c r="E74" s="1">
        <f>Data!X74</f>
        <v>559</v>
      </c>
      <c r="F74" s="1">
        <f>Data!AB74</f>
        <v>1413.3333333333333</v>
      </c>
      <c r="G74" s="1">
        <f>Data!AC74</f>
        <v>78.545103815154093</v>
      </c>
      <c r="H74" s="1">
        <f>Data!AD74</f>
        <v>774</v>
      </c>
      <c r="I74" s="1">
        <f>Data!AE74</f>
        <v>6.0827625302982193</v>
      </c>
    </row>
    <row r="75" spans="1:9" hidden="1" x14ac:dyDescent="0.25">
      <c r="A75" t="str">
        <f>Data!A75</f>
        <v>VariousFeatures</v>
      </c>
      <c r="B75" t="str">
        <f>Data!B75</f>
        <v>free</v>
      </c>
      <c r="C75" t="e">
        <f>Data!V75</f>
        <v>#DIV/0!</v>
      </c>
      <c r="D75" t="e">
        <f>Data!W75</f>
        <v>#DIV/0!</v>
      </c>
      <c r="E75" t="e">
        <f>Data!X75</f>
        <v>#DIV/0!</v>
      </c>
      <c r="F75">
        <f>Data!AB75</f>
        <v>0</v>
      </c>
      <c r="G75">
        <f>Data!AC75</f>
        <v>0</v>
      </c>
      <c r="H75" t="e">
        <f>Data!AD75</f>
        <v>#DIV/0!</v>
      </c>
      <c r="I75" t="e">
        <f>Data!AE75</f>
        <v>#DIV/0!</v>
      </c>
    </row>
    <row r="76" spans="1:9" hidden="1" x14ac:dyDescent="0.25">
      <c r="A76" t="str">
        <f>Data!A76</f>
        <v>VariousFeatures</v>
      </c>
      <c r="B76" t="str">
        <f>Data!B76</f>
        <v>function_pure_ensures_clause</v>
      </c>
      <c r="C76" t="e">
        <f>Data!V76</f>
        <v>#DIV/0!</v>
      </c>
      <c r="D76" t="e">
        <f>Data!W76</f>
        <v>#DIV/0!</v>
      </c>
      <c r="E76" t="e">
        <f>Data!X76</f>
        <v>#DIV/0!</v>
      </c>
      <c r="F76">
        <f>Data!AB76</f>
        <v>0</v>
      </c>
      <c r="G76">
        <f>Data!AC76</f>
        <v>0</v>
      </c>
      <c r="H76" t="e">
        <f>Data!AD76</f>
        <v>#DIV/0!</v>
      </c>
      <c r="I76" t="e">
        <f>Data!AE76</f>
        <v>#DIV/0!</v>
      </c>
    </row>
    <row r="77" spans="1:9" x14ac:dyDescent="0.25">
      <c r="A77" t="str">
        <f>Data!A77</f>
        <v>VariousFeatures</v>
      </c>
      <c r="B77" t="str">
        <f>Data!B77</f>
        <v>newrhs_inits</v>
      </c>
      <c r="C77" s="1">
        <f>Data!V77</f>
        <v>451</v>
      </c>
      <c r="D77" s="1">
        <f>Data!W77</f>
        <v>262.33333333333331</v>
      </c>
      <c r="E77" s="1">
        <f>Data!X77</f>
        <v>358.33333333333331</v>
      </c>
      <c r="F77" s="1">
        <f>Data!AB77</f>
        <v>1071.6666666666667</v>
      </c>
      <c r="G77" s="1">
        <f>Data!AC77</f>
        <v>11.590225767142472</v>
      </c>
      <c r="H77" s="1">
        <f>Data!AD77</f>
        <v>648</v>
      </c>
      <c r="I77" s="1">
        <f>Data!AE77</f>
        <v>10.583005244258363</v>
      </c>
    </row>
    <row r="78" spans="1:9" x14ac:dyDescent="0.25">
      <c r="A78" t="str">
        <f>Data!A78</f>
        <v>VariousFeatures</v>
      </c>
      <c r="B78" t="str">
        <f>Data!B78</f>
        <v>new_means_all_different</v>
      </c>
      <c r="C78" s="1">
        <f>Data!V78</f>
        <v>427</v>
      </c>
      <c r="D78" s="1">
        <f>Data!W78</f>
        <v>256</v>
      </c>
      <c r="E78" s="1">
        <f>Data!X78</f>
        <v>354.66666666666669</v>
      </c>
      <c r="F78" s="1">
        <f>Data!AB78</f>
        <v>1037.6666666666667</v>
      </c>
      <c r="G78" s="1">
        <f>Data!AC78</f>
        <v>10.692676621563626</v>
      </c>
      <c r="H78" s="1">
        <f>Data!AD78</f>
        <v>615</v>
      </c>
      <c r="I78" s="1">
        <f>Data!AE78</f>
        <v>8.6602540378443873</v>
      </c>
    </row>
    <row r="79" spans="1:9" hidden="1" x14ac:dyDescent="0.25">
      <c r="A79" t="str">
        <f>Data!A79</f>
        <v>VariousFeatures</v>
      </c>
      <c r="B79" t="str">
        <f>Data!B79</f>
        <v>nonnull_inference</v>
      </c>
      <c r="C79" t="e">
        <f>Data!V79</f>
        <v>#DIV/0!</v>
      </c>
      <c r="D79" t="e">
        <f>Data!W79</f>
        <v>#DIV/0!</v>
      </c>
      <c r="E79" t="e">
        <f>Data!X79</f>
        <v>#DIV/0!</v>
      </c>
      <c r="F79">
        <f>Data!AB79</f>
        <v>0</v>
      </c>
      <c r="G79">
        <f>Data!AC79</f>
        <v>0</v>
      </c>
      <c r="H79" t="e">
        <f>Data!AD79</f>
        <v>#DIV/0!</v>
      </c>
      <c r="I79" t="e">
        <f>Data!AE79</f>
        <v>#DIV/0!</v>
      </c>
    </row>
    <row r="80" spans="1:9" hidden="1" x14ac:dyDescent="0.25">
      <c r="A80" t="str">
        <f>Data!A80</f>
        <v>VariousFeatures</v>
      </c>
      <c r="B80" t="str">
        <f>Data!B80</f>
        <v>quantifiers</v>
      </c>
      <c r="C80" t="e">
        <f>Data!V80</f>
        <v>#DIV/0!</v>
      </c>
      <c r="D80" t="e">
        <f>Data!W80</f>
        <v>#DIV/0!</v>
      </c>
      <c r="E80" t="e">
        <f>Data!X80</f>
        <v>#DIV/0!</v>
      </c>
      <c r="F80">
        <f>Data!AB80</f>
        <v>0</v>
      </c>
      <c r="G80">
        <f>Data!AC80</f>
        <v>0</v>
      </c>
      <c r="H80" t="e">
        <f>Data!AD80</f>
        <v>#DIV/0!</v>
      </c>
      <c r="I80" t="e">
        <f>Data!AE80</f>
        <v>#DIV/0!</v>
      </c>
    </row>
    <row r="81" spans="1:9" hidden="1" x14ac:dyDescent="0.25">
      <c r="A81" t="str">
        <f>Data!A81</f>
        <v>VariousFeatures</v>
      </c>
      <c r="B81" t="str">
        <f>Data!B81</f>
        <v>rd_star</v>
      </c>
      <c r="C81" t="e">
        <f>Data!V81</f>
        <v>#DIV/0!</v>
      </c>
      <c r="D81" t="e">
        <f>Data!W81</f>
        <v>#DIV/0!</v>
      </c>
      <c r="E81" t="e">
        <f>Data!X81</f>
        <v>#DIV/0!</v>
      </c>
      <c r="F81">
        <f>Data!AB81</f>
        <v>0</v>
      </c>
      <c r="G81">
        <f>Data!AC81</f>
        <v>0</v>
      </c>
      <c r="H81" t="e">
        <f>Data!AD81</f>
        <v>#DIV/0!</v>
      </c>
      <c r="I81" t="e">
        <f>Data!AE81</f>
        <v>#DIV/0!</v>
      </c>
    </row>
    <row r="82" spans="1:9" hidden="1" x14ac:dyDescent="0.25">
      <c r="A82" t="str">
        <f>Data!A82</f>
        <v>VariousFeatures</v>
      </c>
      <c r="B82" t="str">
        <f>Data!B82</f>
        <v>ternary</v>
      </c>
      <c r="C82" t="e">
        <f>Data!V82</f>
        <v>#DIV/0!</v>
      </c>
      <c r="D82" t="e">
        <f>Data!W82</f>
        <v>#DIV/0!</v>
      </c>
      <c r="E82" t="e">
        <f>Data!X82</f>
        <v>#DIV/0!</v>
      </c>
      <c r="F82">
        <f>Data!AB82</f>
        <v>0</v>
      </c>
      <c r="G82">
        <f>Data!AC82</f>
        <v>0</v>
      </c>
      <c r="H82" t="e">
        <f>Data!AD82</f>
        <v>#DIV/0!</v>
      </c>
      <c r="I82" t="e">
        <f>Data!AE82</f>
        <v>#DIV/0!</v>
      </c>
    </row>
    <row r="83" spans="1:9" x14ac:dyDescent="0.25">
      <c r="A83" t="str">
        <f>Data!A83</f>
        <v>VariousFeatures</v>
      </c>
      <c r="B83" t="str">
        <f>Data!B83</f>
        <v>unfolding_old_heap</v>
      </c>
      <c r="C83" s="1">
        <f>Data!V83</f>
        <v>476</v>
      </c>
      <c r="D83" s="1">
        <f>Data!W83</f>
        <v>303.33333333333331</v>
      </c>
      <c r="E83" s="1">
        <f>Data!X83</f>
        <v>536.33333333333337</v>
      </c>
      <c r="F83" s="1">
        <f>Data!AB83</f>
        <v>1315.6666666666667</v>
      </c>
      <c r="G83" s="1">
        <f>Data!AC83</f>
        <v>11.930353445448855</v>
      </c>
      <c r="H83" s="1">
        <f>Data!AD83</f>
        <v>794.33333333333337</v>
      </c>
      <c r="I83" s="1">
        <f>Data!AE83</f>
        <v>4.6188021535170058</v>
      </c>
    </row>
    <row r="84" spans="1:9" x14ac:dyDescent="0.25">
      <c r="A84" t="str">
        <f>Data!A84</f>
        <v>VariousFeatures</v>
      </c>
      <c r="B84" t="str">
        <f>Data!B84</f>
        <v>while</v>
      </c>
      <c r="C84" s="1">
        <f>Data!V84</f>
        <v>693</v>
      </c>
      <c r="D84" s="1">
        <f>Data!W84</f>
        <v>656.33333333333337</v>
      </c>
      <c r="E84" s="1">
        <f>Data!X84</f>
        <v>1182</v>
      </c>
      <c r="F84" s="1">
        <f>Data!AB84</f>
        <v>2531.3333333333335</v>
      </c>
      <c r="G84" s="1">
        <f>Data!AC84</f>
        <v>180.05647262271171</v>
      </c>
      <c r="H84" s="1">
        <f>Data!AD84</f>
        <v>1227.3333333333333</v>
      </c>
      <c r="I84" s="1">
        <f>Data!AE84</f>
        <v>7.6376261582597333</v>
      </c>
    </row>
    <row r="85" spans="1:9" hidden="1" x14ac:dyDescent="0.25">
      <c r="A85" t="str">
        <f>Data!A85</f>
        <v>VariousFeatures</v>
      </c>
      <c r="B85" t="str">
        <f>Data!B85</f>
        <v>while_lockchange_local_vars</v>
      </c>
      <c r="C85" t="e">
        <f>Data!V85</f>
        <v>#DIV/0!</v>
      </c>
      <c r="D85" t="e">
        <f>Data!W85</f>
        <v>#DIV/0!</v>
      </c>
      <c r="E85" t="e">
        <f>Data!X85</f>
        <v>#DIV/0!</v>
      </c>
      <c r="F85">
        <f>Data!AB85</f>
        <v>0</v>
      </c>
      <c r="G85">
        <f>Data!AC85</f>
        <v>0</v>
      </c>
      <c r="H85" t="e">
        <f>Data!AD85</f>
        <v>#DIV/0!</v>
      </c>
      <c r="I85" t="e">
        <f>Data!AE85</f>
        <v>#DIV/0!</v>
      </c>
    </row>
    <row r="86" spans="1:9" hidden="1" x14ac:dyDescent="0.25"/>
  </sheetData>
  <autoFilter ref="A1:I86">
    <filterColumn colId="2">
      <filters>
        <filter val="286.6666667"/>
        <filter val="359.3333333"/>
        <filter val="359.6666667"/>
        <filter val="390.3333333"/>
        <filter val="401"/>
        <filter val="409.6666667"/>
        <filter val="412.3333333"/>
        <filter val="416.6666667"/>
        <filter val="422"/>
        <filter val="425.6666667"/>
        <filter val="427"/>
        <filter val="432"/>
        <filter val="437.3333333"/>
        <filter val="448"/>
        <filter val="449.3333333"/>
        <filter val="451"/>
        <filter val="455.6666667"/>
        <filter val="457"/>
        <filter val="458.3333333"/>
        <filter val="464.3333333"/>
        <filter val="465.3333333"/>
        <filter val="468.6666667"/>
        <filter val="473.6666667"/>
        <filter val="474"/>
        <filter val="474.3333333"/>
        <filter val="476"/>
        <filter val="476.3333333"/>
        <filter val="484.3333333"/>
        <filter val="484.6666667"/>
        <filter val="485.6666667"/>
        <filter val="487.3333333"/>
        <filter val="489.6666667"/>
        <filter val="494.6666667"/>
        <filter val="497.6666667"/>
        <filter val="509.3333333"/>
        <filter val="510"/>
        <filter val="510.3333333"/>
        <filter val="511.3333333"/>
        <filter val="516"/>
        <filter val="521"/>
        <filter val="523.6666667"/>
        <filter val="526"/>
        <filter val="530.3333333"/>
        <filter val="531"/>
        <filter val="533"/>
        <filter val="536.6666667"/>
        <filter val="541.6666667"/>
        <filter val="579.6666667"/>
        <filter val="584"/>
        <filter val="588.3333333"/>
        <filter val="693"/>
      </filters>
    </filterColumn>
  </autoFilter>
  <pageMargins left="0.7" right="0.7" top="0.75" bottom="0.75" header="0.3" footer="0.3"/>
  <pageSetup paperSize="9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topLeftCell="A7" workbookViewId="0">
      <selection activeCell="L23" sqref="L23"/>
    </sheetView>
  </sheetViews>
  <sheetFormatPr defaultRowHeight="15" x14ac:dyDescent="0.25"/>
  <cols>
    <col min="1" max="1" width="40.85546875" customWidth="1"/>
    <col min="2" max="2" width="17.7109375" customWidth="1"/>
    <col min="3" max="6" width="20.140625" customWidth="1"/>
    <col min="7" max="7" width="20.140625" bestFit="1" customWidth="1"/>
    <col min="10" max="10" width="15.85546875" bestFit="1" customWidth="1"/>
    <col min="11" max="11" width="12.28515625" bestFit="1" customWidth="1"/>
    <col min="12" max="12" width="18.5703125" bestFit="1" customWidth="1"/>
    <col min="13" max="13" width="15" bestFit="1" customWidth="1"/>
  </cols>
  <sheetData>
    <row r="2" spans="1:13" x14ac:dyDescent="0.25">
      <c r="A2" s="29" t="s">
        <v>34</v>
      </c>
      <c r="B2" s="32">
        <v>0</v>
      </c>
    </row>
    <row r="3" spans="1:13" x14ac:dyDescent="0.25">
      <c r="A3" s="29" t="s">
        <v>23</v>
      </c>
      <c r="B3" t="s">
        <v>149</v>
      </c>
    </row>
    <row r="4" spans="1:13" x14ac:dyDescent="0.25">
      <c r="A4" s="29" t="s">
        <v>22</v>
      </c>
      <c r="B4" t="s">
        <v>149</v>
      </c>
    </row>
    <row r="5" spans="1:13" x14ac:dyDescent="0.25">
      <c r="A5" s="29" t="s">
        <v>24</v>
      </c>
      <c r="B5" t="s">
        <v>149</v>
      </c>
    </row>
    <row r="6" spans="1:13" x14ac:dyDescent="0.25">
      <c r="A6" s="29" t="s">
        <v>137</v>
      </c>
      <c r="B6" t="s">
        <v>149</v>
      </c>
    </row>
    <row r="8" spans="1:13" x14ac:dyDescent="0.25">
      <c r="A8" s="29" t="s">
        <v>147</v>
      </c>
      <c r="B8" t="s">
        <v>154</v>
      </c>
      <c r="D8" t="s">
        <v>163</v>
      </c>
      <c r="E8" t="s">
        <v>156</v>
      </c>
      <c r="F8" t="s">
        <v>155</v>
      </c>
      <c r="G8" t="s">
        <v>157</v>
      </c>
      <c r="H8" t="s">
        <v>158</v>
      </c>
      <c r="J8" t="s">
        <v>160</v>
      </c>
      <c r="K8" t="s">
        <v>159</v>
      </c>
      <c r="L8" t="s">
        <v>161</v>
      </c>
      <c r="M8" t="s">
        <v>162</v>
      </c>
    </row>
    <row r="9" spans="1:13" x14ac:dyDescent="0.25">
      <c r="A9" s="30" t="s">
        <v>67</v>
      </c>
      <c r="B9" s="31">
        <v>10</v>
      </c>
      <c r="D9">
        <v>10</v>
      </c>
      <c r="E9">
        <v>1</v>
      </c>
      <c r="G9">
        <v>1</v>
      </c>
      <c r="J9">
        <f>D9*E9*G9</f>
        <v>10</v>
      </c>
      <c r="K9">
        <f>D9*F9*G9</f>
        <v>0</v>
      </c>
      <c r="L9">
        <f>D9*E9*H9</f>
        <v>0</v>
      </c>
      <c r="M9">
        <f>D9*F9*H9</f>
        <v>0</v>
      </c>
    </row>
    <row r="10" spans="1:13" x14ac:dyDescent="0.25">
      <c r="A10" s="30" t="s">
        <v>125</v>
      </c>
      <c r="B10" s="31">
        <v>1</v>
      </c>
      <c r="D10">
        <v>1</v>
      </c>
      <c r="E10">
        <v>1</v>
      </c>
      <c r="H10">
        <v>1</v>
      </c>
      <c r="J10">
        <f t="shared" ref="J10:J16" si="0">D10*E10*G10</f>
        <v>0</v>
      </c>
      <c r="K10">
        <f t="shared" ref="K10:K16" si="1">D10*F10*G10</f>
        <v>0</v>
      </c>
      <c r="L10">
        <f t="shared" ref="L10:L16" si="2">D10*E10*H10</f>
        <v>1</v>
      </c>
      <c r="M10">
        <f t="shared" ref="M10:M16" si="3">D10*F10*H10</f>
        <v>0</v>
      </c>
    </row>
    <row r="11" spans="1:13" x14ac:dyDescent="0.25">
      <c r="A11" s="30" t="s">
        <v>96</v>
      </c>
      <c r="B11" s="31">
        <v>1</v>
      </c>
      <c r="D11">
        <v>1</v>
      </c>
      <c r="E11">
        <v>1</v>
      </c>
      <c r="H11">
        <v>1</v>
      </c>
      <c r="J11">
        <f t="shared" si="0"/>
        <v>0</v>
      </c>
      <c r="K11">
        <f t="shared" si="1"/>
        <v>0</v>
      </c>
      <c r="L11">
        <f t="shared" si="2"/>
        <v>1</v>
      </c>
      <c r="M11">
        <f t="shared" si="3"/>
        <v>0</v>
      </c>
    </row>
    <row r="12" spans="1:13" x14ac:dyDescent="0.25">
      <c r="A12" s="30" t="s">
        <v>98</v>
      </c>
      <c r="B12" s="31">
        <v>2</v>
      </c>
      <c r="D12">
        <v>2</v>
      </c>
      <c r="E12">
        <v>1</v>
      </c>
      <c r="H12">
        <v>1</v>
      </c>
      <c r="J12">
        <f t="shared" si="0"/>
        <v>0</v>
      </c>
      <c r="K12">
        <f t="shared" si="1"/>
        <v>0</v>
      </c>
      <c r="L12">
        <f t="shared" si="2"/>
        <v>2</v>
      </c>
      <c r="M12">
        <f t="shared" si="3"/>
        <v>0</v>
      </c>
    </row>
    <row r="13" spans="1:13" x14ac:dyDescent="0.25">
      <c r="A13" s="30" t="s">
        <v>44</v>
      </c>
      <c r="B13" s="31">
        <v>3</v>
      </c>
      <c r="D13">
        <v>3</v>
      </c>
      <c r="F13">
        <v>1</v>
      </c>
      <c r="H13">
        <v>1</v>
      </c>
      <c r="J13">
        <f t="shared" si="0"/>
        <v>0</v>
      </c>
      <c r="K13">
        <f t="shared" si="1"/>
        <v>0</v>
      </c>
      <c r="L13">
        <f t="shared" si="2"/>
        <v>0</v>
      </c>
      <c r="M13">
        <f t="shared" si="3"/>
        <v>3</v>
      </c>
    </row>
    <row r="14" spans="1:13" x14ac:dyDescent="0.25">
      <c r="A14" s="30" t="s">
        <v>35</v>
      </c>
      <c r="B14" s="31">
        <v>6</v>
      </c>
      <c r="D14">
        <v>6</v>
      </c>
      <c r="F14">
        <v>1</v>
      </c>
      <c r="G14">
        <v>1</v>
      </c>
      <c r="J14">
        <f t="shared" si="0"/>
        <v>0</v>
      </c>
      <c r="K14">
        <f t="shared" si="1"/>
        <v>6</v>
      </c>
      <c r="L14">
        <f t="shared" si="2"/>
        <v>0</v>
      </c>
      <c r="M14">
        <f t="shared" si="3"/>
        <v>0</v>
      </c>
    </row>
    <row r="15" spans="1:13" x14ac:dyDescent="0.25">
      <c r="A15" s="30" t="s">
        <v>113</v>
      </c>
      <c r="B15" s="31">
        <v>2</v>
      </c>
      <c r="D15">
        <v>2</v>
      </c>
      <c r="E15">
        <v>1</v>
      </c>
      <c r="H15">
        <v>1</v>
      </c>
      <c r="J15">
        <f t="shared" si="0"/>
        <v>0</v>
      </c>
      <c r="K15">
        <f t="shared" si="1"/>
        <v>0</v>
      </c>
      <c r="L15">
        <f t="shared" si="2"/>
        <v>2</v>
      </c>
      <c r="M15">
        <f t="shared" si="3"/>
        <v>0</v>
      </c>
    </row>
    <row r="16" spans="1:13" x14ac:dyDescent="0.25">
      <c r="A16" s="30" t="s">
        <v>102</v>
      </c>
      <c r="B16" s="31">
        <v>3</v>
      </c>
      <c r="D16">
        <v>3</v>
      </c>
      <c r="E16">
        <v>1</v>
      </c>
      <c r="H16">
        <v>1</v>
      </c>
      <c r="J16">
        <f t="shared" si="0"/>
        <v>0</v>
      </c>
      <c r="K16">
        <f t="shared" si="1"/>
        <v>0</v>
      </c>
      <c r="L16">
        <f t="shared" si="2"/>
        <v>3</v>
      </c>
      <c r="M16">
        <f t="shared" si="3"/>
        <v>0</v>
      </c>
    </row>
    <row r="17" spans="1:13" x14ac:dyDescent="0.25">
      <c r="A17" s="30" t="s">
        <v>148</v>
      </c>
      <c r="B17" s="31">
        <v>28</v>
      </c>
    </row>
    <row r="18" spans="1:13" x14ac:dyDescent="0.25">
      <c r="J18">
        <f>SUM(J9:J16)</f>
        <v>10</v>
      </c>
      <c r="K18">
        <f t="shared" ref="K18:M18" si="4">SUM(K9:K16)</f>
        <v>6</v>
      </c>
      <c r="L18">
        <f t="shared" si="4"/>
        <v>9</v>
      </c>
      <c r="M18">
        <f t="shared" si="4"/>
        <v>3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Diagrams</vt:lpstr>
      <vt:lpstr>Data</vt:lpstr>
      <vt:lpstr>Data-present</vt:lpstr>
      <vt:lpstr>Pivot-2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Chalice2SIL Benchmark</dc:title>
  <dc:creator>Christian Klauser</dc:creator>
  <cp:keywords>ETH;ETH Zürich;ETHZ;HS11;FS12;HS12;Bachelor;Chalice;chalice2sil</cp:keywords>
  <cp:lastModifiedBy>Christian Klauser</cp:lastModifiedBy>
  <cp:lastPrinted>2012-11-18T21:52:12Z</cp:lastPrinted>
  <dcterms:created xsi:type="dcterms:W3CDTF">2012-11-17T12:18:32Z</dcterms:created>
  <dcterms:modified xsi:type="dcterms:W3CDTF">2012-11-21T20:02:42Z</dcterms:modified>
</cp:coreProperties>
</file>