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ance\IIITD\fof_monsoon_23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E35" i="1"/>
  <c r="B35" i="1"/>
  <c r="H10" i="1"/>
  <c r="H9" i="1"/>
  <c r="H8" i="1"/>
  <c r="E9" i="1"/>
  <c r="E15" i="1"/>
  <c r="E8" i="1" s="1"/>
  <c r="E16" i="1"/>
  <c r="E10" i="1" s="1"/>
  <c r="B10" i="1"/>
  <c r="B9" i="1"/>
  <c r="B8" i="1"/>
  <c r="H33" i="1"/>
  <c r="H32" i="1"/>
  <c r="H31" i="1"/>
  <c r="H30" i="1"/>
  <c r="H34" i="1" s="1"/>
  <c r="H36" i="1" s="1"/>
  <c r="E33" i="1"/>
  <c r="E32" i="1"/>
  <c r="E31" i="1"/>
  <c r="E30" i="1"/>
  <c r="E34" i="1" s="1"/>
  <c r="E36" i="1" s="1"/>
  <c r="B33" i="1"/>
  <c r="B32" i="1"/>
  <c r="B31" i="1"/>
  <c r="B30" i="1"/>
  <c r="B34" i="1" s="1"/>
  <c r="B36" i="1" s="1"/>
  <c r="E11" i="1" l="1"/>
  <c r="H11" i="1"/>
  <c r="B11" i="1"/>
</calcChain>
</file>

<file path=xl/sharedStrings.xml><?xml version="1.0" encoding="utf-8"?>
<sst xmlns="http://schemas.openxmlformats.org/spreadsheetml/2006/main" count="116" uniqueCount="61">
  <si>
    <t>Variant A</t>
  </si>
  <si>
    <t>Variant B</t>
  </si>
  <si>
    <t>Variant C</t>
  </si>
  <si>
    <t>Qs1</t>
  </si>
  <si>
    <t>Value at t = 12 of deposits from year 1-6</t>
  </si>
  <si>
    <t>Value at t=12 of deposits from years 7 -12</t>
  </si>
  <si>
    <t>Value of Grandfather deposit at t = 12</t>
  </si>
  <si>
    <t>Total Value of Investment at t=12</t>
  </si>
  <si>
    <t>Value of education at t=8</t>
  </si>
  <si>
    <t>Value of education at t=9</t>
  </si>
  <si>
    <t>Value of education at t=10</t>
  </si>
  <si>
    <t>Value of education at t=11</t>
  </si>
  <si>
    <t>Present Value of education at t=8</t>
  </si>
  <si>
    <t>Value of college fund at t=8</t>
  </si>
  <si>
    <r>
      <t>Annual investment ‘</t>
    </r>
    <r>
      <rPr>
        <b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’ needed</t>
    </r>
  </si>
  <si>
    <t>Qs 2</t>
  </si>
  <si>
    <t>Value at t = 10 of deposits from year 1-5</t>
  </si>
  <si>
    <t>Value at t=10 of deposits from years 6 -10</t>
  </si>
  <si>
    <t>Value of Grandfather deposit at t = 10</t>
  </si>
  <si>
    <t>Total Value of Investment at t=10</t>
  </si>
  <si>
    <t>75,000*FVIFA(9%,6)*FVIF(9%,6)</t>
  </si>
  <si>
    <t>150,000*FVIFA(9%,6)</t>
  </si>
  <si>
    <t>250,000*FVIF(9%,12)</t>
  </si>
  <si>
    <t>Sum of the above</t>
  </si>
  <si>
    <t>100,000*FVIFA(8%,5)*FVIF(8%,5)</t>
  </si>
  <si>
    <t>150,000*FVIFA(8%,5)</t>
  </si>
  <si>
    <t>250,000*FVIF(8%,10)</t>
  </si>
  <si>
    <t>125,000*FVIFA(11%,6)*FVIF(11%,6)</t>
  </si>
  <si>
    <t>150,000*FVIFA(11%,6)</t>
  </si>
  <si>
    <t>100,000*FVIF(11%,12)</t>
  </si>
  <si>
    <t>200000*(1.04)^8</t>
  </si>
  <si>
    <t>200000*(1.04)^9</t>
  </si>
  <si>
    <t>200000*(1.04)^10</t>
  </si>
  <si>
    <t>200000*(1.04)^11</t>
  </si>
  <si>
    <t>150,000*FVIF(9%,8)</t>
  </si>
  <si>
    <t>Present Value of education at t=8 @9%</t>
  </si>
  <si>
    <t>150000*(1.04)^8</t>
  </si>
  <si>
    <t>150000*(1.04)^9</t>
  </si>
  <si>
    <t>150000*(1.04)^10</t>
  </si>
  <si>
    <t>150000*(1.04)^11</t>
  </si>
  <si>
    <t>300000*(1.04)^8</t>
  </si>
  <si>
    <t>300000*(1.04)^9</t>
  </si>
  <si>
    <t>300000*(1.04)^10</t>
  </si>
  <si>
    <t>300000*(1.04)^11</t>
  </si>
  <si>
    <t>100,000*FVIF(10%,8)</t>
  </si>
  <si>
    <t>250,000*FVIF(8%,8)</t>
  </si>
  <si>
    <t>Present Value of education at t=8 @8%</t>
  </si>
  <si>
    <t>Present Value of education at t=8@10%</t>
  </si>
  <si>
    <t>FVIFA(9%,6) = 7.5233</t>
  </si>
  <si>
    <t>FVIF(9%,6)=1.6771</t>
  </si>
  <si>
    <t>FVIF(9%,12)=2.8127</t>
  </si>
  <si>
    <t>FVIF(8%,10)=2.1589</t>
  </si>
  <si>
    <t>FVIF(8%,5)=1.4693</t>
  </si>
  <si>
    <t>FVIFA(8%,5) = 5.8667</t>
  </si>
  <si>
    <t>FVIF(11%,12)=3.4985</t>
  </si>
  <si>
    <t>FVIF(11%,6)=1.8704</t>
  </si>
  <si>
    <t>FVIFA(11%,6) = 7.9129</t>
  </si>
  <si>
    <t>A*FVIFA=PV of edu- value of fund</t>
  </si>
  <si>
    <t>FVIFA (8%,8) =</t>
  </si>
  <si>
    <t>FVIFA (10%,8) =</t>
  </si>
  <si>
    <t>FVIFA (9%,8)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</si>
</sst>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9" formatCode="_ * #,##0_ ;_ * \-#,##0_ ;_ * &quot;-&quot;??_ ;_ @_ "/>
    <numFmt numFmtId="172" formatCode="_ * #,##0.00000_ ;_ * \-#,##0.000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69" fontId="2" fillId="0" borderId="0" xfId="1" applyNumberFormat="1" applyFont="1" applyBorder="1" applyAlignment="1">
      <alignment vertical="center" wrapText="1"/>
    </xf>
    <xf numFmtId="169" fontId="2" fillId="0" borderId="1" xfId="1" applyNumberFormat="1" applyFont="1" applyBorder="1" applyAlignment="1">
      <alignment vertical="center" wrapText="1"/>
    </xf>
    <xf numFmtId="169" fontId="0" fillId="0" borderId="0" xfId="1" applyNumberFormat="1" applyFont="1"/>
    <xf numFmtId="169" fontId="2" fillId="0" borderId="4" xfId="1" applyNumberFormat="1" applyFont="1" applyBorder="1" applyAlignment="1">
      <alignment vertical="center" wrapText="1"/>
    </xf>
    <xf numFmtId="169" fontId="2" fillId="0" borderId="3" xfId="1" applyNumberFormat="1" applyFont="1" applyBorder="1" applyAlignment="1">
      <alignment vertical="center" wrapText="1"/>
    </xf>
    <xf numFmtId="169" fontId="6" fillId="0" borderId="0" xfId="1" applyNumberFormat="1" applyFont="1" applyBorder="1" applyAlignment="1">
      <alignment vertical="center" wrapText="1"/>
    </xf>
    <xf numFmtId="169" fontId="6" fillId="0" borderId="1" xfId="1" applyNumberFormat="1" applyFont="1" applyBorder="1" applyAlignment="1">
      <alignment vertical="center" wrapText="1"/>
    </xf>
    <xf numFmtId="169" fontId="6" fillId="0" borderId="4" xfId="1" applyNumberFormat="1" applyFont="1" applyBorder="1" applyAlignment="1">
      <alignment vertical="center" wrapText="1"/>
    </xf>
    <xf numFmtId="169" fontId="6" fillId="0" borderId="3" xfId="1" applyNumberFormat="1" applyFont="1" applyBorder="1" applyAlignment="1">
      <alignment vertical="center" wrapText="1"/>
    </xf>
    <xf numFmtId="169" fontId="6" fillId="0" borderId="2" xfId="1" quotePrefix="1" applyNumberFormat="1" applyFont="1" applyBorder="1" applyAlignment="1">
      <alignment vertical="center" wrapText="1"/>
    </xf>
    <xf numFmtId="169" fontId="3" fillId="0" borderId="2" xfId="1" applyNumberFormat="1" applyFont="1" applyBorder="1" applyAlignment="1">
      <alignment vertical="center" wrapText="1"/>
    </xf>
    <xf numFmtId="172" fontId="0" fillId="0" borderId="0" xfId="1" applyNumberFormat="1" applyFont="1"/>
    <xf numFmtId="169" fontId="6" fillId="0" borderId="0" xfId="1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7" fillId="0" borderId="0" xfId="0" applyFont="1" applyFill="1" applyBorder="1" applyAlignment="1">
      <alignment vertical="center" wrapText="1"/>
    </xf>
    <xf numFmtId="169" fontId="8" fillId="0" borderId="0" xfId="1" applyNumberFormat="1" applyFont="1"/>
    <xf numFmtId="169" fontId="7" fillId="0" borderId="0" xfId="1" applyNumberFormat="1" applyFont="1" applyFill="1" applyBorder="1" applyAlignment="1">
      <alignment vertical="center" wrapText="1"/>
    </xf>
    <xf numFmtId="169" fontId="9" fillId="0" borderId="2" xfId="1" applyNumberFormat="1" applyFont="1" applyBorder="1" applyAlignment="1">
      <alignment vertical="center" wrapText="1"/>
    </xf>
    <xf numFmtId="169" fontId="9" fillId="0" borderId="4" xfId="1" applyNumberFormat="1" applyFont="1" applyBorder="1" applyAlignment="1">
      <alignment vertical="center" wrapText="1"/>
    </xf>
    <xf numFmtId="169" fontId="10" fillId="0" borderId="2" xfId="1" quotePrefix="1" applyNumberFormat="1" applyFont="1" applyBorder="1" applyAlignment="1">
      <alignment vertical="center" wrapText="1"/>
    </xf>
    <xf numFmtId="169" fontId="10" fillId="0" borderId="4" xfId="1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19" sqref="D19"/>
    </sheetView>
  </sheetViews>
  <sheetFormatPr defaultRowHeight="14.5" x14ac:dyDescent="0.35"/>
  <cols>
    <col min="1" max="1" width="35.6328125" customWidth="1"/>
    <col min="2" max="2" width="25.26953125" customWidth="1"/>
    <col min="3" max="3" width="6.6328125" customWidth="1"/>
    <col min="4" max="4" width="35.6328125" customWidth="1"/>
    <col min="5" max="5" width="25.6328125" customWidth="1"/>
    <col min="6" max="6" width="6.6328125" customWidth="1"/>
    <col min="7" max="7" width="35.6328125" customWidth="1"/>
    <col min="8" max="8" width="26.6328125" customWidth="1"/>
  </cols>
  <sheetData>
    <row r="1" spans="1:8" ht="17.5" x14ac:dyDescent="0.35">
      <c r="A1" s="18" t="s">
        <v>0</v>
      </c>
      <c r="B1" s="18"/>
      <c r="C1" s="19"/>
      <c r="D1" s="18" t="s">
        <v>1</v>
      </c>
      <c r="E1" s="18"/>
      <c r="F1" s="19"/>
      <c r="G1" s="18" t="s">
        <v>2</v>
      </c>
      <c r="H1" s="18"/>
    </row>
    <row r="2" spans="1:8" ht="15" thickBot="1" x14ac:dyDescent="0.4">
      <c r="A2" s="20" t="s">
        <v>3</v>
      </c>
      <c r="B2" s="20"/>
      <c r="C2" s="20"/>
      <c r="D2" s="20" t="s">
        <v>3</v>
      </c>
      <c r="E2" s="20"/>
      <c r="F2" s="20"/>
      <c r="G2" s="20" t="s">
        <v>3</v>
      </c>
    </row>
    <row r="3" spans="1:8" ht="35" thickBot="1" x14ac:dyDescent="0.4">
      <c r="A3" s="1" t="s">
        <v>4</v>
      </c>
      <c r="B3" s="15" t="s">
        <v>20</v>
      </c>
      <c r="C3" s="5"/>
      <c r="D3" s="6" t="s">
        <v>16</v>
      </c>
      <c r="E3" s="15" t="s">
        <v>24</v>
      </c>
      <c r="F3" s="7"/>
      <c r="G3" s="6" t="s">
        <v>4</v>
      </c>
      <c r="H3" s="15" t="s">
        <v>27</v>
      </c>
    </row>
    <row r="4" spans="1:8" ht="28.5" thickBot="1" x14ac:dyDescent="0.4">
      <c r="A4" s="2" t="s">
        <v>5</v>
      </c>
      <c r="B4" s="8" t="s">
        <v>21</v>
      </c>
      <c r="C4" s="5"/>
      <c r="D4" s="9" t="s">
        <v>17</v>
      </c>
      <c r="E4" s="8" t="s">
        <v>25</v>
      </c>
      <c r="F4" s="7"/>
      <c r="G4" s="9" t="s">
        <v>5</v>
      </c>
      <c r="H4" s="8" t="s">
        <v>28</v>
      </c>
    </row>
    <row r="5" spans="1:8" ht="15" thickBot="1" x14ac:dyDescent="0.4">
      <c r="A5" s="2" t="s">
        <v>6</v>
      </c>
      <c r="B5" s="8" t="s">
        <v>22</v>
      </c>
      <c r="C5" s="5"/>
      <c r="D5" s="9" t="s">
        <v>18</v>
      </c>
      <c r="E5" s="8" t="s">
        <v>26</v>
      </c>
      <c r="F5" s="7"/>
      <c r="G5" s="9" t="s">
        <v>6</v>
      </c>
      <c r="H5" s="8" t="s">
        <v>29</v>
      </c>
    </row>
    <row r="6" spans="1:8" ht="15" thickBot="1" x14ac:dyDescent="0.4">
      <c r="A6" s="2" t="s">
        <v>7</v>
      </c>
      <c r="B6" s="8" t="s">
        <v>23</v>
      </c>
      <c r="C6" s="5"/>
      <c r="D6" s="9" t="s">
        <v>19</v>
      </c>
      <c r="E6" s="8" t="s">
        <v>23</v>
      </c>
      <c r="F6" s="7"/>
      <c r="G6" s="9" t="s">
        <v>7</v>
      </c>
      <c r="H6" s="8" t="s">
        <v>23</v>
      </c>
    </row>
    <row r="7" spans="1:8" ht="15" thickBot="1" x14ac:dyDescent="0.4">
      <c r="B7" s="7"/>
      <c r="C7" s="7"/>
      <c r="D7" s="7"/>
      <c r="E7" s="7"/>
      <c r="F7" s="7"/>
      <c r="G7" s="7"/>
      <c r="H7" s="7"/>
    </row>
    <row r="8" spans="1:8" ht="15" thickBot="1" x14ac:dyDescent="0.4">
      <c r="A8" s="1" t="s">
        <v>4</v>
      </c>
      <c r="B8" s="24">
        <f>75000*B14*B15</f>
        <v>946299.48225</v>
      </c>
      <c r="C8" s="5"/>
      <c r="D8" s="6" t="s">
        <v>16</v>
      </c>
      <c r="E8" s="24">
        <f>100000*E14*E15</f>
        <v>862010.70281625621</v>
      </c>
      <c r="F8" s="7"/>
      <c r="G8" s="6" t="s">
        <v>4</v>
      </c>
      <c r="H8" s="24">
        <f>125000*H14*H15</f>
        <v>1850036.02</v>
      </c>
    </row>
    <row r="9" spans="1:8" ht="28.5" thickBot="1" x14ac:dyDescent="0.4">
      <c r="A9" s="2" t="s">
        <v>5</v>
      </c>
      <c r="B9" s="25">
        <f>150000*B14</f>
        <v>1128495</v>
      </c>
      <c r="C9" s="5"/>
      <c r="D9" s="9" t="s">
        <v>17</v>
      </c>
      <c r="E9" s="25">
        <f>150000*E14</f>
        <v>880005</v>
      </c>
      <c r="F9" s="7"/>
      <c r="G9" s="9" t="s">
        <v>5</v>
      </c>
      <c r="H9" s="25">
        <f>150000*H14</f>
        <v>1186935</v>
      </c>
    </row>
    <row r="10" spans="1:8" ht="15" thickBot="1" x14ac:dyDescent="0.4">
      <c r="A10" s="2" t="s">
        <v>6</v>
      </c>
      <c r="B10" s="25">
        <f>250000*B16</f>
        <v>703175</v>
      </c>
      <c r="C10" s="5"/>
      <c r="D10" s="9" t="s">
        <v>18</v>
      </c>
      <c r="E10" s="25">
        <f>250000*E16</f>
        <v>539731.2493181969</v>
      </c>
      <c r="F10" s="7"/>
      <c r="G10" s="9" t="s">
        <v>6</v>
      </c>
      <c r="H10" s="25">
        <f>100000*H16</f>
        <v>349850</v>
      </c>
    </row>
    <row r="11" spans="1:8" ht="15" thickBot="1" x14ac:dyDescent="0.4">
      <c r="A11" s="2" t="s">
        <v>7</v>
      </c>
      <c r="B11" s="25">
        <f>SUM(B8:B10)</f>
        <v>2777969.4822499999</v>
      </c>
      <c r="C11" s="5"/>
      <c r="D11" s="9" t="s">
        <v>19</v>
      </c>
      <c r="E11" s="25">
        <f>SUM(E8:E10)</f>
        <v>2281746.9521344532</v>
      </c>
      <c r="F11" s="7"/>
      <c r="G11" s="9" t="s">
        <v>7</v>
      </c>
      <c r="H11" s="25">
        <f>SUM(H8:H10)</f>
        <v>3386821.02</v>
      </c>
    </row>
    <row r="12" spans="1:8" x14ac:dyDescent="0.35">
      <c r="B12" s="7"/>
      <c r="C12" s="7"/>
      <c r="D12" s="7"/>
      <c r="E12" s="7"/>
      <c r="F12" s="7"/>
      <c r="G12" s="7"/>
      <c r="H12" s="7"/>
    </row>
    <row r="13" spans="1:8" x14ac:dyDescent="0.35">
      <c r="B13" s="7"/>
      <c r="C13" s="7"/>
      <c r="D13" s="7"/>
      <c r="E13" s="7"/>
      <c r="F13" s="7"/>
      <c r="G13" s="7"/>
      <c r="H13" s="7"/>
    </row>
    <row r="14" spans="1:8" x14ac:dyDescent="0.35">
      <c r="A14" s="7" t="s">
        <v>48</v>
      </c>
      <c r="B14" s="16">
        <v>7.5232999999999999</v>
      </c>
      <c r="C14" s="7"/>
      <c r="D14" s="7" t="s">
        <v>53</v>
      </c>
      <c r="E14" s="16">
        <v>5.8666999999999998</v>
      </c>
      <c r="F14" s="7"/>
      <c r="G14" s="7" t="s">
        <v>56</v>
      </c>
      <c r="H14" s="16">
        <v>7.9128999999999996</v>
      </c>
    </row>
    <row r="15" spans="1:8" x14ac:dyDescent="0.35">
      <c r="A15" s="7" t="s">
        <v>49</v>
      </c>
      <c r="B15" s="16">
        <v>1.6771</v>
      </c>
      <c r="C15" s="7"/>
      <c r="D15" s="7" t="s">
        <v>52</v>
      </c>
      <c r="E15" s="16">
        <f>1.08^5</f>
        <v>1.4693280768000003</v>
      </c>
      <c r="F15" s="7"/>
      <c r="G15" s="7" t="s">
        <v>55</v>
      </c>
      <c r="H15" s="16">
        <v>1.8704000000000001</v>
      </c>
    </row>
    <row r="16" spans="1:8" x14ac:dyDescent="0.35">
      <c r="A16" s="7" t="s">
        <v>50</v>
      </c>
      <c r="B16" s="16">
        <v>2.8127</v>
      </c>
      <c r="C16" s="7"/>
      <c r="D16" s="7" t="s">
        <v>51</v>
      </c>
      <c r="E16" s="16">
        <f>1.08^10</f>
        <v>2.1589249972727877</v>
      </c>
      <c r="F16" s="7"/>
      <c r="G16" s="7" t="s">
        <v>54</v>
      </c>
      <c r="H16" s="16">
        <v>3.4984999999999999</v>
      </c>
    </row>
    <row r="17" spans="1:8" x14ac:dyDescent="0.35">
      <c r="A17" s="7"/>
      <c r="B17" s="16"/>
      <c r="C17" s="7"/>
      <c r="D17" s="7"/>
      <c r="E17" s="16"/>
      <c r="F17" s="7"/>
      <c r="G17" s="7"/>
      <c r="H17" s="16"/>
    </row>
    <row r="18" spans="1:8" x14ac:dyDescent="0.35">
      <c r="A18" s="7"/>
      <c r="B18" s="16"/>
      <c r="C18" s="7"/>
      <c r="D18" s="7"/>
      <c r="E18" s="16"/>
      <c r="F18" s="7"/>
      <c r="G18" s="7"/>
      <c r="H18" s="16"/>
    </row>
    <row r="19" spans="1:8" x14ac:dyDescent="0.35">
      <c r="B19" s="7"/>
      <c r="C19" s="7"/>
      <c r="D19" s="7"/>
      <c r="E19" s="7"/>
      <c r="F19" s="7"/>
      <c r="G19" s="7"/>
      <c r="H19" s="7"/>
    </row>
    <row r="20" spans="1:8" ht="16" thickBot="1" x14ac:dyDescent="0.4">
      <c r="A20" s="21" t="s">
        <v>15</v>
      </c>
      <c r="B20" s="22"/>
      <c r="C20" s="22"/>
      <c r="D20" s="23" t="s">
        <v>15</v>
      </c>
      <c r="E20" s="22"/>
      <c r="F20" s="22"/>
      <c r="G20" s="23" t="s">
        <v>15</v>
      </c>
      <c r="H20" s="7"/>
    </row>
    <row r="21" spans="1:8" ht="16" thickBot="1" x14ac:dyDescent="0.4">
      <c r="A21" s="3" t="s">
        <v>8</v>
      </c>
      <c r="B21" s="14" t="s">
        <v>30</v>
      </c>
      <c r="C21" s="10"/>
      <c r="D21" s="11" t="s">
        <v>8</v>
      </c>
      <c r="E21" s="14" t="s">
        <v>36</v>
      </c>
      <c r="F21" s="7"/>
      <c r="G21" s="11" t="s">
        <v>8</v>
      </c>
      <c r="H21" s="14" t="s">
        <v>40</v>
      </c>
    </row>
    <row r="22" spans="1:8" ht="16" thickBot="1" x14ac:dyDescent="0.4">
      <c r="A22" s="4" t="s">
        <v>9</v>
      </c>
      <c r="B22" s="14" t="s">
        <v>31</v>
      </c>
      <c r="C22" s="10"/>
      <c r="D22" s="13" t="s">
        <v>9</v>
      </c>
      <c r="E22" s="14" t="s">
        <v>37</v>
      </c>
      <c r="F22" s="7"/>
      <c r="G22" s="13" t="s">
        <v>9</v>
      </c>
      <c r="H22" s="14" t="s">
        <v>41</v>
      </c>
    </row>
    <row r="23" spans="1:8" ht="16" thickBot="1" x14ac:dyDescent="0.4">
      <c r="A23" s="4" t="s">
        <v>10</v>
      </c>
      <c r="B23" s="14" t="s">
        <v>32</v>
      </c>
      <c r="C23" s="10"/>
      <c r="D23" s="13" t="s">
        <v>10</v>
      </c>
      <c r="E23" s="14" t="s">
        <v>38</v>
      </c>
      <c r="F23" s="7"/>
      <c r="G23" s="13" t="s">
        <v>10</v>
      </c>
      <c r="H23" s="14" t="s">
        <v>42</v>
      </c>
    </row>
    <row r="24" spans="1:8" ht="16" thickBot="1" x14ac:dyDescent="0.4">
      <c r="A24" s="4" t="s">
        <v>11</v>
      </c>
      <c r="B24" s="14" t="s">
        <v>33</v>
      </c>
      <c r="C24" s="10"/>
      <c r="D24" s="13" t="s">
        <v>11</v>
      </c>
      <c r="E24" s="14" t="s">
        <v>39</v>
      </c>
      <c r="F24" s="7"/>
      <c r="G24" s="13" t="s">
        <v>11</v>
      </c>
      <c r="H24" s="14" t="s">
        <v>43</v>
      </c>
    </row>
    <row r="25" spans="1:8" ht="31.5" thickBot="1" x14ac:dyDescent="0.4">
      <c r="A25" s="4" t="s">
        <v>35</v>
      </c>
      <c r="B25" s="12">
        <v>1021798.5388730803</v>
      </c>
      <c r="C25" s="10"/>
      <c r="D25" s="13" t="s">
        <v>47</v>
      </c>
      <c r="E25" s="12">
        <v>756366.88228903152</v>
      </c>
      <c r="F25" s="7"/>
      <c r="G25" s="13" t="s">
        <v>46</v>
      </c>
      <c r="H25" s="12">
        <v>1553276.8531996454</v>
      </c>
    </row>
    <row r="26" spans="1:8" ht="16" thickBot="1" x14ac:dyDescent="0.4">
      <c r="A26" s="4" t="s">
        <v>13</v>
      </c>
      <c r="B26" s="12" t="s">
        <v>34</v>
      </c>
      <c r="C26" s="10"/>
      <c r="D26" s="13" t="s">
        <v>13</v>
      </c>
      <c r="E26" s="12" t="s">
        <v>44</v>
      </c>
      <c r="F26" s="7"/>
      <c r="G26" s="13" t="s">
        <v>13</v>
      </c>
      <c r="H26" s="12" t="s">
        <v>45</v>
      </c>
    </row>
    <row r="27" spans="1:8" ht="31.5" thickBot="1" x14ac:dyDescent="0.4">
      <c r="A27" s="4" t="s">
        <v>14</v>
      </c>
      <c r="B27" s="12" t="s">
        <v>57</v>
      </c>
      <c r="C27" s="10"/>
      <c r="D27" s="13" t="s">
        <v>14</v>
      </c>
      <c r="E27" s="12" t="s">
        <v>57</v>
      </c>
      <c r="F27" s="7"/>
      <c r="G27" s="13" t="s">
        <v>14</v>
      </c>
      <c r="H27" s="12"/>
    </row>
    <row r="29" spans="1:8" ht="16" thickBot="1" x14ac:dyDescent="0.4">
      <c r="A29" s="17" t="s">
        <v>60</v>
      </c>
      <c r="B29">
        <v>11.0284</v>
      </c>
      <c r="D29" s="17" t="s">
        <v>59</v>
      </c>
      <c r="E29">
        <v>11.436</v>
      </c>
      <c r="G29" s="17" t="s">
        <v>58</v>
      </c>
      <c r="H29">
        <v>10.637</v>
      </c>
    </row>
    <row r="30" spans="1:8" ht="16" thickBot="1" x14ac:dyDescent="0.4">
      <c r="A30" s="3" t="s">
        <v>8</v>
      </c>
      <c r="B30" s="26">
        <f>200000*(1.04)^8</f>
        <v>273713.81008105481</v>
      </c>
      <c r="C30" s="10"/>
      <c r="D30" s="11" t="s">
        <v>8</v>
      </c>
      <c r="E30" s="26">
        <f>150000*(1.04)^8</f>
        <v>205285.3575607911</v>
      </c>
      <c r="F30" s="7"/>
      <c r="G30" s="11" t="s">
        <v>8</v>
      </c>
      <c r="H30" s="26">
        <f>300000*(1.04)^8</f>
        <v>410570.71512158221</v>
      </c>
    </row>
    <row r="31" spans="1:8" ht="16" thickBot="1" x14ac:dyDescent="0.4">
      <c r="A31" s="4" t="s">
        <v>9</v>
      </c>
      <c r="B31" s="26">
        <f>200000*(1.04)^9</f>
        <v>284662.36248429702</v>
      </c>
      <c r="C31" s="10"/>
      <c r="D31" s="13" t="s">
        <v>9</v>
      </c>
      <c r="E31" s="26">
        <f>150000*(1.04)^9</f>
        <v>213496.77186322279</v>
      </c>
      <c r="F31" s="7"/>
      <c r="G31" s="13" t="s">
        <v>9</v>
      </c>
      <c r="H31" s="26">
        <f>300000*(1.04)^9</f>
        <v>426993.54372644558</v>
      </c>
    </row>
    <row r="32" spans="1:8" ht="16" thickBot="1" x14ac:dyDescent="0.4">
      <c r="A32" s="4" t="s">
        <v>10</v>
      </c>
      <c r="B32" s="26">
        <f>200000*(1.04)^10</f>
        <v>296048.85698366893</v>
      </c>
      <c r="C32" s="10"/>
      <c r="D32" s="13" t="s">
        <v>10</v>
      </c>
      <c r="E32" s="26">
        <f>150000*(1.04)^10</f>
        <v>222036.64273775168</v>
      </c>
      <c r="F32" s="7"/>
      <c r="G32" s="13" t="s">
        <v>10</v>
      </c>
      <c r="H32" s="26">
        <f>300000*(1.04)^10</f>
        <v>444073.28547550336</v>
      </c>
    </row>
    <row r="33" spans="1:8" ht="16" thickBot="1" x14ac:dyDescent="0.4">
      <c r="A33" s="4" t="s">
        <v>11</v>
      </c>
      <c r="B33" s="26">
        <f>200000*(1.04)^11</f>
        <v>307890.81126301567</v>
      </c>
      <c r="C33" s="10"/>
      <c r="D33" s="13" t="s">
        <v>11</v>
      </c>
      <c r="E33" s="26">
        <f>150000*(1.04)^11</f>
        <v>230918.10844726174</v>
      </c>
      <c r="F33" s="7"/>
      <c r="G33" s="13" t="s">
        <v>11</v>
      </c>
      <c r="H33" s="26">
        <f>300000*(1.04)^11</f>
        <v>461836.21689452347</v>
      </c>
    </row>
    <row r="34" spans="1:8" ht="16" thickBot="1" x14ac:dyDescent="0.4">
      <c r="A34" s="4" t="s">
        <v>12</v>
      </c>
      <c r="B34" s="27">
        <f>B30+(B31/1.09)+(B32/1.09^2)+(B33/1.09^3)</f>
        <v>1021798.5388730803</v>
      </c>
      <c r="C34" s="10"/>
      <c r="D34" s="13" t="s">
        <v>12</v>
      </c>
      <c r="E34" s="27">
        <f>E30+(E31/1.1)+(E32/1.1^2)+(E33/1.1^3)</f>
        <v>756366.88228903152</v>
      </c>
      <c r="F34" s="7"/>
      <c r="G34" s="13" t="s">
        <v>12</v>
      </c>
      <c r="H34" s="27">
        <f>H30+(H31/1.08)+(H32/1.08^2)+(H33/1.08^3)</f>
        <v>1553276.8531996454</v>
      </c>
    </row>
    <row r="35" spans="1:8" ht="16" thickBot="1" x14ac:dyDescent="0.4">
      <c r="A35" s="4" t="s">
        <v>13</v>
      </c>
      <c r="B35" s="27">
        <f>150000*1.09^8</f>
        <v>298884.39625352895</v>
      </c>
      <c r="C35" s="10"/>
      <c r="D35" s="13" t="s">
        <v>13</v>
      </c>
      <c r="E35" s="27">
        <f>100000*1.1^8</f>
        <v>214358.88100000011</v>
      </c>
      <c r="F35" s="7"/>
      <c r="G35" s="13" t="s">
        <v>13</v>
      </c>
      <c r="H35" s="27">
        <f>250000*1.08^8</f>
        <v>462732.55257047055</v>
      </c>
    </row>
    <row r="36" spans="1:8" ht="16" thickBot="1" x14ac:dyDescent="0.4">
      <c r="A36" s="4" t="s">
        <v>14</v>
      </c>
      <c r="B36" s="27">
        <f>(B34-B35)/B29</f>
        <v>65550.228738488935</v>
      </c>
      <c r="C36" s="10"/>
      <c r="D36" s="13" t="s">
        <v>14</v>
      </c>
      <c r="E36" s="27">
        <f>(E34-E35)/E29</f>
        <v>47394.893432059413</v>
      </c>
      <c r="F36" s="7"/>
      <c r="G36" s="13" t="s">
        <v>14</v>
      </c>
      <c r="H36" s="27">
        <f>(H34-H35)/H29</f>
        <v>102523.67214714437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2023-09-13T16:25:01Z</cp:lastPrinted>
  <dcterms:created xsi:type="dcterms:W3CDTF">2023-09-13T14:14:30Z</dcterms:created>
  <dcterms:modified xsi:type="dcterms:W3CDTF">2023-09-13T16:25:44Z</dcterms:modified>
</cp:coreProperties>
</file>