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7965"/>
  </bookViews>
  <sheets>
    <sheet name="BMC" sheetId="1" r:id="rId1"/>
    <sheet name="Mphasis" sheetId="2" r:id="rId2"/>
    <sheet name="DYNPRO" sheetId="3" r:id="rId3"/>
    <sheet name="Colt" sheetId="4" r:id="rId4"/>
  </sheets>
  <definedNames>
    <definedName name="_xlnm._FilterDatabase" localSheetId="0" hidden="1">BMC!$B$4:$N$98</definedName>
  </definedNames>
  <calcPr calcId="124519"/>
</workbook>
</file>

<file path=xl/calcChain.xml><?xml version="1.0" encoding="utf-8"?>
<calcChain xmlns="http://schemas.openxmlformats.org/spreadsheetml/2006/main">
  <c r="K60" i="1"/>
  <c r="E11" i="4" l="1"/>
  <c r="D11"/>
  <c r="K20" i="1"/>
  <c r="M17"/>
  <c r="M46"/>
  <c r="M55"/>
  <c r="M54"/>
  <c r="M16"/>
  <c r="M30"/>
  <c r="M15"/>
  <c r="M60"/>
  <c r="M7"/>
  <c r="K61"/>
  <c r="K12"/>
  <c r="K45"/>
  <c r="K5"/>
  <c r="M20" l="1"/>
  <c r="L5" i="4" l="1"/>
  <c r="L6" s="1"/>
  <c r="K6" i="1"/>
  <c r="L19"/>
  <c r="K19"/>
  <c r="K38" l="1"/>
  <c r="M6" l="1"/>
  <c r="M61"/>
  <c r="M14"/>
  <c r="M45"/>
  <c r="M12"/>
  <c r="M19"/>
  <c r="M38"/>
  <c r="K52"/>
  <c r="K13"/>
  <c r="M13" s="1"/>
  <c r="M37"/>
  <c r="K21"/>
  <c r="M21" s="1"/>
  <c r="M5"/>
  <c r="L36"/>
  <c r="K36"/>
  <c r="K35"/>
  <c r="L35"/>
  <c r="M39"/>
  <c r="K32"/>
  <c r="M35" l="1"/>
  <c r="M36"/>
  <c r="K11"/>
  <c r="L10" l="1"/>
  <c r="L42"/>
  <c r="L34"/>
  <c r="L33"/>
  <c r="L53"/>
  <c r="K9" l="1"/>
  <c r="L9" l="1"/>
  <c r="M9" s="1"/>
  <c r="M33"/>
  <c r="M34"/>
  <c r="M40"/>
  <c r="M41"/>
  <c r="M11"/>
  <c r="M52"/>
  <c r="M32"/>
  <c r="K31" l="1"/>
  <c r="M31" s="1"/>
  <c r="K10"/>
  <c r="M10" s="1"/>
  <c r="K42" l="1"/>
  <c r="M42" s="1"/>
  <c r="K8"/>
  <c r="M8" s="1"/>
  <c r="K53" l="1"/>
  <c r="M53" s="1"/>
  <c r="K43"/>
  <c r="M43" s="1"/>
  <c r="K44"/>
  <c r="M44" s="1"/>
</calcChain>
</file>

<file path=xl/comments1.xml><?xml version="1.0" encoding="utf-8"?>
<comments xmlns="http://schemas.openxmlformats.org/spreadsheetml/2006/main">
  <authors>
    <author>Admin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Date in PO is 07-sep-2013
</t>
        </r>
      </text>
    </comment>
  </commentList>
</comments>
</file>

<file path=xl/sharedStrings.xml><?xml version="1.0" encoding="utf-8"?>
<sst xmlns="http://schemas.openxmlformats.org/spreadsheetml/2006/main" count="342" uniqueCount="176">
  <si>
    <t>BMC Software Projects</t>
  </si>
  <si>
    <t>Order No.</t>
  </si>
  <si>
    <t>Order Date</t>
  </si>
  <si>
    <t>Employee Name</t>
  </si>
  <si>
    <t>Neha Gupta</t>
  </si>
  <si>
    <t>Time Period</t>
  </si>
  <si>
    <t>2 Months</t>
  </si>
  <si>
    <t>Project End Date</t>
  </si>
  <si>
    <t>Project Start Date</t>
  </si>
  <si>
    <t>Amount (In Rs)</t>
  </si>
  <si>
    <t>PO Number</t>
  </si>
  <si>
    <t>177_3011007805_0_US</t>
  </si>
  <si>
    <t>177_3011007854_0_US</t>
  </si>
  <si>
    <t>Satish Gangadharan</t>
  </si>
  <si>
    <t>177_3011007852_0_US</t>
  </si>
  <si>
    <t>Vishal Jain</t>
  </si>
  <si>
    <t>177_3011008098_0_US</t>
  </si>
  <si>
    <t>Abdul Shaik</t>
  </si>
  <si>
    <t>1 Month</t>
  </si>
  <si>
    <t>177_3011008109_0_US</t>
  </si>
  <si>
    <t>Sumit Vasudev</t>
  </si>
  <si>
    <t>3 Months</t>
  </si>
  <si>
    <t>38 Days</t>
  </si>
  <si>
    <t>Mphasis</t>
  </si>
  <si>
    <t>4 Months</t>
  </si>
  <si>
    <t>Rajagopal Somasundaram</t>
  </si>
  <si>
    <t>Request No.</t>
  </si>
  <si>
    <t>177_3011008511_0_US</t>
  </si>
  <si>
    <t>177_3011008137_0_US</t>
  </si>
  <si>
    <t>177_3011008186_0_US</t>
  </si>
  <si>
    <t>177_3011008373_0_US</t>
  </si>
  <si>
    <t>177_3011008372_0_US</t>
  </si>
  <si>
    <t>177_3011008295_0_US</t>
  </si>
  <si>
    <t>Shailesh Limbikai</t>
  </si>
  <si>
    <t>15th July 2013</t>
  </si>
  <si>
    <t xml:space="preserve">DYNPRO India </t>
  </si>
  <si>
    <t>177_3011008439_0_US</t>
  </si>
  <si>
    <t>Mohammed Hussain</t>
  </si>
  <si>
    <t>177_3011008438_0_US</t>
  </si>
  <si>
    <t>Naveen Menon</t>
  </si>
  <si>
    <t>177_3011008572_0_US</t>
  </si>
  <si>
    <t>Shailaja Vadada</t>
  </si>
  <si>
    <t>28 Days</t>
  </si>
  <si>
    <t>177_3011008477_0_US</t>
  </si>
  <si>
    <t>Harsh Deep Chaudhary</t>
  </si>
  <si>
    <t>15 Days</t>
  </si>
  <si>
    <t>Suryakant Kadu</t>
  </si>
  <si>
    <t>Amount/ Month (In Rs)</t>
  </si>
  <si>
    <t>Statement of Work no.</t>
  </si>
  <si>
    <t>IZ2013/01</t>
  </si>
  <si>
    <t>Invoice Amount</t>
  </si>
  <si>
    <t xml:space="preserve">Completed Project </t>
  </si>
  <si>
    <t>Diffecrence</t>
  </si>
  <si>
    <t>177_3011008634_0_US</t>
  </si>
  <si>
    <t>177_3011008635_0_US</t>
  </si>
  <si>
    <t>177_3011008637_0_US</t>
  </si>
  <si>
    <t>40 Days</t>
  </si>
  <si>
    <t>177_3011008638_0_US</t>
  </si>
  <si>
    <t>Shiva Kumar</t>
  </si>
  <si>
    <t>Attendance Loss</t>
  </si>
  <si>
    <t>177_3011008657_0_US</t>
  </si>
  <si>
    <t>33 Days</t>
  </si>
  <si>
    <t>177_3011008702_0_US</t>
  </si>
  <si>
    <t>177_3011008723_0_US</t>
  </si>
  <si>
    <t>177_3011008732_0_US</t>
  </si>
  <si>
    <t>Prashant Gupta</t>
  </si>
  <si>
    <t>177_3011008673_0_US</t>
  </si>
  <si>
    <t>5 Days</t>
  </si>
  <si>
    <t>177_3011008633_0_US</t>
  </si>
  <si>
    <t>177_3011008866_0_US</t>
  </si>
  <si>
    <t>Gaurav Agarwal</t>
  </si>
  <si>
    <t>177_3011008910_0_US</t>
  </si>
  <si>
    <t>177_3011008911_0_US</t>
  </si>
  <si>
    <t>8 Days</t>
  </si>
  <si>
    <t>177_3011008855_0_US</t>
  </si>
  <si>
    <t>32 Days</t>
  </si>
  <si>
    <t>177_3011008789_0_US</t>
  </si>
  <si>
    <t>177_3011008939_0_US</t>
  </si>
  <si>
    <t>177_3011008940_0_US</t>
  </si>
  <si>
    <t>177_3011008942_0_US</t>
  </si>
  <si>
    <t>Shashank Khare</t>
  </si>
  <si>
    <t>177_3011009020_0_US</t>
  </si>
  <si>
    <t>Vinay</t>
  </si>
  <si>
    <t>April</t>
  </si>
  <si>
    <t>May</t>
  </si>
  <si>
    <t>June</t>
  </si>
  <si>
    <t>July</t>
  </si>
  <si>
    <t>Aug</t>
  </si>
  <si>
    <t>Sep</t>
  </si>
  <si>
    <t>Oct</t>
  </si>
  <si>
    <t>Nov</t>
  </si>
  <si>
    <t>Nagesh</t>
  </si>
  <si>
    <t>65(6+22+19+18)</t>
  </si>
  <si>
    <t>23-sep to 27-dec</t>
  </si>
  <si>
    <t>Months</t>
  </si>
  <si>
    <t>Yogesh</t>
  </si>
  <si>
    <t>(15+10)</t>
  </si>
  <si>
    <t>10th sep-14th oct</t>
  </si>
  <si>
    <t>y</t>
  </si>
  <si>
    <t>177_3011009114_1_US</t>
  </si>
  <si>
    <t>Yogesh Jain</t>
  </si>
  <si>
    <t>19 Days</t>
  </si>
  <si>
    <t>177_3011009115_0_US</t>
  </si>
  <si>
    <t>7 Days</t>
  </si>
  <si>
    <t>177_3011009123_0_US</t>
  </si>
  <si>
    <t>9 Days</t>
  </si>
  <si>
    <t>177_3011009122_0_US</t>
  </si>
  <si>
    <t>25 Days</t>
  </si>
  <si>
    <t>177_3011009139_0_US</t>
  </si>
  <si>
    <t>10 Days</t>
  </si>
  <si>
    <t>177_3011009162_0_US</t>
  </si>
  <si>
    <t>177_3011009181_0_US</t>
  </si>
  <si>
    <t>177_3011009182_0_US</t>
  </si>
  <si>
    <t>20 Days</t>
  </si>
  <si>
    <t>Project EID</t>
  </si>
  <si>
    <t>IBMX 120926B_BR 86208</t>
  </si>
  <si>
    <t>CAPI 121211A_BR 86615</t>
  </si>
  <si>
    <t>SOW Working Days</t>
  </si>
  <si>
    <t>Attendance</t>
  </si>
  <si>
    <t>177_3011009129_0_US</t>
  </si>
  <si>
    <t>177_3011009202_0_US</t>
  </si>
  <si>
    <t>177_3011009216_0_US</t>
  </si>
  <si>
    <t>Aman Sharma</t>
  </si>
  <si>
    <t>177_3011009217_0_US</t>
  </si>
  <si>
    <t>177_3011009021_1_US</t>
  </si>
  <si>
    <t>17 Days</t>
  </si>
  <si>
    <t>177_3011009210_0_US</t>
  </si>
  <si>
    <t>177_3011009211_0_US</t>
  </si>
  <si>
    <t>Dilip S Reddy</t>
  </si>
  <si>
    <t>177_3011009209_0_US</t>
  </si>
  <si>
    <t>177_3011009212_0_US</t>
  </si>
  <si>
    <t>Indu Gautam</t>
  </si>
  <si>
    <t>177_3011009213_0_US</t>
  </si>
  <si>
    <t xml:space="preserve">Diwakar Singh </t>
  </si>
  <si>
    <t>177_3011009262_0_US</t>
  </si>
  <si>
    <t xml:space="preserve">Vaibhav Singh </t>
  </si>
  <si>
    <t>13 Days</t>
  </si>
  <si>
    <t>177_3011009261_0_US</t>
  </si>
  <si>
    <t>12 Days</t>
  </si>
  <si>
    <t>177_3011009300_0_US</t>
  </si>
  <si>
    <t>177_3011009310_0_US</t>
  </si>
  <si>
    <t>21 Days</t>
  </si>
  <si>
    <t>22 Days</t>
  </si>
  <si>
    <t>177_3011009365_0_US</t>
  </si>
  <si>
    <t>177_3011009364_0_US</t>
  </si>
  <si>
    <t>Samir Tripathy</t>
  </si>
  <si>
    <t>Price/Day</t>
  </si>
  <si>
    <t>177_3011009367_0_US</t>
  </si>
  <si>
    <t>SERC130523A-1_BR 88285</t>
  </si>
  <si>
    <t>SERC130523A-1_BR 88286</t>
  </si>
  <si>
    <t>SERC130523A-1_BR 88267</t>
  </si>
  <si>
    <t>CGIX130319A_BR 87408</t>
  </si>
  <si>
    <t>177_3011009491_0_US</t>
  </si>
  <si>
    <t>177_3011009492_0_US</t>
  </si>
  <si>
    <t>4 Days</t>
  </si>
  <si>
    <t>177_3011009493_0_US</t>
  </si>
  <si>
    <t>177_3011009494_0_US</t>
  </si>
  <si>
    <t>177_3011009495_0_US</t>
  </si>
  <si>
    <t>177_3011009496_0_US</t>
  </si>
  <si>
    <t>177_3011009497_0_US</t>
  </si>
  <si>
    <t>177_3011009357_0_US</t>
  </si>
  <si>
    <t>177_3011009358_0_US</t>
  </si>
  <si>
    <t>14 Days</t>
  </si>
  <si>
    <t>177_3011009359_0_US</t>
  </si>
  <si>
    <t>177_3011009360_0_US</t>
  </si>
  <si>
    <t>177_3011009361_0_US</t>
  </si>
  <si>
    <t>177_3011009408_0_US</t>
  </si>
  <si>
    <t>177_3011009423_0_US</t>
  </si>
  <si>
    <t>41 Days</t>
  </si>
  <si>
    <t>177_3011009552_0_US</t>
  </si>
  <si>
    <t>177_3011009574_0_US</t>
  </si>
  <si>
    <t>177_3011009575_0_US</t>
  </si>
  <si>
    <t>177_3011009596_0_US</t>
  </si>
  <si>
    <t>177_3011009639_0_US</t>
  </si>
  <si>
    <t>177_3011009640_0_US</t>
  </si>
  <si>
    <t>177_3011009649_0_US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</si>
</sst>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6">
    <font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15" fontId="0" fillId="0" borderId="0" xfId="0" applyNumberFormat="1"/>
    <xf numFmtId="0" fontId="1" fillId="0" borderId="0" xfId="0" applyFont="1"/>
    <xf numFmtId="0" fontId="3" fillId="0" borderId="0" xfId="0" applyFont="1" applyFill="1"/>
    <xf numFmtId="0" fontId="0" fillId="2" borderId="0" xfId="0" applyFill="1"/>
    <xf numFmtId="0" fontId="0" fillId="0" borderId="0" xfId="0" applyFill="1"/>
    <xf numFmtId="15" fontId="0" fillId="0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2" borderId="4" xfId="0" applyFill="1" applyBorder="1"/>
    <xf numFmtId="0" fontId="0" fillId="0" borderId="4" xfId="0" applyBorder="1"/>
    <xf numFmtId="0" fontId="0" fillId="0" borderId="4" xfId="0" applyFill="1" applyBorder="1"/>
    <xf numFmtId="0" fontId="3" fillId="2" borderId="4" xfId="0" applyFont="1" applyFill="1" applyBorder="1"/>
    <xf numFmtId="1" fontId="0" fillId="0" borderId="5" xfId="0" applyNumberFormat="1" applyFill="1" applyBorder="1"/>
    <xf numFmtId="15" fontId="0" fillId="0" borderId="6" xfId="0" applyNumberFormat="1" applyFill="1" applyBorder="1"/>
    <xf numFmtId="1" fontId="0" fillId="0" borderId="5" xfId="0" applyNumberFormat="1" applyFill="1" applyBorder="1" applyAlignment="1">
      <alignment horizontal="center" vertical="top"/>
    </xf>
    <xf numFmtId="0" fontId="0" fillId="0" borderId="6" xfId="0" applyFill="1" applyBorder="1"/>
    <xf numFmtId="0" fontId="0" fillId="0" borderId="5" xfId="0" applyFill="1" applyBorder="1"/>
    <xf numFmtId="15" fontId="3" fillId="0" borderId="5" xfId="0" applyNumberFormat="1" applyFont="1" applyFill="1" applyBorder="1"/>
    <xf numFmtId="15" fontId="0" fillId="0" borderId="4" xfId="0" applyNumberFormat="1" applyBorder="1"/>
    <xf numFmtId="15" fontId="0" fillId="2" borderId="4" xfId="0" applyNumberFormat="1" applyFont="1" applyFill="1" applyBorder="1"/>
    <xf numFmtId="0" fontId="0" fillId="2" borderId="4" xfId="0" applyFont="1" applyFill="1" applyBorder="1"/>
    <xf numFmtId="15" fontId="0" fillId="2" borderId="4" xfId="0" applyNumberFormat="1" applyFill="1" applyBorder="1"/>
    <xf numFmtId="16" fontId="0" fillId="0" borderId="0" xfId="0" applyNumberFormat="1"/>
    <xf numFmtId="0" fontId="0" fillId="0" borderId="0" xfId="0" applyAlignment="1">
      <alignment horizontal="center"/>
    </xf>
    <xf numFmtId="0" fontId="0" fillId="2" borderId="4" xfId="0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3" borderId="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4" borderId="7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15" fontId="3" fillId="2" borderId="4" xfId="0" applyNumberFormat="1" applyFont="1" applyFill="1" applyBorder="1"/>
    <xf numFmtId="4" fontId="0" fillId="2" borderId="4" xfId="0" applyNumberFormat="1" applyFill="1" applyBorder="1"/>
    <xf numFmtId="0" fontId="0" fillId="0" borderId="0" xfId="0" applyBorder="1"/>
    <xf numFmtId="0" fontId="0" fillId="3" borderId="0" xfId="0" applyFill="1" applyBorder="1"/>
    <xf numFmtId="0" fontId="3" fillId="3" borderId="4" xfId="0" applyFont="1" applyFill="1" applyBorder="1"/>
    <xf numFmtId="0" fontId="0" fillId="0" borderId="4" xfId="0" applyNumberFormat="1" applyBorder="1"/>
    <xf numFmtId="0" fontId="0" fillId="3" borderId="4" xfId="0" applyFont="1" applyFill="1" applyBorder="1"/>
    <xf numFmtId="4" fontId="0" fillId="3" borderId="4" xfId="0" applyNumberFormat="1" applyFill="1" applyBorder="1"/>
    <xf numFmtId="1" fontId="0" fillId="0" borderId="4" xfId="0" applyNumberFormat="1" applyBorder="1"/>
    <xf numFmtId="0" fontId="0" fillId="2" borderId="4" xfId="0" applyNumberFormat="1" applyFill="1" applyBorder="1"/>
    <xf numFmtId="15" fontId="0" fillId="3" borderId="4" xfId="0" applyNumberFormat="1" applyFill="1" applyBorder="1"/>
    <xf numFmtId="165" fontId="0" fillId="2" borderId="4" xfId="0" applyNumberFormat="1" applyFill="1" applyBorder="1" applyAlignment="1">
      <alignment wrapText="1"/>
    </xf>
    <xf numFmtId="165" fontId="0" fillId="3" borderId="4" xfId="0" applyNumberForma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biz.bmc.com/OA_HTML/OA.jsp?OAFunc=POS_VIEW_ORDER_INT&amp;ReqHeaderId=%7B!!ZQ2.DcuzJz5rZQNoHauA1w%7D&amp;PoHeaderId=%7B!!cfJrMvcI5YJDVn9Ygcoa4A%7D&amp;PoReleaseId=&amp;retainAM=Y&amp;addBreadCrumb=Y&amp;_ti=1672790608&amp;oapc=51&amp;oas=KsCLY9dhRn_q7qORQDkgrQ.." TargetMode="External"/><Relationship Id="rId2" Type="http://schemas.openxmlformats.org/officeDocument/2006/relationships/hyperlink" Target="https://ebiz.bmc.com/OA_HTML/OA.jsp?OAFunc=POS_VIEW_ORDER_INT&amp;ReqHeaderId=%7B!!Tiuj8VaqIVmDuljVpRPIMw%7D&amp;PoHeaderId=%7B!!mr2q7cqFqmg6YGOKKOVG4Q%7D&amp;PoReleaseId=&amp;retainAM=Y&amp;addBreadCrumb=Y&amp;_ti=1672790608&amp;oapc=51&amp;oas=_8s8weE22LaEFHsjirvezA.." TargetMode="External"/><Relationship Id="rId1" Type="http://schemas.openxmlformats.org/officeDocument/2006/relationships/hyperlink" Target="https://ebiz.bmc.com/OA_HTML/OA.jsp?OAFunc=POS_VIEW_ORDER_INT&amp;ReqHeaderId=%7B!!bL1f3mFERgEGCW.di-VYxg%7D&amp;PoHeaderId=%7B!!X1P3lm4hXbu9N8FhDmhTMw%7D&amp;PoReleaseId=&amp;retainAM=Y&amp;addBreadCrumb=Y&amp;_ti=1672790608&amp;oapc=51&amp;oas=WlQBqEEvlywBX_CLU0RdAw..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biz.bmc.com/OA_HTML/OA.jsp?OAFunc=POS_VIEW_ORDER_INT&amp;ReqHeaderId=%7B!!L3f9Y4jBYdC-dJEKLtp3ig%7D&amp;PoHeaderId=%7B!!yIx3kg3l2wDBETCcbCTuWw%7D&amp;PoReleaseId=&amp;retainAM=Y&amp;addBreadCrumb=Y&amp;_ti=1672790608&amp;oapc=51&amp;oas=5fveCefYHFjBMK3LOBDdbQ.." TargetMode="External"/><Relationship Id="rId4" Type="http://schemas.openxmlformats.org/officeDocument/2006/relationships/hyperlink" Target="https://ebiz.bmc.com/OA_HTML/OA.jsp?OAFunc=POS_VIEW_ORDER_INT&amp;ReqHeaderId=%7B!!ZQ2.DcuzJz5rZQNoHauA1w%7D&amp;PoHeaderId=%7B!!cfJrMvcI5YJDVn9Ygcoa4A%7D&amp;PoReleaseId=&amp;retainAM=Y&amp;addBreadCrumb=Y&amp;_ti=1672790608&amp;oapc=51&amp;oas=KsCLY9dhRn_q7qORQDkgrQ.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98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F1" sqref="F1"/>
    </sheetView>
  </sheetViews>
  <sheetFormatPr defaultRowHeight="15"/>
  <cols>
    <col min="2" max="2" width="11" bestFit="1" customWidth="1"/>
    <col min="3" max="3" width="10.7109375" bestFit="1" customWidth="1"/>
    <col min="4" max="4" width="20.5703125" bestFit="1" customWidth="1"/>
    <col min="5" max="5" width="21.42578125" bestFit="1" customWidth="1"/>
    <col min="6" max="6" width="10" customWidth="1"/>
    <col min="7" max="7" width="33.5703125" customWidth="1"/>
    <col min="8" max="8" width="19.85546875" customWidth="1"/>
    <col min="9" max="9" width="14.28515625" bestFit="1" customWidth="1"/>
    <col min="10" max="10" width="14.28515625" customWidth="1"/>
    <col min="11" max="11" width="10.85546875" customWidth="1"/>
    <col min="12" max="12" width="11" customWidth="1"/>
    <col min="13" max="13" width="12.140625" customWidth="1"/>
    <col min="14" max="14" width="22.28515625" bestFit="1" customWidth="1"/>
  </cols>
  <sheetData>
    <row r="2" spans="2:14">
      <c r="B2" s="4"/>
      <c r="C2" t="s">
        <v>51</v>
      </c>
    </row>
    <row r="3" spans="2:14" ht="19.5" thickBot="1">
      <c r="E3" s="2" t="s">
        <v>0</v>
      </c>
    </row>
    <row r="4" spans="2:14" ht="31.5">
      <c r="B4" s="32" t="s">
        <v>1</v>
      </c>
      <c r="C4" s="32" t="s">
        <v>2</v>
      </c>
      <c r="D4" s="33" t="s">
        <v>10</v>
      </c>
      <c r="E4" s="34" t="s">
        <v>3</v>
      </c>
      <c r="F4" s="33" t="s">
        <v>5</v>
      </c>
      <c r="G4" s="35" t="s">
        <v>8</v>
      </c>
      <c r="H4" s="33" t="s">
        <v>7</v>
      </c>
      <c r="I4" s="33" t="s">
        <v>9</v>
      </c>
      <c r="J4" s="33" t="s">
        <v>146</v>
      </c>
      <c r="K4" s="33" t="s">
        <v>50</v>
      </c>
      <c r="L4" s="33" t="s">
        <v>59</v>
      </c>
      <c r="M4" s="33" t="s">
        <v>52</v>
      </c>
      <c r="N4" s="33" t="s">
        <v>114</v>
      </c>
    </row>
    <row r="5" spans="2:14">
      <c r="B5" s="10">
        <v>3011008638</v>
      </c>
      <c r="C5" s="23">
        <v>41492</v>
      </c>
      <c r="D5" s="10" t="s">
        <v>57</v>
      </c>
      <c r="E5" s="10" t="s">
        <v>58</v>
      </c>
      <c r="F5" s="26" t="s">
        <v>6</v>
      </c>
      <c r="G5" s="47">
        <v>41498</v>
      </c>
      <c r="H5" s="23">
        <v>41558</v>
      </c>
      <c r="I5" s="10">
        <v>247192</v>
      </c>
      <c r="J5" s="29"/>
      <c r="K5" s="11">
        <f>82396+123596+47085</f>
        <v>253077</v>
      </c>
      <c r="L5" s="11"/>
      <c r="M5" s="11">
        <f t="shared" ref="M5:M17" si="0">I5-K5-L5</f>
        <v>-5885</v>
      </c>
      <c r="N5" s="11"/>
    </row>
    <row r="6" spans="2:14">
      <c r="B6" s="22">
        <v>3011008911</v>
      </c>
      <c r="C6" s="21">
        <v>41542</v>
      </c>
      <c r="D6" s="22" t="s">
        <v>72</v>
      </c>
      <c r="E6" s="22" t="s">
        <v>13</v>
      </c>
      <c r="F6" s="28" t="s">
        <v>73</v>
      </c>
      <c r="G6" s="47">
        <v>41548</v>
      </c>
      <c r="H6" s="23">
        <v>41558</v>
      </c>
      <c r="I6" s="22">
        <v>42803.81</v>
      </c>
      <c r="J6" s="42"/>
      <c r="K6" s="11">
        <f>42803.81</f>
        <v>42803.81</v>
      </c>
      <c r="L6" s="11"/>
      <c r="M6" s="11">
        <f t="shared" si="0"/>
        <v>0</v>
      </c>
      <c r="N6" s="11"/>
    </row>
    <row r="7" spans="2:14">
      <c r="B7" s="10">
        <v>3011008939</v>
      </c>
      <c r="C7" s="23">
        <v>41548</v>
      </c>
      <c r="D7" s="10" t="s">
        <v>77</v>
      </c>
      <c r="E7" s="10" t="s">
        <v>15</v>
      </c>
      <c r="F7" s="26" t="s">
        <v>73</v>
      </c>
      <c r="G7" s="47">
        <v>41548</v>
      </c>
      <c r="H7" s="23">
        <v>41558</v>
      </c>
      <c r="I7" s="10">
        <v>42803.81</v>
      </c>
      <c r="J7" s="29"/>
      <c r="K7" s="11">
        <v>42803</v>
      </c>
      <c r="L7" s="11"/>
      <c r="M7" s="11">
        <f t="shared" si="0"/>
        <v>0.80999999999767169</v>
      </c>
      <c r="N7" s="11"/>
    </row>
    <row r="8" spans="2:14">
      <c r="B8" s="10">
        <v>3011008109</v>
      </c>
      <c r="C8" s="23">
        <v>41408</v>
      </c>
      <c r="D8" s="10" t="s">
        <v>19</v>
      </c>
      <c r="E8" s="10" t="s">
        <v>20</v>
      </c>
      <c r="F8" s="26" t="s">
        <v>21</v>
      </c>
      <c r="G8" s="47">
        <v>41407</v>
      </c>
      <c r="H8" s="23">
        <v>41498</v>
      </c>
      <c r="I8" s="10">
        <v>505620</v>
      </c>
      <c r="J8" s="29"/>
      <c r="K8" s="11">
        <f>114914+168540+168540+53626</f>
        <v>505620</v>
      </c>
      <c r="L8" s="11"/>
      <c r="M8" s="11">
        <f t="shared" si="0"/>
        <v>0</v>
      </c>
      <c r="N8" s="11"/>
    </row>
    <row r="9" spans="2:14">
      <c r="B9" s="10">
        <v>3011008098</v>
      </c>
      <c r="C9" s="23">
        <v>41407</v>
      </c>
      <c r="D9" s="10" t="s">
        <v>16</v>
      </c>
      <c r="E9" s="10" t="s">
        <v>17</v>
      </c>
      <c r="F9" s="26" t="s">
        <v>18</v>
      </c>
      <c r="G9" s="47">
        <v>41407</v>
      </c>
      <c r="H9" s="23">
        <v>41437</v>
      </c>
      <c r="I9" s="10">
        <v>177528</v>
      </c>
      <c r="J9" s="29"/>
      <c r="K9" s="11">
        <f>112972+88765</f>
        <v>201737</v>
      </c>
      <c r="L9" s="11">
        <f>7181.81</f>
        <v>7181.81</v>
      </c>
      <c r="M9" s="11">
        <f t="shared" si="0"/>
        <v>-31390.81</v>
      </c>
      <c r="N9" s="11"/>
    </row>
    <row r="10" spans="2:14">
      <c r="B10" s="10">
        <v>3011008438</v>
      </c>
      <c r="C10" s="23">
        <v>41460</v>
      </c>
      <c r="D10" s="10" t="s">
        <v>38</v>
      </c>
      <c r="E10" s="10" t="s">
        <v>39</v>
      </c>
      <c r="F10" s="26" t="s">
        <v>18</v>
      </c>
      <c r="G10" s="47">
        <v>41470</v>
      </c>
      <c r="H10" s="23">
        <v>41500</v>
      </c>
      <c r="I10" s="10">
        <v>179776</v>
      </c>
      <c r="J10" s="29"/>
      <c r="K10" s="11">
        <f>54715</f>
        <v>54715</v>
      </c>
      <c r="L10" s="11">
        <f>6956.52*6</f>
        <v>41739.120000000003</v>
      </c>
      <c r="M10" s="11">
        <f t="shared" si="0"/>
        <v>83321.88</v>
      </c>
      <c r="N10" s="11"/>
    </row>
    <row r="11" spans="2:14">
      <c r="B11" s="13">
        <v>3011008511</v>
      </c>
      <c r="C11" s="23">
        <v>41471</v>
      </c>
      <c r="D11" s="10" t="s">
        <v>27</v>
      </c>
      <c r="E11" s="10" t="s">
        <v>33</v>
      </c>
      <c r="F11" s="26" t="s">
        <v>6</v>
      </c>
      <c r="G11" s="47">
        <v>41470</v>
      </c>
      <c r="H11" s="23">
        <v>41531</v>
      </c>
      <c r="I11" s="10">
        <v>247192</v>
      </c>
      <c r="J11" s="29"/>
      <c r="K11" s="11">
        <f>64485+123596+47083</f>
        <v>235164</v>
      </c>
      <c r="L11" s="11"/>
      <c r="M11" s="11">
        <f t="shared" si="0"/>
        <v>12028</v>
      </c>
      <c r="N11" s="11"/>
    </row>
    <row r="12" spans="2:14">
      <c r="B12" s="10">
        <v>3011008789</v>
      </c>
      <c r="C12" s="23">
        <v>41522</v>
      </c>
      <c r="D12" s="10" t="s">
        <v>76</v>
      </c>
      <c r="E12" s="10" t="s">
        <v>33</v>
      </c>
      <c r="F12" s="26" t="s">
        <v>6</v>
      </c>
      <c r="G12" s="47">
        <v>41533</v>
      </c>
      <c r="H12" s="23">
        <v>41593</v>
      </c>
      <c r="I12" s="10">
        <v>247192</v>
      </c>
      <c r="J12" s="29"/>
      <c r="K12" s="11">
        <f>64740+123596</f>
        <v>188336</v>
      </c>
      <c r="L12" s="11"/>
      <c r="M12" s="11">
        <f t="shared" si="0"/>
        <v>58856</v>
      </c>
      <c r="N12" s="11"/>
    </row>
    <row r="13" spans="2:14">
      <c r="B13" s="10">
        <v>3011008673</v>
      </c>
      <c r="C13" s="23">
        <v>41499</v>
      </c>
      <c r="D13" s="10" t="s">
        <v>66</v>
      </c>
      <c r="E13" s="10" t="s">
        <v>37</v>
      </c>
      <c r="F13" s="26" t="s">
        <v>67</v>
      </c>
      <c r="G13" s="47">
        <v>41494</v>
      </c>
      <c r="H13" s="23">
        <v>41502</v>
      </c>
      <c r="I13" s="10">
        <v>34911.86</v>
      </c>
      <c r="J13" s="29"/>
      <c r="K13" s="11">
        <f>6982.4*5</f>
        <v>34912</v>
      </c>
      <c r="L13" s="11"/>
      <c r="M13" s="11">
        <f t="shared" si="0"/>
        <v>-0.13999999999941792</v>
      </c>
      <c r="N13" s="11"/>
    </row>
    <row r="14" spans="2:14">
      <c r="B14" s="10">
        <v>3011008866</v>
      </c>
      <c r="C14" s="23">
        <v>41535</v>
      </c>
      <c r="D14" s="10" t="s">
        <v>69</v>
      </c>
      <c r="E14" s="10" t="s">
        <v>70</v>
      </c>
      <c r="F14" s="26" t="s">
        <v>18</v>
      </c>
      <c r="G14" s="47">
        <v>41519</v>
      </c>
      <c r="H14" s="23">
        <v>41548</v>
      </c>
      <c r="I14" s="10">
        <v>177528.8</v>
      </c>
      <c r="J14" s="29"/>
      <c r="K14" s="11">
        <v>177529</v>
      </c>
      <c r="L14" s="11"/>
      <c r="M14" s="11">
        <f t="shared" si="0"/>
        <v>-0.20000000001164153</v>
      </c>
      <c r="N14" s="11"/>
    </row>
    <row r="15" spans="2:14">
      <c r="B15" s="10">
        <v>3011008942</v>
      </c>
      <c r="C15" s="23">
        <v>41548</v>
      </c>
      <c r="D15" s="10" t="s">
        <v>79</v>
      </c>
      <c r="E15" s="10" t="s">
        <v>80</v>
      </c>
      <c r="F15" s="26" t="s">
        <v>45</v>
      </c>
      <c r="G15" s="47">
        <v>41548</v>
      </c>
      <c r="H15" s="23">
        <v>41569</v>
      </c>
      <c r="I15" s="10">
        <v>113966.7</v>
      </c>
      <c r="J15" s="29"/>
      <c r="K15" s="11">
        <v>113967</v>
      </c>
      <c r="L15" s="11"/>
      <c r="M15" s="11">
        <f t="shared" si="0"/>
        <v>-0.30000000000291038</v>
      </c>
      <c r="N15" s="11"/>
    </row>
    <row r="16" spans="2:14">
      <c r="B16" s="10">
        <v>3011009114</v>
      </c>
      <c r="C16" s="23">
        <v>41583</v>
      </c>
      <c r="D16" s="10" t="s">
        <v>99</v>
      </c>
      <c r="E16" s="10" t="s">
        <v>100</v>
      </c>
      <c r="F16" s="26" t="s">
        <v>101</v>
      </c>
      <c r="G16" s="47">
        <v>41575</v>
      </c>
      <c r="H16" s="23">
        <v>41600</v>
      </c>
      <c r="I16" s="10">
        <v>144357.82</v>
      </c>
      <c r="J16" s="29"/>
      <c r="K16" s="11"/>
      <c r="L16" s="11"/>
      <c r="M16" s="11">
        <f t="shared" si="0"/>
        <v>144357.82</v>
      </c>
      <c r="N16" s="11" t="s">
        <v>116</v>
      </c>
    </row>
    <row r="17" spans="2:14">
      <c r="B17" s="10">
        <v>3011009139</v>
      </c>
      <c r="C17" s="23">
        <v>41584</v>
      </c>
      <c r="D17" s="10" t="s">
        <v>108</v>
      </c>
      <c r="E17" s="10" t="s">
        <v>44</v>
      </c>
      <c r="F17" s="26" t="s">
        <v>109</v>
      </c>
      <c r="G17" s="47">
        <v>41589</v>
      </c>
      <c r="H17" s="23">
        <v>41600</v>
      </c>
      <c r="I17" s="37">
        <v>69556.100000000006</v>
      </c>
      <c r="J17" s="43"/>
      <c r="K17" s="11"/>
      <c r="L17" s="11"/>
      <c r="M17" s="11">
        <f t="shared" si="0"/>
        <v>69556.100000000006</v>
      </c>
      <c r="N17" s="11"/>
    </row>
    <row r="18" spans="2:14">
      <c r="B18" s="10">
        <v>3011009021</v>
      </c>
      <c r="C18" s="23">
        <v>41568</v>
      </c>
      <c r="D18" s="10" t="s">
        <v>124</v>
      </c>
      <c r="E18" s="10" t="s">
        <v>70</v>
      </c>
      <c r="F18" s="26" t="s">
        <v>125</v>
      </c>
      <c r="G18" s="47">
        <v>41550</v>
      </c>
      <c r="H18" s="23">
        <v>41572</v>
      </c>
      <c r="I18" s="10">
        <v>143713.78</v>
      </c>
      <c r="J18" s="29"/>
      <c r="K18" s="11">
        <v>143714</v>
      </c>
      <c r="L18" s="11"/>
      <c r="M18" s="11"/>
      <c r="N18" s="11"/>
    </row>
    <row r="19" spans="2:14">
      <c r="B19" s="10">
        <v>3011008732</v>
      </c>
      <c r="C19" s="23">
        <v>41512</v>
      </c>
      <c r="D19" s="10" t="s">
        <v>64</v>
      </c>
      <c r="E19" s="10" t="s">
        <v>65</v>
      </c>
      <c r="F19" s="26" t="s">
        <v>18</v>
      </c>
      <c r="G19" s="47">
        <v>41512</v>
      </c>
      <c r="H19" s="23">
        <v>41542</v>
      </c>
      <c r="I19" s="10">
        <v>269664</v>
      </c>
      <c r="J19" s="29"/>
      <c r="K19" s="11">
        <f>231141</f>
        <v>231141</v>
      </c>
      <c r="L19" s="11">
        <f>12841*3</f>
        <v>38523</v>
      </c>
      <c r="M19" s="11">
        <f>I19-K19-L19</f>
        <v>0</v>
      </c>
      <c r="N19" s="11"/>
    </row>
    <row r="20" spans="2:14">
      <c r="B20" s="13">
        <v>3011008702</v>
      </c>
      <c r="C20" s="36">
        <v>41506</v>
      </c>
      <c r="D20" s="13" t="s">
        <v>62</v>
      </c>
      <c r="E20" s="13" t="s">
        <v>37</v>
      </c>
      <c r="F20" s="27" t="s">
        <v>6</v>
      </c>
      <c r="G20" s="47">
        <v>41514</v>
      </c>
      <c r="H20" s="36">
        <v>41574</v>
      </c>
      <c r="I20" s="13">
        <v>293259.59999999998</v>
      </c>
      <c r="J20" s="40"/>
      <c r="K20" s="11">
        <f>125682+146630</f>
        <v>272312</v>
      </c>
      <c r="L20" s="44"/>
      <c r="M20" s="44">
        <f>I20-K20-L20</f>
        <v>20947.599999999977</v>
      </c>
      <c r="N20" s="11"/>
    </row>
    <row r="21" spans="2:14">
      <c r="B21" s="13">
        <v>3011008637</v>
      </c>
      <c r="C21" s="36">
        <v>41492</v>
      </c>
      <c r="D21" s="13" t="s">
        <v>55</v>
      </c>
      <c r="E21" s="13" t="s">
        <v>44</v>
      </c>
      <c r="F21" s="27" t="s">
        <v>56</v>
      </c>
      <c r="G21" s="47">
        <v>41491</v>
      </c>
      <c r="H21" s="36">
        <v>41574</v>
      </c>
      <c r="I21" s="13">
        <v>278224</v>
      </c>
      <c r="J21" s="40"/>
      <c r="K21" s="11">
        <f>132156+139112</f>
        <v>271268</v>
      </c>
      <c r="L21" s="11"/>
      <c r="M21" s="11">
        <f>I21-K21-L21</f>
        <v>6956</v>
      </c>
      <c r="N21" s="11"/>
    </row>
    <row r="22" spans="2:14">
      <c r="B22" s="10">
        <v>3011009129</v>
      </c>
      <c r="C22" s="23">
        <v>41582</v>
      </c>
      <c r="D22" s="10" t="s">
        <v>119</v>
      </c>
      <c r="E22" s="10" t="s">
        <v>15</v>
      </c>
      <c r="F22" s="26" t="s">
        <v>113</v>
      </c>
      <c r="G22" s="47">
        <v>41582</v>
      </c>
      <c r="H22" s="23">
        <v>41607</v>
      </c>
      <c r="I22" s="10">
        <v>107009.52</v>
      </c>
      <c r="J22" s="29"/>
      <c r="K22" s="11"/>
      <c r="L22" s="11"/>
      <c r="M22" s="11"/>
      <c r="N22" s="11" t="s">
        <v>115</v>
      </c>
    </row>
    <row r="23" spans="2:14">
      <c r="B23" s="10">
        <v>3011009216</v>
      </c>
      <c r="C23" s="23">
        <v>41597</v>
      </c>
      <c r="D23" s="10" t="s">
        <v>121</v>
      </c>
      <c r="E23" s="10" t="s">
        <v>122</v>
      </c>
      <c r="F23" s="26" t="s">
        <v>109</v>
      </c>
      <c r="G23" s="47">
        <v>41596</v>
      </c>
      <c r="H23" s="23">
        <v>41607</v>
      </c>
      <c r="I23" s="10">
        <v>42809.16</v>
      </c>
      <c r="J23" s="29"/>
      <c r="K23" s="11"/>
      <c r="L23" s="11"/>
      <c r="M23" s="11"/>
      <c r="N23" s="11"/>
    </row>
    <row r="24" spans="2:14">
      <c r="B24" s="10">
        <v>3011009217</v>
      </c>
      <c r="C24" s="23">
        <v>41597</v>
      </c>
      <c r="D24" s="10" t="s">
        <v>123</v>
      </c>
      <c r="E24" s="10" t="s">
        <v>100</v>
      </c>
      <c r="F24" s="26" t="s">
        <v>67</v>
      </c>
      <c r="G24" s="47">
        <v>41603</v>
      </c>
      <c r="H24" s="23">
        <v>41607</v>
      </c>
      <c r="I24" s="10">
        <v>37990</v>
      </c>
      <c r="J24" s="29"/>
      <c r="K24" s="11"/>
      <c r="L24" s="11"/>
      <c r="M24" s="11"/>
      <c r="N24" s="11"/>
    </row>
    <row r="25" spans="2:14">
      <c r="B25" s="10">
        <v>3011009210</v>
      </c>
      <c r="C25" s="23">
        <v>41597</v>
      </c>
      <c r="D25" s="10" t="s">
        <v>126</v>
      </c>
      <c r="E25" s="10" t="s">
        <v>37</v>
      </c>
      <c r="F25" s="26" t="s">
        <v>109</v>
      </c>
      <c r="G25" s="47">
        <v>41596</v>
      </c>
      <c r="H25" s="23">
        <v>41607</v>
      </c>
      <c r="I25" s="10">
        <v>58854.16</v>
      </c>
      <c r="J25" s="29"/>
      <c r="K25" s="11"/>
      <c r="L25" s="11"/>
      <c r="M25" s="11"/>
      <c r="N25" s="11"/>
    </row>
    <row r="26" spans="2:14">
      <c r="B26" s="10">
        <v>3011009211</v>
      </c>
      <c r="C26" s="23">
        <v>41597</v>
      </c>
      <c r="D26" s="10" t="s">
        <v>127</v>
      </c>
      <c r="E26" s="10" t="s">
        <v>128</v>
      </c>
      <c r="F26" s="26" t="s">
        <v>109</v>
      </c>
      <c r="G26" s="47">
        <v>41596</v>
      </c>
      <c r="H26" s="23">
        <v>41607</v>
      </c>
      <c r="I26" s="10">
        <v>42809.16</v>
      </c>
      <c r="J26" s="29"/>
      <c r="K26" s="11"/>
      <c r="L26" s="11"/>
      <c r="M26" s="11"/>
      <c r="N26" s="11"/>
    </row>
    <row r="27" spans="2:14">
      <c r="B27" s="10">
        <v>3011009209</v>
      </c>
      <c r="C27" s="23">
        <v>41597</v>
      </c>
      <c r="D27" s="10" t="s">
        <v>129</v>
      </c>
      <c r="E27" s="10" t="s">
        <v>44</v>
      </c>
      <c r="F27" s="10" t="s">
        <v>67</v>
      </c>
      <c r="G27" s="47">
        <v>41603</v>
      </c>
      <c r="H27" s="23">
        <v>41607</v>
      </c>
      <c r="I27" s="10">
        <v>34780</v>
      </c>
      <c r="J27" s="29"/>
      <c r="K27" s="11"/>
      <c r="L27" s="11"/>
      <c r="M27" s="11"/>
      <c r="N27" s="11"/>
    </row>
    <row r="28" spans="2:14">
      <c r="B28" s="10">
        <v>3011009212</v>
      </c>
      <c r="C28" s="23">
        <v>41597</v>
      </c>
      <c r="D28" s="10" t="s">
        <v>130</v>
      </c>
      <c r="E28" s="10" t="s">
        <v>131</v>
      </c>
      <c r="F28" s="10" t="s">
        <v>109</v>
      </c>
      <c r="G28" s="47">
        <v>41596</v>
      </c>
      <c r="H28" s="23">
        <v>41607</v>
      </c>
      <c r="I28" s="10">
        <v>42809.16</v>
      </c>
      <c r="J28" s="29"/>
      <c r="K28" s="11"/>
      <c r="L28" s="11"/>
      <c r="M28" s="11"/>
      <c r="N28" s="11"/>
    </row>
    <row r="29" spans="2:14">
      <c r="B29" s="10">
        <v>3011009213</v>
      </c>
      <c r="C29" s="23">
        <v>41597</v>
      </c>
      <c r="D29" s="10" t="s">
        <v>132</v>
      </c>
      <c r="E29" s="10" t="s">
        <v>133</v>
      </c>
      <c r="F29" s="10" t="s">
        <v>109</v>
      </c>
      <c r="G29" s="47">
        <v>41596</v>
      </c>
      <c r="H29" s="23">
        <v>41607</v>
      </c>
      <c r="I29" s="10">
        <v>58854.16</v>
      </c>
      <c r="J29" s="29"/>
      <c r="K29" s="11"/>
      <c r="L29" s="11"/>
      <c r="M29" s="11"/>
      <c r="N29" s="11"/>
    </row>
    <row r="30" spans="2:14">
      <c r="B30" s="10">
        <v>3011009020</v>
      </c>
      <c r="C30" s="23">
        <v>41558</v>
      </c>
      <c r="D30" s="10" t="s">
        <v>81</v>
      </c>
      <c r="E30" s="10" t="s">
        <v>44</v>
      </c>
      <c r="F30" s="26" t="s">
        <v>18</v>
      </c>
      <c r="G30" s="47">
        <v>41547</v>
      </c>
      <c r="H30" s="23">
        <v>41576</v>
      </c>
      <c r="I30" s="10">
        <v>146068</v>
      </c>
      <c r="J30" s="29"/>
      <c r="K30" s="11">
        <v>146068</v>
      </c>
      <c r="L30" s="11"/>
      <c r="M30" s="11">
        <f t="shared" ref="M30:M46" si="1">I30-K30-L30</f>
        <v>0</v>
      </c>
      <c r="N30" s="11"/>
    </row>
    <row r="31" spans="2:14">
      <c r="B31" s="13">
        <v>3011008477</v>
      </c>
      <c r="C31" s="23">
        <v>41466</v>
      </c>
      <c r="D31" s="13" t="s">
        <v>43</v>
      </c>
      <c r="E31" s="13" t="s">
        <v>44</v>
      </c>
      <c r="F31" s="27" t="s">
        <v>45</v>
      </c>
      <c r="G31" s="47">
        <v>41470</v>
      </c>
      <c r="H31" s="36">
        <v>41488</v>
      </c>
      <c r="I31" s="13">
        <v>104334.15</v>
      </c>
      <c r="J31" s="40"/>
      <c r="K31" s="11">
        <f>104334</f>
        <v>104334</v>
      </c>
      <c r="L31" s="11"/>
      <c r="M31" s="11">
        <f t="shared" si="1"/>
        <v>0.14999999999417923</v>
      </c>
      <c r="N31" s="11"/>
    </row>
    <row r="32" spans="2:14">
      <c r="B32" s="10">
        <v>3011008572</v>
      </c>
      <c r="C32" s="23">
        <v>41481</v>
      </c>
      <c r="D32" s="10" t="s">
        <v>40</v>
      </c>
      <c r="E32" s="10" t="s">
        <v>41</v>
      </c>
      <c r="F32" s="26" t="s">
        <v>42</v>
      </c>
      <c r="G32" s="47">
        <v>41479</v>
      </c>
      <c r="H32" s="23">
        <v>41516</v>
      </c>
      <c r="I32" s="10">
        <v>164794.64000000001</v>
      </c>
      <c r="J32" s="29"/>
      <c r="K32" s="11">
        <f>35313+65740-5886</f>
        <v>95167</v>
      </c>
      <c r="L32" s="11"/>
      <c r="M32" s="11">
        <f t="shared" si="1"/>
        <v>69627.640000000014</v>
      </c>
      <c r="N32" s="11"/>
    </row>
    <row r="33" spans="2:14">
      <c r="B33" s="10">
        <v>3011008137</v>
      </c>
      <c r="C33" s="23">
        <v>41411</v>
      </c>
      <c r="D33" s="10" t="s">
        <v>28</v>
      </c>
      <c r="E33" s="10" t="s">
        <v>13</v>
      </c>
      <c r="F33" s="26" t="s">
        <v>18</v>
      </c>
      <c r="G33" s="47">
        <v>41426</v>
      </c>
      <c r="H33" s="23">
        <v>41455</v>
      </c>
      <c r="I33" s="10">
        <v>112360</v>
      </c>
      <c r="J33" s="29"/>
      <c r="K33" s="11">
        <v>95506</v>
      </c>
      <c r="L33" s="11">
        <f>15000+1854</f>
        <v>16854</v>
      </c>
      <c r="M33" s="11">
        <f t="shared" si="1"/>
        <v>0</v>
      </c>
      <c r="N33" s="11"/>
    </row>
    <row r="34" spans="2:14">
      <c r="B34" s="10">
        <v>3011008186</v>
      </c>
      <c r="C34" s="23">
        <v>41419</v>
      </c>
      <c r="D34" s="10" t="s">
        <v>29</v>
      </c>
      <c r="E34" s="10" t="s">
        <v>15</v>
      </c>
      <c r="F34" s="26" t="s">
        <v>18</v>
      </c>
      <c r="G34" s="47">
        <v>41426</v>
      </c>
      <c r="H34" s="23">
        <v>41455</v>
      </c>
      <c r="I34" s="10">
        <v>112360</v>
      </c>
      <c r="J34" s="29"/>
      <c r="K34" s="11">
        <v>106742</v>
      </c>
      <c r="L34" s="11">
        <f>5000+618</f>
        <v>5618</v>
      </c>
      <c r="M34" s="11">
        <f t="shared" si="1"/>
        <v>0</v>
      </c>
      <c r="N34" s="11"/>
    </row>
    <row r="35" spans="2:14">
      <c r="B35" s="10">
        <v>3011008634</v>
      </c>
      <c r="C35" s="23">
        <v>41492</v>
      </c>
      <c r="D35" s="10" t="s">
        <v>53</v>
      </c>
      <c r="E35" s="10" t="s">
        <v>15</v>
      </c>
      <c r="F35" s="26" t="s">
        <v>6</v>
      </c>
      <c r="G35" s="47">
        <v>41487</v>
      </c>
      <c r="H35" s="23">
        <v>41547</v>
      </c>
      <c r="I35" s="10">
        <v>224720</v>
      </c>
      <c r="J35" s="29"/>
      <c r="K35" s="11">
        <f>85607+112360</f>
        <v>197967</v>
      </c>
      <c r="L35" s="11">
        <f>26752.35</f>
        <v>26752.35</v>
      </c>
      <c r="M35" s="11">
        <f t="shared" si="1"/>
        <v>0.65000000000145519</v>
      </c>
      <c r="N35" s="11"/>
    </row>
    <row r="36" spans="2:14">
      <c r="B36" s="10">
        <v>3011008635</v>
      </c>
      <c r="C36" s="23">
        <v>41492</v>
      </c>
      <c r="D36" s="10" t="s">
        <v>54</v>
      </c>
      <c r="E36" s="10" t="s">
        <v>13</v>
      </c>
      <c r="F36" s="26" t="s">
        <v>6</v>
      </c>
      <c r="G36" s="47">
        <v>41487</v>
      </c>
      <c r="H36" s="23">
        <v>41547</v>
      </c>
      <c r="I36" s="10">
        <v>224720</v>
      </c>
      <c r="J36" s="29"/>
      <c r="K36" s="11">
        <f>112360+101124</f>
        <v>213484</v>
      </c>
      <c r="L36" s="11">
        <f>5618*2</f>
        <v>11236</v>
      </c>
      <c r="M36" s="11">
        <f t="shared" si="1"/>
        <v>0</v>
      </c>
      <c r="N36" s="11"/>
    </row>
    <row r="37" spans="2:14">
      <c r="B37" s="10">
        <v>3011008657</v>
      </c>
      <c r="C37" s="23">
        <v>41494</v>
      </c>
      <c r="D37" s="10" t="s">
        <v>60</v>
      </c>
      <c r="E37" s="10" t="s">
        <v>39</v>
      </c>
      <c r="F37" s="26" t="s">
        <v>61</v>
      </c>
      <c r="G37" s="47">
        <v>41502</v>
      </c>
      <c r="H37" s="23">
        <v>41547</v>
      </c>
      <c r="I37" s="10">
        <v>282505.11</v>
      </c>
      <c r="J37" s="29"/>
      <c r="K37" s="11">
        <v>154080</v>
      </c>
      <c r="L37" s="11"/>
      <c r="M37" s="11">
        <f t="shared" si="1"/>
        <v>128425.10999999999</v>
      </c>
      <c r="N37" s="11"/>
    </row>
    <row r="38" spans="2:14">
      <c r="B38" s="10">
        <v>3011008723</v>
      </c>
      <c r="C38" s="23">
        <v>41509</v>
      </c>
      <c r="D38" s="10" t="s">
        <v>63</v>
      </c>
      <c r="E38" s="10" t="s">
        <v>4</v>
      </c>
      <c r="F38" s="26" t="s">
        <v>18</v>
      </c>
      <c r="G38" s="47">
        <v>41518</v>
      </c>
      <c r="H38" s="23">
        <v>41547</v>
      </c>
      <c r="I38" s="10">
        <v>146629.79999999999</v>
      </c>
      <c r="J38" s="29"/>
      <c r="K38" s="11">
        <f>146630</f>
        <v>146630</v>
      </c>
      <c r="L38" s="11"/>
      <c r="M38" s="11">
        <f t="shared" si="1"/>
        <v>-0.20000000001164153</v>
      </c>
      <c r="N38" s="11"/>
    </row>
    <row r="39" spans="2:14">
      <c r="B39" s="13">
        <v>3011008633</v>
      </c>
      <c r="C39" s="23">
        <v>41492</v>
      </c>
      <c r="D39" s="10" t="s">
        <v>68</v>
      </c>
      <c r="E39" s="10" t="s">
        <v>4</v>
      </c>
      <c r="F39" s="27" t="s">
        <v>18</v>
      </c>
      <c r="G39" s="47">
        <v>41487</v>
      </c>
      <c r="H39" s="23">
        <v>41517</v>
      </c>
      <c r="I39" s="13">
        <v>146629.79999999999</v>
      </c>
      <c r="J39" s="40"/>
      <c r="K39" s="11">
        <v>97753</v>
      </c>
      <c r="L39" s="11">
        <v>48876.800000000003</v>
      </c>
      <c r="M39" s="11">
        <f t="shared" si="1"/>
        <v>0</v>
      </c>
      <c r="N39" s="11"/>
    </row>
    <row r="40" spans="2:14">
      <c r="B40" s="13">
        <v>3011008373</v>
      </c>
      <c r="C40" s="36">
        <v>41451</v>
      </c>
      <c r="D40" s="13" t="s">
        <v>30</v>
      </c>
      <c r="E40" s="13" t="s">
        <v>15</v>
      </c>
      <c r="F40" s="27" t="s">
        <v>18</v>
      </c>
      <c r="G40" s="47">
        <v>41456</v>
      </c>
      <c r="H40" s="36">
        <v>41486</v>
      </c>
      <c r="I40" s="13">
        <v>112360</v>
      </c>
      <c r="J40" s="40"/>
      <c r="K40" s="11">
        <v>112360</v>
      </c>
      <c r="L40" s="11"/>
      <c r="M40" s="11">
        <f t="shared" si="1"/>
        <v>0</v>
      </c>
      <c r="N40" s="11"/>
    </row>
    <row r="41" spans="2:14">
      <c r="B41" s="13">
        <v>3011008372</v>
      </c>
      <c r="C41" s="23">
        <v>41451</v>
      </c>
      <c r="D41" s="10" t="s">
        <v>31</v>
      </c>
      <c r="E41" s="10" t="s">
        <v>13</v>
      </c>
      <c r="F41" s="26" t="s">
        <v>18</v>
      </c>
      <c r="G41" s="47">
        <v>41456</v>
      </c>
      <c r="H41" s="36">
        <v>41486</v>
      </c>
      <c r="I41" s="10">
        <v>112360</v>
      </c>
      <c r="J41" s="29"/>
      <c r="K41" s="11">
        <v>112360</v>
      </c>
      <c r="L41" s="11"/>
      <c r="M41" s="11">
        <f t="shared" si="1"/>
        <v>0</v>
      </c>
      <c r="N41" s="11"/>
    </row>
    <row r="42" spans="2:14">
      <c r="B42" s="13">
        <v>3011008295</v>
      </c>
      <c r="C42" s="23">
        <v>41438</v>
      </c>
      <c r="D42" s="10" t="s">
        <v>32</v>
      </c>
      <c r="E42" s="10" t="s">
        <v>4</v>
      </c>
      <c r="F42" s="26" t="s">
        <v>22</v>
      </c>
      <c r="G42" s="47">
        <v>41435</v>
      </c>
      <c r="H42" s="23">
        <v>41486</v>
      </c>
      <c r="I42" s="10">
        <v>265330.09999999998</v>
      </c>
      <c r="J42" s="29"/>
      <c r="K42" s="11">
        <f>90771+153612</f>
        <v>244383</v>
      </c>
      <c r="L42" s="11">
        <f>6214.28*3+2304.25</f>
        <v>20947.09</v>
      </c>
      <c r="M42" s="11">
        <f t="shared" si="1"/>
        <v>9.9999999765714165E-3</v>
      </c>
      <c r="N42" s="11"/>
    </row>
    <row r="43" spans="2:14">
      <c r="B43" s="10">
        <v>3011007854</v>
      </c>
      <c r="C43" s="23">
        <v>41368</v>
      </c>
      <c r="D43" s="10" t="s">
        <v>12</v>
      </c>
      <c r="E43" s="10" t="s">
        <v>13</v>
      </c>
      <c r="F43" s="26" t="s">
        <v>6</v>
      </c>
      <c r="G43" s="47">
        <v>41365</v>
      </c>
      <c r="H43" s="23">
        <v>41425</v>
      </c>
      <c r="I43" s="10">
        <v>224720</v>
      </c>
      <c r="J43" s="29"/>
      <c r="K43" s="11">
        <f>112360+112360</f>
        <v>224720</v>
      </c>
      <c r="L43" s="11"/>
      <c r="M43" s="11">
        <f t="shared" si="1"/>
        <v>0</v>
      </c>
      <c r="N43" s="11"/>
    </row>
    <row r="44" spans="2:14">
      <c r="B44" s="10">
        <v>3011007852</v>
      </c>
      <c r="C44" s="23">
        <v>41368</v>
      </c>
      <c r="D44" s="10" t="s">
        <v>14</v>
      </c>
      <c r="E44" s="10" t="s">
        <v>15</v>
      </c>
      <c r="F44" s="26" t="s">
        <v>6</v>
      </c>
      <c r="G44" s="47">
        <v>41365</v>
      </c>
      <c r="H44" s="23">
        <v>41425</v>
      </c>
      <c r="I44" s="10">
        <v>224720</v>
      </c>
      <c r="J44" s="29"/>
      <c r="K44" s="11">
        <f>112360+112360</f>
        <v>224720</v>
      </c>
      <c r="L44" s="11"/>
      <c r="M44" s="11">
        <f t="shared" si="1"/>
        <v>0</v>
      </c>
      <c r="N44" s="11"/>
    </row>
    <row r="45" spans="2:14">
      <c r="B45" s="10">
        <v>3011008855</v>
      </c>
      <c r="C45" s="23">
        <v>41534</v>
      </c>
      <c r="D45" s="10" t="s">
        <v>74</v>
      </c>
      <c r="E45" s="10" t="s">
        <v>41</v>
      </c>
      <c r="F45" s="26" t="s">
        <v>75</v>
      </c>
      <c r="G45" s="47">
        <v>41533</v>
      </c>
      <c r="H45" s="23">
        <v>41578</v>
      </c>
      <c r="I45" s="10">
        <v>188336.74</v>
      </c>
      <c r="J45" s="29"/>
      <c r="K45" s="11">
        <f>64740+135367</f>
        <v>200107</v>
      </c>
      <c r="L45" s="11"/>
      <c r="M45" s="11">
        <f t="shared" si="1"/>
        <v>-11770.260000000009</v>
      </c>
      <c r="N45" s="11"/>
    </row>
    <row r="46" spans="2:14">
      <c r="B46" s="10">
        <v>3011009122</v>
      </c>
      <c r="C46" s="23">
        <v>41578</v>
      </c>
      <c r="D46" s="10" t="s">
        <v>106</v>
      </c>
      <c r="E46" s="10" t="s">
        <v>41</v>
      </c>
      <c r="F46" s="26" t="s">
        <v>107</v>
      </c>
      <c r="G46" s="47">
        <v>41579</v>
      </c>
      <c r="H46" s="23">
        <v>41614</v>
      </c>
      <c r="I46" s="10">
        <v>147138.07999999999</v>
      </c>
      <c r="J46" s="29"/>
      <c r="K46" s="11"/>
      <c r="L46" s="11"/>
      <c r="M46" s="11">
        <f t="shared" si="1"/>
        <v>147138.07999999999</v>
      </c>
      <c r="N46" s="11"/>
    </row>
    <row r="47" spans="2:14">
      <c r="B47" s="10">
        <v>3011009212</v>
      </c>
      <c r="C47" s="23">
        <v>41597</v>
      </c>
      <c r="D47" s="10" t="s">
        <v>130</v>
      </c>
      <c r="E47" s="10" t="s">
        <v>131</v>
      </c>
      <c r="F47" s="10" t="s">
        <v>67</v>
      </c>
      <c r="G47" s="47">
        <v>41610</v>
      </c>
      <c r="H47" s="23">
        <v>41614</v>
      </c>
      <c r="I47" s="10">
        <v>21404.58</v>
      </c>
      <c r="J47" s="29"/>
      <c r="K47" s="11"/>
      <c r="L47" s="11"/>
      <c r="M47" s="11"/>
      <c r="N47" s="11"/>
    </row>
    <row r="48" spans="2:14">
      <c r="B48" s="10">
        <v>3011009216</v>
      </c>
      <c r="C48" s="23">
        <v>41597</v>
      </c>
      <c r="D48" s="10" t="s">
        <v>121</v>
      </c>
      <c r="E48" s="10" t="s">
        <v>122</v>
      </c>
      <c r="F48" s="10" t="s">
        <v>67</v>
      </c>
      <c r="G48" s="47">
        <v>41610</v>
      </c>
      <c r="H48" s="23">
        <v>41614</v>
      </c>
      <c r="I48" s="10">
        <v>21404.58</v>
      </c>
      <c r="J48" s="29"/>
      <c r="K48" s="11"/>
      <c r="L48" s="11"/>
      <c r="M48" s="11"/>
      <c r="N48" s="11"/>
    </row>
    <row r="49" spans="2:14">
      <c r="B49" s="10">
        <v>3011009210</v>
      </c>
      <c r="C49" s="23">
        <v>41597</v>
      </c>
      <c r="D49" s="10" t="s">
        <v>126</v>
      </c>
      <c r="E49" s="10" t="s">
        <v>37</v>
      </c>
      <c r="F49" s="10" t="s">
        <v>67</v>
      </c>
      <c r="G49" s="47">
        <v>41610</v>
      </c>
      <c r="H49" s="23">
        <v>41614</v>
      </c>
      <c r="I49" s="10">
        <v>29427.08</v>
      </c>
      <c r="J49" s="29"/>
      <c r="K49" s="11"/>
      <c r="L49" s="11"/>
      <c r="M49" s="11"/>
      <c r="N49" s="11"/>
    </row>
    <row r="50" spans="2:14">
      <c r="B50" s="10">
        <v>3011009211</v>
      </c>
      <c r="C50" s="23">
        <v>41597</v>
      </c>
      <c r="D50" s="10" t="s">
        <v>127</v>
      </c>
      <c r="E50" s="10" t="s">
        <v>128</v>
      </c>
      <c r="F50" s="10" t="s">
        <v>67</v>
      </c>
      <c r="G50" s="47">
        <v>41610</v>
      </c>
      <c r="H50" s="23">
        <v>41614</v>
      </c>
      <c r="I50" s="10">
        <v>21404.58</v>
      </c>
      <c r="J50" s="29"/>
      <c r="K50" s="11"/>
      <c r="L50" s="11"/>
      <c r="M50" s="11"/>
      <c r="N50" s="11"/>
    </row>
    <row r="51" spans="2:14">
      <c r="B51" s="10">
        <v>3011009213</v>
      </c>
      <c r="C51" s="23">
        <v>41597</v>
      </c>
      <c r="D51" s="10" t="s">
        <v>132</v>
      </c>
      <c r="E51" s="10" t="s">
        <v>133</v>
      </c>
      <c r="F51" s="10" t="s">
        <v>67</v>
      </c>
      <c r="G51" s="47">
        <v>41610</v>
      </c>
      <c r="H51" s="23">
        <v>41614</v>
      </c>
      <c r="I51" s="10">
        <v>29427.08</v>
      </c>
      <c r="J51" s="29"/>
      <c r="K51" s="11"/>
      <c r="L51" s="11"/>
      <c r="M51" s="11"/>
      <c r="N51" s="11"/>
    </row>
    <row r="52" spans="2:14">
      <c r="B52" s="10">
        <v>3011008439</v>
      </c>
      <c r="C52" s="23">
        <v>41460</v>
      </c>
      <c r="D52" s="10" t="s">
        <v>36</v>
      </c>
      <c r="E52" s="10" t="s">
        <v>37</v>
      </c>
      <c r="F52" s="26" t="s">
        <v>18</v>
      </c>
      <c r="G52" s="47">
        <v>41463</v>
      </c>
      <c r="H52" s="23">
        <v>41493</v>
      </c>
      <c r="I52" s="10">
        <v>146629.79999999999</v>
      </c>
      <c r="J52" s="29"/>
      <c r="K52" s="11">
        <f>114754+34912</f>
        <v>149666</v>
      </c>
      <c r="L52" s="11"/>
      <c r="M52" s="11">
        <f>I52-K52-L52</f>
        <v>-3036.2000000000116</v>
      </c>
      <c r="N52" s="11"/>
    </row>
    <row r="53" spans="2:14">
      <c r="B53" s="10">
        <v>3011007805</v>
      </c>
      <c r="C53" s="23">
        <v>41360</v>
      </c>
      <c r="D53" s="23" t="s">
        <v>11</v>
      </c>
      <c r="E53" s="10" t="s">
        <v>4</v>
      </c>
      <c r="F53" s="26" t="s">
        <v>6</v>
      </c>
      <c r="G53" s="47">
        <v>41373</v>
      </c>
      <c r="H53" s="23">
        <v>41433</v>
      </c>
      <c r="I53" s="10">
        <v>293260</v>
      </c>
      <c r="J53" s="29"/>
      <c r="K53" s="11">
        <f>139647+139964</f>
        <v>279611</v>
      </c>
      <c r="L53" s="11">
        <f>6214.29+5931.81+1501</f>
        <v>13647.1</v>
      </c>
      <c r="M53" s="11">
        <f>I53-K53-L53</f>
        <v>1.8999999999996362</v>
      </c>
      <c r="N53" s="11"/>
    </row>
    <row r="54" spans="2:14">
      <c r="B54" s="10">
        <v>3011009115</v>
      </c>
      <c r="C54" s="23">
        <v>41577</v>
      </c>
      <c r="D54" s="10" t="s">
        <v>102</v>
      </c>
      <c r="E54" s="10" t="s">
        <v>44</v>
      </c>
      <c r="F54" s="26" t="s">
        <v>103</v>
      </c>
      <c r="G54" s="47">
        <v>41577</v>
      </c>
      <c r="H54" s="23">
        <v>41586</v>
      </c>
      <c r="I54" s="10">
        <v>48689.27</v>
      </c>
      <c r="J54" s="29"/>
      <c r="K54" s="11">
        <v>34777</v>
      </c>
      <c r="L54" s="11"/>
      <c r="M54" s="11">
        <f>I54-K54-L54</f>
        <v>13912.269999999997</v>
      </c>
      <c r="N54" s="11"/>
    </row>
    <row r="55" spans="2:14">
      <c r="B55" s="10">
        <v>3011009123</v>
      </c>
      <c r="C55" s="23">
        <v>41578</v>
      </c>
      <c r="D55" s="10" t="s">
        <v>104</v>
      </c>
      <c r="E55" s="10" t="s">
        <v>70</v>
      </c>
      <c r="F55" s="26" t="s">
        <v>105</v>
      </c>
      <c r="G55" s="47">
        <v>41575</v>
      </c>
      <c r="H55" s="23">
        <v>41586</v>
      </c>
      <c r="I55" s="10">
        <v>76083.77</v>
      </c>
      <c r="J55" s="29"/>
      <c r="K55" s="11">
        <v>59176</v>
      </c>
      <c r="L55" s="11"/>
      <c r="M55" s="11">
        <f>I55-K55-L55</f>
        <v>16907.770000000004</v>
      </c>
      <c r="N55" s="11"/>
    </row>
    <row r="56" spans="2:14">
      <c r="B56" s="10">
        <v>3011009262</v>
      </c>
      <c r="C56" s="23">
        <v>41604</v>
      </c>
      <c r="D56" s="10" t="s">
        <v>134</v>
      </c>
      <c r="E56" s="10" t="s">
        <v>135</v>
      </c>
      <c r="F56" s="10" t="s">
        <v>136</v>
      </c>
      <c r="G56" s="47">
        <v>41605</v>
      </c>
      <c r="H56" s="23">
        <v>41621</v>
      </c>
      <c r="I56" s="10">
        <v>76505</v>
      </c>
      <c r="J56" s="29"/>
      <c r="K56" s="11"/>
      <c r="L56" s="11"/>
      <c r="M56" s="11"/>
      <c r="N56" s="11" t="s">
        <v>149</v>
      </c>
    </row>
    <row r="57" spans="2:14">
      <c r="B57" s="10">
        <v>3011009261</v>
      </c>
      <c r="C57" s="23">
        <v>41604</v>
      </c>
      <c r="D57" s="10" t="s">
        <v>137</v>
      </c>
      <c r="E57" s="10" t="s">
        <v>58</v>
      </c>
      <c r="F57" s="10" t="s">
        <v>136</v>
      </c>
      <c r="G57" s="47">
        <v>41605</v>
      </c>
      <c r="H57" s="23">
        <v>41621</v>
      </c>
      <c r="I57" s="10">
        <v>76505</v>
      </c>
      <c r="J57" s="29"/>
      <c r="K57" s="11"/>
      <c r="L57" s="11"/>
      <c r="M57" s="11"/>
      <c r="N57" s="11" t="s">
        <v>148</v>
      </c>
    </row>
    <row r="58" spans="2:14">
      <c r="B58" s="10">
        <v>3011009162</v>
      </c>
      <c r="C58" s="23">
        <v>41586</v>
      </c>
      <c r="D58" s="10" t="s">
        <v>110</v>
      </c>
      <c r="E58" s="10" t="s">
        <v>70</v>
      </c>
      <c r="F58" s="26" t="s">
        <v>107</v>
      </c>
      <c r="G58" s="47">
        <v>41589</v>
      </c>
      <c r="H58" s="23">
        <v>41621</v>
      </c>
      <c r="I58" s="10">
        <v>211343.8</v>
      </c>
      <c r="J58" s="29"/>
      <c r="K58" s="11"/>
      <c r="L58" s="11"/>
      <c r="M58" s="11"/>
      <c r="N58" s="11"/>
    </row>
    <row r="59" spans="2:14">
      <c r="B59" s="10">
        <v>3011009209</v>
      </c>
      <c r="C59" s="23">
        <v>41597</v>
      </c>
      <c r="D59" s="10" t="s">
        <v>129</v>
      </c>
      <c r="E59" s="10" t="s">
        <v>44</v>
      </c>
      <c r="F59" s="10" t="s">
        <v>138</v>
      </c>
      <c r="G59" s="47">
        <v>41610</v>
      </c>
      <c r="H59" s="23">
        <v>41625</v>
      </c>
      <c r="I59" s="10">
        <v>83472</v>
      </c>
      <c r="J59" s="29"/>
      <c r="K59" s="11"/>
      <c r="L59" s="11"/>
      <c r="M59" s="11"/>
      <c r="N59" s="11" t="s">
        <v>150</v>
      </c>
    </row>
    <row r="60" spans="2:14">
      <c r="B60" s="10">
        <v>3011008940</v>
      </c>
      <c r="C60" s="23">
        <v>41548</v>
      </c>
      <c r="D60" s="10" t="s">
        <v>78</v>
      </c>
      <c r="E60" s="10" t="s">
        <v>65</v>
      </c>
      <c r="F60" s="26" t="s">
        <v>21</v>
      </c>
      <c r="G60" s="47">
        <v>41543</v>
      </c>
      <c r="H60" s="23">
        <v>41633</v>
      </c>
      <c r="I60" s="10">
        <v>808992</v>
      </c>
      <c r="J60" s="29"/>
      <c r="K60" s="11">
        <f>269664+269664</f>
        <v>539328</v>
      </c>
      <c r="L60" s="11"/>
      <c r="M60" s="11">
        <f>I60-K60-L60</f>
        <v>269664</v>
      </c>
      <c r="N60" s="11"/>
    </row>
    <row r="61" spans="2:14">
      <c r="B61" s="10">
        <v>3011008910</v>
      </c>
      <c r="C61" s="23">
        <v>41542</v>
      </c>
      <c r="D61" s="10" t="s">
        <v>71</v>
      </c>
      <c r="E61" s="10" t="s">
        <v>4</v>
      </c>
      <c r="F61" s="26" t="s">
        <v>21</v>
      </c>
      <c r="G61" s="47">
        <v>41548</v>
      </c>
      <c r="H61" s="23">
        <v>41639</v>
      </c>
      <c r="I61" s="10">
        <v>439889.4</v>
      </c>
      <c r="J61" s="29"/>
      <c r="K61" s="11">
        <f>146630</f>
        <v>146630</v>
      </c>
      <c r="L61" s="11"/>
      <c r="M61" s="11">
        <f>I61-K61-L61</f>
        <v>293259.40000000002</v>
      </c>
      <c r="N61" s="11"/>
    </row>
    <row r="62" spans="2:14">
      <c r="B62" s="10">
        <v>3011009365</v>
      </c>
      <c r="C62" s="23">
        <v>41619</v>
      </c>
      <c r="D62" s="10" t="s">
        <v>143</v>
      </c>
      <c r="E62" s="10" t="s">
        <v>135</v>
      </c>
      <c r="F62" s="10" t="s">
        <v>105</v>
      </c>
      <c r="G62" s="47">
        <v>41624</v>
      </c>
      <c r="H62" s="23">
        <v>41635</v>
      </c>
      <c r="I62" s="45">
        <v>52969.71</v>
      </c>
      <c r="J62" s="45">
        <v>5885.5230000000001</v>
      </c>
      <c r="K62" s="11"/>
      <c r="L62" s="11"/>
      <c r="M62" s="11"/>
      <c r="N62" s="12"/>
    </row>
    <row r="63" spans="2:14">
      <c r="B63" s="10">
        <v>3011009367</v>
      </c>
      <c r="C63" s="23">
        <v>41619</v>
      </c>
      <c r="D63" s="10" t="s">
        <v>147</v>
      </c>
      <c r="E63" s="10" t="s">
        <v>58</v>
      </c>
      <c r="F63" s="10" t="s">
        <v>105</v>
      </c>
      <c r="G63" s="47">
        <v>41624</v>
      </c>
      <c r="H63" s="23">
        <v>41635</v>
      </c>
      <c r="I63" s="10">
        <v>52969.71</v>
      </c>
      <c r="J63" s="10">
        <v>5885.5230000000001</v>
      </c>
      <c r="K63" s="11"/>
      <c r="L63" s="11"/>
      <c r="M63" s="11"/>
      <c r="N63" s="11"/>
    </row>
    <row r="64" spans="2:14">
      <c r="B64" s="10">
        <v>3011009202</v>
      </c>
      <c r="C64" s="23">
        <v>41596</v>
      </c>
      <c r="D64" s="10" t="s">
        <v>120</v>
      </c>
      <c r="E64" s="10" t="s">
        <v>33</v>
      </c>
      <c r="F64" s="26" t="s">
        <v>21</v>
      </c>
      <c r="G64" s="47">
        <v>41596</v>
      </c>
      <c r="H64" s="23">
        <v>41687</v>
      </c>
      <c r="I64" s="10">
        <v>370788</v>
      </c>
      <c r="J64" s="12"/>
      <c r="K64" s="11"/>
      <c r="L64" s="11"/>
      <c r="M64" s="11"/>
      <c r="N64" s="11"/>
    </row>
    <row r="65" spans="2:15">
      <c r="B65" s="10">
        <v>3011009181</v>
      </c>
      <c r="C65" s="23">
        <v>41591</v>
      </c>
      <c r="D65" s="10" t="s">
        <v>111</v>
      </c>
      <c r="E65" s="10" t="s">
        <v>13</v>
      </c>
      <c r="F65" s="26" t="s">
        <v>42</v>
      </c>
      <c r="G65" s="47">
        <v>41591</v>
      </c>
      <c r="H65" s="23">
        <v>41628</v>
      </c>
      <c r="I65" s="10">
        <v>149813.32999999999</v>
      </c>
      <c r="J65" s="11"/>
      <c r="K65" s="11"/>
      <c r="L65" s="11"/>
      <c r="M65" s="11"/>
      <c r="N65" s="11"/>
    </row>
    <row r="66" spans="2:15">
      <c r="B66" s="10">
        <v>3011009182</v>
      </c>
      <c r="C66" s="23">
        <v>41591</v>
      </c>
      <c r="D66" s="10" t="s">
        <v>112</v>
      </c>
      <c r="E66" s="10" t="s">
        <v>80</v>
      </c>
      <c r="F66" s="26" t="s">
        <v>113</v>
      </c>
      <c r="G66" s="47">
        <v>41603</v>
      </c>
      <c r="H66" s="23">
        <v>41628</v>
      </c>
      <c r="I66" s="10">
        <v>151955</v>
      </c>
      <c r="J66" s="11"/>
      <c r="K66" s="11"/>
      <c r="L66" s="11"/>
      <c r="M66" s="11"/>
      <c r="N66" s="11" t="s">
        <v>151</v>
      </c>
    </row>
    <row r="67" spans="2:15">
      <c r="B67" s="10">
        <v>3011009300</v>
      </c>
      <c r="C67" s="23">
        <v>41609</v>
      </c>
      <c r="D67" s="13" t="s">
        <v>139</v>
      </c>
      <c r="E67" s="10" t="s">
        <v>15</v>
      </c>
      <c r="F67" s="10" t="s">
        <v>45</v>
      </c>
      <c r="G67" s="47">
        <v>41610</v>
      </c>
      <c r="H67" s="23">
        <v>41628</v>
      </c>
      <c r="I67" s="10">
        <v>80257.05</v>
      </c>
      <c r="J67" s="29"/>
      <c r="K67" s="11"/>
      <c r="L67" s="11"/>
      <c r="M67" s="11"/>
      <c r="N67" s="11"/>
      <c r="O67" s="38"/>
    </row>
    <row r="68" spans="2:15">
      <c r="B68" s="11">
        <v>3011009310</v>
      </c>
      <c r="C68" s="20">
        <v>41610</v>
      </c>
      <c r="D68" s="40" t="s">
        <v>140</v>
      </c>
      <c r="E68" s="29" t="s">
        <v>100</v>
      </c>
      <c r="F68" s="29" t="s">
        <v>113</v>
      </c>
      <c r="G68" s="48">
        <v>41673</v>
      </c>
      <c r="H68" s="46">
        <v>41698</v>
      </c>
      <c r="I68" s="41">
        <v>159560</v>
      </c>
      <c r="J68" s="41"/>
      <c r="K68" s="11"/>
      <c r="L68" s="11"/>
      <c r="M68" s="11"/>
      <c r="N68" s="12"/>
      <c r="O68" s="39"/>
    </row>
    <row r="69" spans="2:15">
      <c r="B69" s="10">
        <v>3011009310</v>
      </c>
      <c r="C69" s="23">
        <v>41610</v>
      </c>
      <c r="D69" s="13" t="s">
        <v>140</v>
      </c>
      <c r="E69" s="10" t="s">
        <v>100</v>
      </c>
      <c r="F69" s="10" t="s">
        <v>141</v>
      </c>
      <c r="G69" s="47">
        <v>41610</v>
      </c>
      <c r="H69" s="23">
        <v>41639</v>
      </c>
      <c r="I69" s="10">
        <v>159558</v>
      </c>
      <c r="J69" s="29"/>
      <c r="K69" s="11"/>
      <c r="L69" s="11"/>
      <c r="M69" s="11"/>
      <c r="N69" s="11"/>
      <c r="O69" s="39"/>
    </row>
    <row r="70" spans="2:15">
      <c r="B70" s="11">
        <v>3011009310</v>
      </c>
      <c r="C70" s="20">
        <v>41610</v>
      </c>
      <c r="D70" s="40" t="s">
        <v>140</v>
      </c>
      <c r="E70" s="29" t="s">
        <v>100</v>
      </c>
      <c r="F70" s="29" t="s">
        <v>142</v>
      </c>
      <c r="G70" s="48">
        <v>41641</v>
      </c>
      <c r="H70" s="46">
        <v>41670</v>
      </c>
      <c r="I70" s="29">
        <v>159566</v>
      </c>
      <c r="J70" s="29"/>
      <c r="K70" s="11"/>
      <c r="L70" s="11"/>
      <c r="M70" s="11"/>
      <c r="N70" s="11"/>
    </row>
    <row r="71" spans="2:15">
      <c r="B71" s="10">
        <v>3011009364</v>
      </c>
      <c r="C71" s="23">
        <v>41619</v>
      </c>
      <c r="D71" s="10" t="s">
        <v>144</v>
      </c>
      <c r="E71" s="10" t="s">
        <v>145</v>
      </c>
      <c r="F71" s="26" t="s">
        <v>109</v>
      </c>
      <c r="G71" s="47">
        <v>41619</v>
      </c>
      <c r="H71" s="23">
        <v>41997</v>
      </c>
      <c r="I71" s="10">
        <v>157304</v>
      </c>
      <c r="J71" s="10">
        <v>15730.4</v>
      </c>
      <c r="K71" s="29"/>
      <c r="L71" s="11"/>
      <c r="M71" s="11"/>
      <c r="N71" s="11"/>
    </row>
    <row r="72" spans="2:15">
      <c r="B72" s="10">
        <v>3011009491</v>
      </c>
      <c r="C72" s="23">
        <v>41642</v>
      </c>
      <c r="D72" s="10" t="s">
        <v>152</v>
      </c>
      <c r="E72" s="10" t="s">
        <v>80</v>
      </c>
      <c r="F72" s="10" t="s">
        <v>42</v>
      </c>
      <c r="G72" s="47">
        <v>41631</v>
      </c>
      <c r="H72" s="23">
        <v>41670</v>
      </c>
      <c r="I72" s="10">
        <v>212737.84</v>
      </c>
      <c r="J72" s="10">
        <v>7597.78</v>
      </c>
      <c r="K72" s="11"/>
      <c r="L72" s="11"/>
      <c r="M72" s="11"/>
      <c r="N72" s="11"/>
    </row>
    <row r="73" spans="2:15">
      <c r="B73" s="10">
        <v>3011009492</v>
      </c>
      <c r="C73" s="23">
        <v>41642</v>
      </c>
      <c r="D73" s="10" t="s">
        <v>153</v>
      </c>
      <c r="E73" s="10" t="s">
        <v>145</v>
      </c>
      <c r="F73" s="10" t="s">
        <v>154</v>
      </c>
      <c r="G73" s="47">
        <v>41634</v>
      </c>
      <c r="H73" s="23">
        <v>41639</v>
      </c>
      <c r="I73" s="10">
        <v>62921.599999999999</v>
      </c>
      <c r="J73" s="10">
        <v>15730.4</v>
      </c>
      <c r="K73" s="11"/>
      <c r="L73" s="11"/>
      <c r="M73" s="11"/>
      <c r="N73" s="11"/>
    </row>
    <row r="74" spans="2:15">
      <c r="B74" s="10">
        <v>3011009493</v>
      </c>
      <c r="C74" s="23">
        <v>41642</v>
      </c>
      <c r="D74" s="10" t="s">
        <v>155</v>
      </c>
      <c r="E74" s="10" t="s">
        <v>122</v>
      </c>
      <c r="F74" s="10" t="s">
        <v>105</v>
      </c>
      <c r="G74" s="47">
        <v>41638</v>
      </c>
      <c r="H74" s="23">
        <v>41649</v>
      </c>
      <c r="I74" s="10">
        <v>38528.239999999998</v>
      </c>
      <c r="J74" s="10">
        <v>4280.9160000000002</v>
      </c>
      <c r="K74" s="11"/>
      <c r="L74" s="11"/>
      <c r="M74" s="11"/>
      <c r="N74" s="11"/>
    </row>
    <row r="75" spans="2:15">
      <c r="B75" s="10">
        <v>3011009494</v>
      </c>
      <c r="C75" s="23">
        <v>41642</v>
      </c>
      <c r="D75" s="10" t="s">
        <v>156</v>
      </c>
      <c r="E75" s="10" t="s">
        <v>133</v>
      </c>
      <c r="F75" s="10" t="s">
        <v>105</v>
      </c>
      <c r="G75" s="47">
        <v>41638</v>
      </c>
      <c r="H75" s="23">
        <v>41649</v>
      </c>
      <c r="I75" s="10">
        <v>52968.74</v>
      </c>
      <c r="J75" s="10">
        <v>5885.4160000000002</v>
      </c>
    </row>
    <row r="76" spans="2:15">
      <c r="B76" s="10">
        <v>3011009495</v>
      </c>
      <c r="C76" s="23">
        <v>41642</v>
      </c>
      <c r="D76" s="10" t="s">
        <v>157</v>
      </c>
      <c r="E76" s="10" t="s">
        <v>131</v>
      </c>
      <c r="F76" s="10" t="s">
        <v>105</v>
      </c>
      <c r="G76" s="47">
        <v>41638</v>
      </c>
      <c r="H76" s="23">
        <v>41649</v>
      </c>
      <c r="I76" s="10">
        <v>38528.239999999998</v>
      </c>
      <c r="J76" s="10">
        <v>4280.9160000000002</v>
      </c>
    </row>
    <row r="77" spans="2:15">
      <c r="B77" s="10">
        <v>3011009496</v>
      </c>
      <c r="C77" s="23">
        <v>41642</v>
      </c>
      <c r="D77" s="10" t="s">
        <v>158</v>
      </c>
      <c r="E77" s="10" t="s">
        <v>70</v>
      </c>
      <c r="F77" s="10" t="s">
        <v>113</v>
      </c>
      <c r="G77" s="47">
        <v>41645</v>
      </c>
      <c r="H77" s="23">
        <v>41649</v>
      </c>
      <c r="I77" s="10">
        <v>169075.04</v>
      </c>
      <c r="J77" s="10">
        <v>8453.7520000000004</v>
      </c>
    </row>
    <row r="78" spans="2:15">
      <c r="B78" s="13">
        <v>3011009497</v>
      </c>
      <c r="C78" s="36">
        <v>41642</v>
      </c>
      <c r="D78" s="13" t="s">
        <v>159</v>
      </c>
      <c r="E78" s="13" t="s">
        <v>4</v>
      </c>
      <c r="F78" s="13" t="s">
        <v>125</v>
      </c>
      <c r="G78" s="47">
        <v>41641</v>
      </c>
      <c r="H78" s="36">
        <v>41663</v>
      </c>
      <c r="I78" s="13">
        <v>118700.29</v>
      </c>
      <c r="J78" s="13">
        <v>6982.37</v>
      </c>
    </row>
    <row r="79" spans="2:15">
      <c r="B79" s="10">
        <v>3011009357</v>
      </c>
      <c r="C79" s="23">
        <v>41618</v>
      </c>
      <c r="D79" s="10" t="s">
        <v>160</v>
      </c>
      <c r="E79" s="10" t="s">
        <v>70</v>
      </c>
      <c r="F79" s="10" t="s">
        <v>136</v>
      </c>
      <c r="G79" s="47">
        <v>41624</v>
      </c>
      <c r="H79" s="23">
        <v>41642</v>
      </c>
      <c r="I79" s="10">
        <v>109898.78</v>
      </c>
      <c r="J79" s="10">
        <v>8453.7520000000004</v>
      </c>
    </row>
    <row r="80" spans="2:15">
      <c r="B80" s="10">
        <v>3011009358</v>
      </c>
      <c r="C80" s="23">
        <v>41618</v>
      </c>
      <c r="D80" s="10" t="s">
        <v>161</v>
      </c>
      <c r="E80" s="10" t="s">
        <v>133</v>
      </c>
      <c r="F80" s="10" t="s">
        <v>162</v>
      </c>
      <c r="G80" s="47">
        <v>41617</v>
      </c>
      <c r="H80" s="23">
        <v>41635</v>
      </c>
      <c r="I80" s="10">
        <v>82395.820000000007</v>
      </c>
      <c r="J80" s="10">
        <v>5885.4160000000002</v>
      </c>
    </row>
    <row r="81" spans="2:10">
      <c r="B81" s="10">
        <v>3011009359</v>
      </c>
      <c r="C81" s="23">
        <v>41618</v>
      </c>
      <c r="D81" s="10" t="s">
        <v>163</v>
      </c>
      <c r="E81" s="10" t="s">
        <v>131</v>
      </c>
      <c r="F81" s="10" t="s">
        <v>162</v>
      </c>
      <c r="G81" s="47">
        <v>41617</v>
      </c>
      <c r="H81" s="23">
        <v>41635</v>
      </c>
      <c r="I81" s="10">
        <v>59932.82</v>
      </c>
      <c r="J81" s="10">
        <v>4280.9160000000002</v>
      </c>
    </row>
    <row r="82" spans="2:10">
      <c r="B82" s="10">
        <v>3011009360</v>
      </c>
      <c r="C82" s="23">
        <v>41618</v>
      </c>
      <c r="D82" s="10" t="s">
        <v>164</v>
      </c>
      <c r="E82" s="10" t="s">
        <v>128</v>
      </c>
      <c r="F82" s="10" t="s">
        <v>162</v>
      </c>
      <c r="G82" s="47">
        <v>41617</v>
      </c>
      <c r="H82" s="23">
        <v>41635</v>
      </c>
      <c r="I82" s="10">
        <v>59932.82</v>
      </c>
      <c r="J82" s="10">
        <v>4280.9160000000002</v>
      </c>
    </row>
    <row r="83" spans="2:10">
      <c r="B83" s="10">
        <v>3011009361</v>
      </c>
      <c r="C83" s="23">
        <v>41618</v>
      </c>
      <c r="D83" s="10" t="s">
        <v>165</v>
      </c>
      <c r="E83" s="10" t="s">
        <v>41</v>
      </c>
      <c r="F83" s="10" t="s">
        <v>109</v>
      </c>
      <c r="G83" s="47">
        <v>41617</v>
      </c>
      <c r="H83" s="23">
        <v>41628</v>
      </c>
      <c r="I83" s="10">
        <v>58855.23</v>
      </c>
      <c r="J83" s="10">
        <v>5885.5230000000001</v>
      </c>
    </row>
    <row r="84" spans="2:10">
      <c r="B84" s="10">
        <v>3011009408</v>
      </c>
      <c r="C84" s="23">
        <v>41626</v>
      </c>
      <c r="D84" s="10" t="s">
        <v>166</v>
      </c>
      <c r="E84" s="10" t="s">
        <v>122</v>
      </c>
      <c r="F84" s="10" t="s">
        <v>162</v>
      </c>
      <c r="G84" s="47">
        <v>41617</v>
      </c>
      <c r="H84" s="23">
        <v>41635</v>
      </c>
      <c r="I84" s="10">
        <v>59932.82</v>
      </c>
      <c r="J84" s="10">
        <v>4230.9160000000002</v>
      </c>
    </row>
    <row r="85" spans="2:10">
      <c r="B85" s="10">
        <v>3011009423</v>
      </c>
      <c r="C85" s="23">
        <v>41628</v>
      </c>
      <c r="D85" s="10" t="s">
        <v>167</v>
      </c>
      <c r="E85" s="10" t="s">
        <v>37</v>
      </c>
      <c r="F85" s="10" t="s">
        <v>162</v>
      </c>
      <c r="G85" s="47">
        <v>41617</v>
      </c>
      <c r="H85" s="23">
        <v>41635</v>
      </c>
      <c r="I85" s="10">
        <v>82395.820000000007</v>
      </c>
      <c r="J85" s="10">
        <v>5885.4160000000002</v>
      </c>
    </row>
    <row r="86" spans="2:10">
      <c r="B86" s="13">
        <v>3011009488</v>
      </c>
      <c r="C86" s="13"/>
      <c r="D86" s="13"/>
      <c r="E86" s="13" t="s">
        <v>65</v>
      </c>
      <c r="F86" s="13" t="s">
        <v>125</v>
      </c>
      <c r="G86" s="47">
        <v>41634</v>
      </c>
      <c r="H86" s="36">
        <v>41659</v>
      </c>
      <c r="I86" s="13"/>
      <c r="J86" s="13">
        <v>12841.14</v>
      </c>
    </row>
    <row r="87" spans="2:10">
      <c r="B87" s="10">
        <v>3011009524</v>
      </c>
      <c r="C87" s="10"/>
      <c r="D87" s="10"/>
      <c r="E87" s="10" t="s">
        <v>128</v>
      </c>
      <c r="F87" s="10" t="s">
        <v>154</v>
      </c>
      <c r="G87" s="47">
        <v>41638</v>
      </c>
      <c r="H87" s="23">
        <v>41642</v>
      </c>
      <c r="I87" s="10"/>
      <c r="J87" s="10">
        <v>4280.9160000000002</v>
      </c>
    </row>
    <row r="88" spans="2:10">
      <c r="B88" s="10">
        <v>3011009487</v>
      </c>
      <c r="C88" s="10"/>
      <c r="D88" s="10"/>
      <c r="E88" s="10" t="s">
        <v>41</v>
      </c>
      <c r="F88" s="10" t="s">
        <v>138</v>
      </c>
      <c r="G88" s="47">
        <v>41631</v>
      </c>
      <c r="H88" s="23">
        <v>41648</v>
      </c>
      <c r="I88" s="10"/>
      <c r="J88" s="10">
        <v>5885.5230000000001</v>
      </c>
    </row>
    <row r="89" spans="2:10">
      <c r="B89" s="10">
        <v>3011009487</v>
      </c>
      <c r="C89" s="10"/>
      <c r="D89" s="10"/>
      <c r="E89" s="10" t="s">
        <v>13</v>
      </c>
      <c r="F89" s="10" t="s">
        <v>138</v>
      </c>
      <c r="G89" s="47">
        <v>41631</v>
      </c>
      <c r="H89" s="23">
        <v>41648</v>
      </c>
      <c r="I89" s="10"/>
      <c r="J89" s="10">
        <v>5350.4759999999997</v>
      </c>
    </row>
    <row r="90" spans="2:10">
      <c r="B90" s="10">
        <v>3011009430</v>
      </c>
      <c r="C90" s="4"/>
      <c r="D90" s="4"/>
      <c r="E90" s="10" t="s">
        <v>44</v>
      </c>
      <c r="F90" s="10" t="s">
        <v>168</v>
      </c>
      <c r="G90" s="47">
        <v>41626</v>
      </c>
      <c r="H90" s="23">
        <v>41684</v>
      </c>
      <c r="I90" s="10"/>
      <c r="J90" s="10">
        <v>6955.61</v>
      </c>
    </row>
    <row r="91" spans="2:10">
      <c r="B91" s="10">
        <v>3011009552</v>
      </c>
      <c r="C91" s="23">
        <v>41654</v>
      </c>
      <c r="D91" s="10" t="s">
        <v>169</v>
      </c>
      <c r="E91" s="10" t="s">
        <v>135</v>
      </c>
      <c r="F91" s="10" t="s">
        <v>141</v>
      </c>
      <c r="G91" s="47">
        <v>41649</v>
      </c>
      <c r="H91" s="23">
        <v>41677</v>
      </c>
      <c r="I91" s="10">
        <v>123595.98</v>
      </c>
      <c r="J91" s="10">
        <v>5885.5230000000001</v>
      </c>
    </row>
    <row r="92" spans="2:10">
      <c r="B92" s="10">
        <v>3011009552</v>
      </c>
      <c r="C92" s="23">
        <v>41654</v>
      </c>
      <c r="D92" s="10" t="s">
        <v>169</v>
      </c>
      <c r="E92" s="10" t="s">
        <v>15</v>
      </c>
      <c r="F92" s="10" t="s">
        <v>141</v>
      </c>
      <c r="G92" s="47">
        <v>41649</v>
      </c>
      <c r="H92" s="23">
        <v>41677</v>
      </c>
      <c r="I92" s="10">
        <v>112360</v>
      </c>
      <c r="J92" s="10">
        <v>5350.4759999999997</v>
      </c>
    </row>
    <row r="93" spans="2:10">
      <c r="B93" s="10">
        <v>3011009574</v>
      </c>
      <c r="C93" s="23">
        <v>41659</v>
      </c>
      <c r="D93" s="10" t="s">
        <v>170</v>
      </c>
      <c r="E93" s="10" t="s">
        <v>133</v>
      </c>
      <c r="F93" s="10" t="s">
        <v>45</v>
      </c>
      <c r="G93" s="47">
        <v>41645</v>
      </c>
      <c r="H93" s="23">
        <v>41663</v>
      </c>
      <c r="I93" s="10">
        <v>88281.24</v>
      </c>
      <c r="J93" s="10">
        <v>5885.4160000000002</v>
      </c>
    </row>
    <row r="94" spans="2:10">
      <c r="B94" s="10">
        <v>3011009575</v>
      </c>
      <c r="C94" s="23">
        <v>41659</v>
      </c>
      <c r="D94" s="10" t="s">
        <v>171</v>
      </c>
      <c r="E94" s="10" t="s">
        <v>145</v>
      </c>
      <c r="F94" s="10" t="s">
        <v>141</v>
      </c>
      <c r="G94" s="47">
        <v>41659</v>
      </c>
      <c r="H94" s="23">
        <v>41687</v>
      </c>
      <c r="I94" s="10">
        <v>157303.85999999999</v>
      </c>
      <c r="J94" s="10">
        <v>7490.66</v>
      </c>
    </row>
    <row r="95" spans="2:10">
      <c r="B95" s="10">
        <v>3011009596</v>
      </c>
      <c r="C95" s="23">
        <v>41662</v>
      </c>
      <c r="D95" s="10" t="s">
        <v>172</v>
      </c>
      <c r="E95" s="10" t="s">
        <v>65</v>
      </c>
      <c r="F95" s="10" t="s">
        <v>73</v>
      </c>
      <c r="G95" s="47">
        <v>41660</v>
      </c>
      <c r="H95" s="23">
        <v>41669</v>
      </c>
      <c r="I95" s="10">
        <v>102729.14</v>
      </c>
      <c r="J95" s="10">
        <v>12841.142</v>
      </c>
    </row>
    <row r="96" spans="2:10">
      <c r="B96" s="12">
        <v>3011009639</v>
      </c>
      <c r="C96" s="46">
        <v>41669</v>
      </c>
      <c r="D96" s="29" t="s">
        <v>173</v>
      </c>
      <c r="E96" s="29" t="s">
        <v>80</v>
      </c>
      <c r="F96" s="29" t="s">
        <v>113</v>
      </c>
      <c r="G96" s="48">
        <v>41673</v>
      </c>
      <c r="H96" s="46">
        <v>41698</v>
      </c>
      <c r="I96" s="11">
        <v>151955.6</v>
      </c>
      <c r="J96" s="29">
        <v>7597.78</v>
      </c>
    </row>
    <row r="97" spans="2:10">
      <c r="B97" s="12">
        <v>3011009640</v>
      </c>
      <c r="C97" s="46">
        <v>41669</v>
      </c>
      <c r="D97" s="29" t="s">
        <v>174</v>
      </c>
      <c r="E97" s="29" t="s">
        <v>70</v>
      </c>
      <c r="F97" s="29" t="s">
        <v>113</v>
      </c>
      <c r="G97" s="48">
        <v>41673</v>
      </c>
      <c r="H97" s="46">
        <v>41698</v>
      </c>
      <c r="I97" s="11">
        <v>169075.04</v>
      </c>
      <c r="J97" s="29">
        <v>8453.7520000000004</v>
      </c>
    </row>
    <row r="98" spans="2:10">
      <c r="B98" s="10">
        <v>3011009649</v>
      </c>
      <c r="C98" s="23">
        <v>41673</v>
      </c>
      <c r="D98" s="10" t="s">
        <v>175</v>
      </c>
      <c r="E98" s="10" t="s">
        <v>133</v>
      </c>
      <c r="F98" s="10" t="s">
        <v>67</v>
      </c>
      <c r="G98" s="47">
        <v>41666</v>
      </c>
      <c r="H98" s="23">
        <v>41670</v>
      </c>
      <c r="I98" s="10">
        <v>29427.08</v>
      </c>
      <c r="J98" s="10">
        <v>5885.4160000000002</v>
      </c>
    </row>
  </sheetData>
  <autoFilter ref="B4:N98">
    <filterColumn colId="3"/>
    <filterColumn colId="5"/>
    <filterColumn colId="8"/>
  </autoFilter>
  <hyperlinks>
    <hyperlink ref="B86" r:id="rId1" tooltip="3011009488" display="https://ebiz.bmc.com/OA_HTML/OA.jsp?OAFunc=POS_VIEW_ORDER_INT&amp;ReqHeaderId=%7B!!bL1f3mFERgEGCW.di-VYxg%7D&amp;PoHeaderId=%7B!!X1P3lm4hXbu9N8FhDmhTMw%7D&amp;PoReleaseId=&amp;retainAM=Y&amp;addBreadCrumb=Y&amp;_ti=1672790608&amp;oapc=51&amp;oas=WlQBqEEvlywBX_CLU0RdAw.."/>
    <hyperlink ref="B87" r:id="rId2" tooltip="3011009524" display="https://ebiz.bmc.com/OA_HTML/OA.jsp?OAFunc=POS_VIEW_ORDER_INT&amp;ReqHeaderId=%7B!!Tiuj8VaqIVmDuljVpRPIMw%7D&amp;PoHeaderId=%7B!!mr2q7cqFqmg6YGOKKOVG4Q%7D&amp;PoReleaseId=&amp;retainAM=Y&amp;addBreadCrumb=Y&amp;_ti=1672790608&amp;oapc=51&amp;oas=_8s8weE22LaEFHsjirvezA.."/>
    <hyperlink ref="B88" r:id="rId3" tooltip="3011009487" display="https://ebiz.bmc.com/OA_HTML/OA.jsp?OAFunc=POS_VIEW_ORDER_INT&amp;ReqHeaderId=%7B!!ZQ2.DcuzJz5rZQNoHauA1w%7D&amp;PoHeaderId=%7B!!cfJrMvcI5YJDVn9Ygcoa4A%7D&amp;PoReleaseId=&amp;retainAM=Y&amp;addBreadCrumb=Y&amp;_ti=1672790608&amp;oapc=51&amp;oas=KsCLY9dhRn_q7qORQDkgrQ.."/>
    <hyperlink ref="B89" r:id="rId4" tooltip="3011009487" display="https://ebiz.bmc.com/OA_HTML/OA.jsp?OAFunc=POS_VIEW_ORDER_INT&amp;ReqHeaderId=%7B!!ZQ2.DcuzJz5rZQNoHauA1w%7D&amp;PoHeaderId=%7B!!cfJrMvcI5YJDVn9Ygcoa4A%7D&amp;PoReleaseId=&amp;retainAM=Y&amp;addBreadCrumb=Y&amp;_ti=1672790608&amp;oapc=51&amp;oas=KsCLY9dhRn_q7qORQDkgrQ.."/>
    <hyperlink ref="B90" r:id="rId5" tooltip="3011009430" display="https://ebiz.bmc.com/OA_HTML/OA.jsp?OAFunc=POS_VIEW_ORDER_INT&amp;ReqHeaderId=%7B!!L3f9Y4jBYdC-dJEKLtp3ig%7D&amp;PoHeaderId=%7B!!yIx3kg3l2wDBETCcbCTuWw%7D&amp;PoReleaseId=&amp;retainAM=Y&amp;addBreadCrumb=Y&amp;_ti=1672790608&amp;oapc=51&amp;oas=5fveCefYHFjBMK3LOBDdbQ..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D3:K14"/>
  <sheetViews>
    <sheetView workbookViewId="0">
      <selection activeCell="J13" sqref="J13"/>
    </sheetView>
  </sheetViews>
  <sheetFormatPr defaultRowHeight="15"/>
  <cols>
    <col min="4" max="4" width="15.7109375" bestFit="1" customWidth="1"/>
    <col min="5" max="5" width="10.7109375" bestFit="1" customWidth="1"/>
    <col min="6" max="6" width="23" customWidth="1"/>
    <col min="7" max="7" width="24.7109375" customWidth="1"/>
    <col min="8" max="8" width="11.7109375" bestFit="1" customWidth="1"/>
    <col min="9" max="9" width="16.5703125" bestFit="1" customWidth="1"/>
    <col min="10" max="10" width="24.28515625" customWidth="1"/>
    <col min="11" max="11" width="14.28515625" bestFit="1" customWidth="1"/>
  </cols>
  <sheetData>
    <row r="3" spans="4:11" ht="19.5" thickBot="1">
      <c r="G3" s="2" t="s">
        <v>23</v>
      </c>
    </row>
    <row r="4" spans="4:11" ht="16.5" thickBot="1">
      <c r="D4" s="7" t="s">
        <v>26</v>
      </c>
      <c r="E4" s="8" t="s">
        <v>2</v>
      </c>
      <c r="F4" s="8" t="s">
        <v>10</v>
      </c>
      <c r="G4" s="8" t="s">
        <v>3</v>
      </c>
      <c r="H4" s="8" t="s">
        <v>5</v>
      </c>
      <c r="I4" s="8" t="s">
        <v>8</v>
      </c>
      <c r="J4" s="8" t="s">
        <v>7</v>
      </c>
      <c r="K4" s="9" t="s">
        <v>9</v>
      </c>
    </row>
    <row r="5" spans="4:11">
      <c r="D5" s="14">
        <v>100010024889</v>
      </c>
      <c r="E5" s="15">
        <v>41456</v>
      </c>
      <c r="F5" s="16">
        <v>100040021341</v>
      </c>
      <c r="G5" s="17" t="s">
        <v>25</v>
      </c>
      <c r="H5" s="18" t="s">
        <v>24</v>
      </c>
      <c r="I5" s="15">
        <v>41431</v>
      </c>
      <c r="J5" s="19">
        <v>41554</v>
      </c>
      <c r="K5" s="18">
        <v>336000</v>
      </c>
    </row>
    <row r="6" spans="4:11">
      <c r="D6" s="5"/>
      <c r="E6" s="6"/>
      <c r="F6" s="5"/>
      <c r="G6" s="5"/>
      <c r="H6" s="5"/>
      <c r="I6" s="5"/>
      <c r="J6" s="3"/>
      <c r="K6" s="5"/>
    </row>
    <row r="7" spans="4:11">
      <c r="D7" s="5"/>
      <c r="E7" s="6"/>
      <c r="F7" s="5"/>
      <c r="G7" s="5"/>
      <c r="H7" s="5"/>
      <c r="I7" s="5"/>
      <c r="J7" s="3"/>
      <c r="K7" s="5"/>
    </row>
    <row r="8" spans="4:11">
      <c r="D8" s="5"/>
      <c r="E8" s="6"/>
      <c r="F8" s="5"/>
      <c r="G8" s="5"/>
      <c r="H8" s="5"/>
      <c r="I8" s="5"/>
      <c r="J8" s="3"/>
      <c r="K8" s="5"/>
    </row>
    <row r="9" spans="4:11">
      <c r="E9" s="1"/>
      <c r="J9" s="3"/>
    </row>
    <row r="10" spans="4:11">
      <c r="D10" s="5"/>
      <c r="E10" s="6"/>
      <c r="F10" s="5"/>
      <c r="G10" s="5"/>
      <c r="H10" s="5"/>
      <c r="I10" s="5"/>
      <c r="J10" s="3"/>
      <c r="K10" s="5"/>
    </row>
    <row r="11" spans="4:11">
      <c r="D11" s="5"/>
      <c r="E11" s="6"/>
      <c r="F11" s="5"/>
      <c r="G11" s="5"/>
      <c r="H11" s="5"/>
      <c r="I11" s="5"/>
      <c r="J11" s="3"/>
      <c r="K11" s="5"/>
    </row>
    <row r="12" spans="4:11">
      <c r="D12" s="3"/>
      <c r="E12" s="1"/>
      <c r="G12" s="5"/>
      <c r="H12" s="5"/>
      <c r="I12" s="5"/>
      <c r="J12" s="3"/>
      <c r="K12" s="5"/>
    </row>
    <row r="13" spans="4:11">
      <c r="D13" s="3"/>
      <c r="E13" s="1"/>
      <c r="G13" s="5"/>
      <c r="H13" s="5"/>
      <c r="I13" s="5"/>
      <c r="J13" s="3"/>
      <c r="K13" s="5"/>
    </row>
    <row r="14" spans="4:11">
      <c r="D14" s="3"/>
      <c r="E14" s="1"/>
      <c r="G14" s="5"/>
      <c r="H14" s="5"/>
      <c r="I14" s="5"/>
      <c r="J14" s="3"/>
      <c r="K14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3:K14"/>
  <sheetViews>
    <sheetView workbookViewId="0">
      <selection activeCell="B27" sqref="B27"/>
    </sheetView>
  </sheetViews>
  <sheetFormatPr defaultRowHeight="15"/>
  <cols>
    <col min="4" max="4" width="15.7109375" bestFit="1" customWidth="1"/>
    <col min="5" max="5" width="10.7109375" bestFit="1" customWidth="1"/>
    <col min="6" max="6" width="23" customWidth="1"/>
    <col min="7" max="7" width="24.7109375" customWidth="1"/>
    <col min="8" max="8" width="11.7109375" bestFit="1" customWidth="1"/>
    <col min="9" max="10" width="16.5703125" bestFit="1" customWidth="1"/>
    <col min="11" max="11" width="22.5703125" bestFit="1" customWidth="1"/>
  </cols>
  <sheetData>
    <row r="3" spans="4:11" ht="19.5" thickBot="1">
      <c r="G3" s="2" t="s">
        <v>35</v>
      </c>
    </row>
    <row r="4" spans="4:11" ht="16.5" thickBot="1">
      <c r="D4" s="7" t="s">
        <v>26</v>
      </c>
      <c r="E4" s="8" t="s">
        <v>2</v>
      </c>
      <c r="F4" s="8" t="s">
        <v>48</v>
      </c>
      <c r="G4" s="8" t="s">
        <v>3</v>
      </c>
      <c r="H4" s="8" t="s">
        <v>5</v>
      </c>
      <c r="I4" s="8" t="s">
        <v>8</v>
      </c>
      <c r="J4" s="8" t="s">
        <v>7</v>
      </c>
      <c r="K4" s="9" t="s">
        <v>47</v>
      </c>
    </row>
    <row r="5" spans="4:11">
      <c r="D5" s="14"/>
      <c r="E5" s="15"/>
      <c r="F5" s="16" t="s">
        <v>49</v>
      </c>
      <c r="G5" s="17" t="s">
        <v>46</v>
      </c>
      <c r="H5" s="18"/>
      <c r="I5" s="15" t="s">
        <v>34</v>
      </c>
      <c r="J5" s="19"/>
      <c r="K5" s="18">
        <v>128000</v>
      </c>
    </row>
    <row r="6" spans="4:11">
      <c r="D6" s="5"/>
      <c r="E6" s="6"/>
      <c r="F6" s="5"/>
      <c r="G6" s="5"/>
      <c r="H6" s="5"/>
      <c r="I6" s="5"/>
      <c r="J6" s="3"/>
      <c r="K6" s="5"/>
    </row>
    <row r="7" spans="4:11">
      <c r="D7" s="5"/>
      <c r="E7" s="6"/>
      <c r="F7" s="5"/>
      <c r="G7" s="5"/>
      <c r="H7" s="5"/>
      <c r="I7" s="5"/>
      <c r="J7" s="3"/>
      <c r="K7" s="5"/>
    </row>
    <row r="8" spans="4:11">
      <c r="D8" s="5"/>
      <c r="E8" s="6"/>
      <c r="F8" s="5"/>
      <c r="G8" s="5"/>
      <c r="H8" s="5"/>
      <c r="I8" s="5"/>
      <c r="J8" s="3"/>
      <c r="K8" s="5"/>
    </row>
    <row r="9" spans="4:11">
      <c r="E9" s="1"/>
      <c r="J9" s="3"/>
    </row>
    <row r="10" spans="4:11">
      <c r="D10" s="5"/>
      <c r="E10" s="6"/>
      <c r="F10" s="5"/>
      <c r="G10" s="5"/>
      <c r="H10" s="5"/>
      <c r="I10" s="5"/>
      <c r="J10" s="3"/>
      <c r="K10" s="5"/>
    </row>
    <row r="11" spans="4:11">
      <c r="D11" s="5"/>
      <c r="E11" s="6"/>
      <c r="F11" s="5"/>
      <c r="G11" s="5"/>
      <c r="H11" s="5"/>
      <c r="I11" s="5"/>
      <c r="J11" s="3"/>
      <c r="K11" s="5"/>
    </row>
    <row r="12" spans="4:11">
      <c r="D12" s="3"/>
      <c r="E12" s="1"/>
      <c r="G12" s="5"/>
      <c r="H12" s="5"/>
      <c r="I12" s="5"/>
      <c r="J12" s="3"/>
      <c r="K12" s="5"/>
    </row>
    <row r="13" spans="4:11">
      <c r="D13" s="3"/>
      <c r="E13" s="1"/>
      <c r="G13" s="5"/>
      <c r="H13" s="5"/>
      <c r="I13" s="5"/>
      <c r="J13" s="3"/>
      <c r="K13" s="5"/>
    </row>
    <row r="14" spans="4:11">
      <c r="D14" s="3"/>
      <c r="E14" s="1"/>
      <c r="G14" s="5"/>
      <c r="H14" s="5"/>
      <c r="I14" s="5"/>
      <c r="J14" s="3"/>
      <c r="K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M17"/>
  <sheetViews>
    <sheetView workbookViewId="0">
      <selection activeCell="H4" sqref="H4"/>
    </sheetView>
  </sheetViews>
  <sheetFormatPr defaultRowHeight="15"/>
  <cols>
    <col min="4" max="4" width="18" bestFit="1" customWidth="1"/>
    <col min="5" max="5" width="13.140625" customWidth="1"/>
    <col min="6" max="6" width="20.140625" bestFit="1" customWidth="1"/>
    <col min="8" max="8" width="15.140625" customWidth="1"/>
    <col min="9" max="9" width="14.5703125" bestFit="1" customWidth="1"/>
    <col min="12" max="12" width="16.28515625" bestFit="1" customWidth="1"/>
  </cols>
  <sheetData>
    <row r="1" spans="2:13">
      <c r="E1" s="25"/>
    </row>
    <row r="2" spans="2:13">
      <c r="F2" t="s">
        <v>82</v>
      </c>
      <c r="G2" t="s">
        <v>98</v>
      </c>
      <c r="I2" t="s">
        <v>91</v>
      </c>
      <c r="M2" t="s">
        <v>95</v>
      </c>
    </row>
    <row r="4" spans="2:13">
      <c r="C4" t="s">
        <v>94</v>
      </c>
      <c r="D4" t="s">
        <v>117</v>
      </c>
      <c r="E4" t="s">
        <v>118</v>
      </c>
      <c r="H4" t="s">
        <v>93</v>
      </c>
      <c r="I4" t="s">
        <v>92</v>
      </c>
      <c r="L4" t="s">
        <v>97</v>
      </c>
      <c r="M4" t="s">
        <v>96</v>
      </c>
    </row>
    <row r="5" spans="2:13">
      <c r="C5" t="s">
        <v>83</v>
      </c>
      <c r="D5" s="25">
        <v>5</v>
      </c>
      <c r="E5" s="25">
        <v>5</v>
      </c>
      <c r="L5">
        <f>150000/21</f>
        <v>7142.8571428571431</v>
      </c>
    </row>
    <row r="6" spans="2:13">
      <c r="C6" t="s">
        <v>84</v>
      </c>
      <c r="D6" s="25">
        <v>23</v>
      </c>
      <c r="E6" s="25">
        <v>21</v>
      </c>
      <c r="H6">
        <v>6430</v>
      </c>
      <c r="L6">
        <f>L5*20</f>
        <v>142857.14285714287</v>
      </c>
    </row>
    <row r="7" spans="2:13">
      <c r="B7" s="24">
        <v>41427</v>
      </c>
      <c r="C7" t="s">
        <v>85</v>
      </c>
      <c r="D7" s="25">
        <v>2</v>
      </c>
      <c r="E7" s="30">
        <v>2</v>
      </c>
    </row>
    <row r="8" spans="2:13">
      <c r="B8" s="24">
        <v>41430</v>
      </c>
      <c r="C8" t="s">
        <v>85</v>
      </c>
      <c r="D8" s="25">
        <v>17</v>
      </c>
      <c r="E8" s="30">
        <v>17</v>
      </c>
    </row>
    <row r="9" spans="2:13">
      <c r="B9" s="24">
        <v>41484</v>
      </c>
      <c r="C9" t="s">
        <v>86</v>
      </c>
      <c r="D9" s="25">
        <v>23</v>
      </c>
      <c r="E9" s="25">
        <v>22</v>
      </c>
    </row>
    <row r="10" spans="2:13">
      <c r="C10" t="s">
        <v>87</v>
      </c>
      <c r="D10" s="25">
        <v>19</v>
      </c>
      <c r="E10" s="25">
        <v>20</v>
      </c>
    </row>
    <row r="11" spans="2:13">
      <c r="D11" s="30">
        <f>SUM(D5:D10)</f>
        <v>89</v>
      </c>
      <c r="E11" s="30">
        <f>SUM(E5:E10)</f>
        <v>87</v>
      </c>
    </row>
    <row r="12" spans="2:13">
      <c r="D12" s="30"/>
      <c r="E12" s="30"/>
    </row>
    <row r="13" spans="2:13">
      <c r="B13" s="24">
        <v>41519</v>
      </c>
      <c r="C13" t="s">
        <v>88</v>
      </c>
      <c r="D13" s="25">
        <v>19</v>
      </c>
      <c r="E13" s="30">
        <v>19</v>
      </c>
    </row>
    <row r="14" spans="2:13">
      <c r="B14" s="24">
        <v>41551</v>
      </c>
      <c r="C14" t="s">
        <v>89</v>
      </c>
      <c r="D14" s="25">
        <v>3</v>
      </c>
      <c r="E14" s="30">
        <v>4</v>
      </c>
    </row>
    <row r="15" spans="2:13">
      <c r="B15" s="24">
        <v>41554</v>
      </c>
      <c r="C15" t="s">
        <v>89</v>
      </c>
      <c r="D15" s="25">
        <v>19</v>
      </c>
      <c r="E15" s="30">
        <v>21</v>
      </c>
    </row>
    <row r="16" spans="2:13">
      <c r="B16" s="24">
        <v>41607</v>
      </c>
      <c r="C16" t="s">
        <v>90</v>
      </c>
      <c r="D16" s="25">
        <v>16</v>
      </c>
    </row>
    <row r="17" spans="3:5">
      <c r="C17" s="31"/>
      <c r="D17" s="24"/>
      <c r="E1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BMC</vt:lpstr>
      <vt:lpstr>Mphasis</vt:lpstr>
      <vt:lpstr>DYNPRO</vt:lpstr>
      <vt:lpstr>Colt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2013-05-25T07:58:49Z</dcterms:created>
  <dcterms:modified xsi:type="dcterms:W3CDTF">2014-03-22T11:56:05Z</dcterms:modified>
</cp:coreProperties>
</file>