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pvi\Desktop\Research\BPG Research\JPEG compression\"/>
    </mc:Choice>
  </mc:AlternateContent>
  <xr:revisionPtr revIDLastSave="0" documentId="13_ncr:1_{ABE2D375-80FD-4BE1-8B79-0914B5CEED8E}" xr6:coauthVersionLast="47" xr6:coauthVersionMax="47" xr10:uidLastSave="{00000000-0000-0000-0000-000000000000}"/>
  <bookViews>
    <workbookView xWindow="-96" yWindow="-96" windowWidth="23232" windowHeight="13152" xr2:uid="{6CA53EF8-0CBD-427D-BCE1-32379DADDD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F7" i="1"/>
  <c r="E7" i="1"/>
  <c r="G6" i="1"/>
  <c r="F6" i="1"/>
  <c r="E6" i="1"/>
  <c r="G5" i="1"/>
  <c r="F5" i="1"/>
  <c r="E5" i="1"/>
  <c r="E4" i="1"/>
  <c r="G4" i="1"/>
  <c r="F4" i="1"/>
  <c r="E3" i="1"/>
  <c r="G3" i="1"/>
  <c r="F3" i="1"/>
  <c r="F2" i="1"/>
  <c r="E2" i="1"/>
  <c r="G2" i="1"/>
  <c r="G14" i="1"/>
  <c r="F14" i="1"/>
  <c r="E14" i="1"/>
  <c r="G13" i="1"/>
  <c r="F13" i="1"/>
  <c r="E13" i="1"/>
  <c r="G12" i="1"/>
  <c r="F12" i="1"/>
  <c r="E12" i="1"/>
  <c r="D10" i="1"/>
  <c r="D9" i="1"/>
  <c r="G11" i="1"/>
  <c r="F11" i="1"/>
  <c r="E11" i="1"/>
  <c r="G9" i="1"/>
  <c r="G10" i="1"/>
  <c r="F10" i="1"/>
  <c r="E10" i="1"/>
  <c r="F9" i="1"/>
  <c r="E9" i="1"/>
</calcChain>
</file>

<file path=xl/sharedStrings.xml><?xml version="1.0" encoding="utf-8"?>
<sst xmlns="http://schemas.openxmlformats.org/spreadsheetml/2006/main" count="22" uniqueCount="16">
  <si>
    <t>Formats</t>
  </si>
  <si>
    <t>gray 8 bit</t>
  </si>
  <si>
    <t>gray 16 bit</t>
  </si>
  <si>
    <t>gray 16 bit linear</t>
  </si>
  <si>
    <t>rgb 8 bit</t>
  </si>
  <si>
    <t>rgb 16 bit</t>
  </si>
  <si>
    <t>rgb 16 bit linear</t>
  </si>
  <si>
    <t>mode</t>
  </si>
  <si>
    <t>BPG</t>
  </si>
  <si>
    <t>JPEG</t>
  </si>
  <si>
    <t>CR</t>
  </si>
  <si>
    <t>PSNR</t>
  </si>
  <si>
    <t>MSE</t>
  </si>
  <si>
    <t>RMSE</t>
  </si>
  <si>
    <t>Sr.</t>
  </si>
  <si>
    <t>BPP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</si>
</sst>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gray(BPG</a:t>
            </a:r>
            <a:r>
              <a:rPr lang="en-US" baseline="0"/>
              <a:t> vs JPEG PSNR)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47062110049386"/>
          <c:y val="0.13668693569191082"/>
          <c:w val="0.65968658435149408"/>
          <c:h val="0.71073039584811426"/>
        </c:manualLayout>
      </c:layout>
      <c:lineChart>
        <c:grouping val="standard"/>
        <c:varyColors val="0"/>
        <c:ser>
          <c:idx val="0"/>
          <c:order val="0"/>
          <c:tx>
            <c:v>BPG_gray_PSNR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Sheet1!$D$2:$D$4</c:f>
              <c:numCache>
                <c:formatCode>0.00</c:formatCode>
                <c:ptCount val="3"/>
                <c:pt idx="0" formatCode="General">
                  <c:v>39.92</c:v>
                </c:pt>
                <c:pt idx="1">
                  <c:v>68.2</c:v>
                </c:pt>
                <c:pt idx="2" formatCode="General">
                  <c:v>91.89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2-42D4-82D1-16B64C142E16}"/>
            </c:ext>
          </c:extLst>
        </c:ser>
        <c:ser>
          <c:idx val="1"/>
          <c:order val="1"/>
          <c:tx>
            <c:v>JPEG_gray_PSNR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Sheet1!$I$2:$I$4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Sheet1!$E$9:$E$11</c:f>
              <c:numCache>
                <c:formatCode>0.00</c:formatCode>
                <c:ptCount val="3"/>
                <c:pt idx="0">
                  <c:v>39.836666666666673</c:v>
                </c:pt>
                <c:pt idx="1">
                  <c:v>88.036666666666676</c:v>
                </c:pt>
                <c:pt idx="2">
                  <c:v>94.243333333333339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12-42D4-82D1-16B64C142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326703"/>
        <c:axId val="1867327119"/>
      </c:lineChart>
      <c:catAx>
        <c:axId val="186732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BPP/bits</a:t>
                </a:r>
                <a:r>
                  <a:rPr lang="en-US" baseline="0"/>
                  <a:t> per pixel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27119"/>
        <c:crosses val="autoZero"/>
        <c:auto val="1"/>
        <c:lblAlgn val="ctr"/>
        <c:lblOffset val="100"/>
        <c:noMultiLvlLbl val="0"/>
      </c:catAx>
      <c:valAx>
        <c:axId val="186732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2670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rgb(BPG</a:t>
            </a:r>
            <a:r>
              <a:rPr lang="en-US" baseline="0"/>
              <a:t> vs JPEG PSNR)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BPG_rgb_PSNR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Sheet1!$E$5:$E$7</c:f>
              <c:numCache>
                <c:formatCode>0.00</c:formatCode>
                <c:ptCount val="3"/>
                <c:pt idx="0">
                  <c:v>37.516666666666659</c:v>
                </c:pt>
                <c:pt idx="1">
                  <c:v>85.606666666666669</c:v>
                </c:pt>
                <c:pt idx="2">
                  <c:v>90.100000000000009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B-4034-A5AA-0736D0D35EFB}"/>
            </c:ext>
          </c:extLst>
        </c:ser>
        <c:ser>
          <c:idx val="1"/>
          <c:order val="1"/>
          <c:tx>
            <c:v>JPEG_rgb_PSNR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Sheet1!$I$2:$I$4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Sheet1!$E$12:$E$14</c:f>
              <c:numCache>
                <c:formatCode>General</c:formatCode>
                <c:ptCount val="3"/>
                <c:pt idx="0">
                  <c:v>33.31</c:v>
                </c:pt>
                <c:pt idx="1">
                  <c:v>81.509999999999991</c:v>
                </c:pt>
                <c:pt idx="2" formatCode="0.00">
                  <c:v>87.800000000000011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B-4034-A5AA-0736D0D35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482735"/>
        <c:axId val="1658480239"/>
      </c:lineChart>
      <c:catAx>
        <c:axId val="165848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BPP/bits</a:t>
                </a:r>
                <a:r>
                  <a:rPr lang="en-US" baseline="0"/>
                  <a:t> per pixel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80239"/>
        <c:crosses val="autoZero"/>
        <c:auto val="1"/>
        <c:lblAlgn val="ctr"/>
        <c:lblOffset val="100"/>
        <c:noMultiLvlLbl val="0"/>
      </c:catAx>
      <c:valAx>
        <c:axId val="165848023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8273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rgb(BPG</a:t>
            </a:r>
            <a:r>
              <a:rPr lang="en-US" baseline="0"/>
              <a:t> vs JPEG MSE)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BPG_rgb_MSE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Sheet1!$F$5:$F$7</c:f>
              <c:numCache>
                <c:formatCode>0.00</c:formatCode>
                <c:ptCount val="3"/>
                <c:pt idx="0">
                  <c:v>17.702333333333332</c:v>
                </c:pt>
                <c:pt idx="1">
                  <c:v>17.920666666666666</c:v>
                </c:pt>
                <c:pt idx="2" formatCode="0.000">
                  <c:v>6.3096666666666676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0-4C69-8A5D-9C55A6319806}"/>
            </c:ext>
          </c:extLst>
        </c:ser>
        <c:ser>
          <c:idx val="1"/>
          <c:order val="1"/>
          <c:tx>
            <c:v>JPEG_rgb_MSE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Sheet1!$I$2:$I$4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Sheet1!$F$12:$F$14</c:f>
              <c:numCache>
                <c:formatCode>0.00</c:formatCode>
                <c:ptCount val="3"/>
                <c:pt idx="0" formatCode="General">
                  <c:v>38.06</c:v>
                </c:pt>
                <c:pt idx="1">
                  <c:v>38.094000000000001</c:v>
                </c:pt>
                <c:pt idx="2">
                  <c:v>16.447133333333333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0-4C69-8A5D-9C55A6319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438223"/>
        <c:axId val="1658439471"/>
      </c:lineChart>
      <c:catAx>
        <c:axId val="165843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BPP</a:t>
                </a:r>
                <a:r>
                  <a:rPr lang="en-US" baseline="0"/>
                  <a:t>/bits per pixel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39471"/>
        <c:crosses val="autoZero"/>
        <c:auto val="1"/>
        <c:lblAlgn val="ctr"/>
        <c:lblOffset val="100"/>
        <c:noMultiLvlLbl val="0"/>
      </c:catAx>
      <c:valAx>
        <c:axId val="16584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38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gray(BPG</a:t>
            </a:r>
            <a:r>
              <a:rPr lang="en-US" baseline="0"/>
              <a:t> vs JPEG MSE)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BPG_gray_MSE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Sheet1!$F$2:$F$4</c:f>
              <c:numCache>
                <c:formatCode>0.00</c:formatCode>
                <c:ptCount val="3"/>
                <c:pt idx="0">
                  <c:v>15.361600000000001</c:v>
                </c:pt>
                <c:pt idx="1">
                  <c:v>15.772666666666668</c:v>
                </c:pt>
                <c:pt idx="2" formatCode="0.000">
                  <c:v>5.3646666666666674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1-4828-A6B1-1513FABB68DB}"/>
            </c:ext>
          </c:extLst>
        </c:ser>
        <c:ser>
          <c:idx val="1"/>
          <c:order val="1"/>
          <c:tx>
            <c:v>JPEG_gray_MSE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Sheet1!$I$2:$I$4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Sheet1!$F$9:$F$11</c:f>
              <c:numCache>
                <c:formatCode>0.00</c:formatCode>
                <c:ptCount val="3"/>
                <c:pt idx="0">
                  <c:v>10.804666666666668</c:v>
                </c:pt>
                <c:pt idx="1">
                  <c:v>10.836</c:v>
                </c:pt>
                <c:pt idx="2" formatCode="0.000">
                  <c:v>5.7833333333333323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1-4828-A6B1-1513FABB6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247919"/>
        <c:axId val="1900234191"/>
      </c:lineChart>
      <c:catAx>
        <c:axId val="190024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BPP/bits</a:t>
                </a:r>
                <a:r>
                  <a:rPr lang="en-US" baseline="0"/>
                  <a:t> per pixel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34191"/>
        <c:crosses val="autoZero"/>
        <c:auto val="1"/>
        <c:lblAlgn val="ctr"/>
        <c:lblOffset val="100"/>
        <c:noMultiLvlLbl val="0"/>
      </c:catAx>
      <c:valAx>
        <c:axId val="190023419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4791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16</xdr:row>
      <xdr:rowOff>24765</xdr:rowOff>
    </xdr:from>
    <xdr:to>
      <xdr:col>6</xdr:col>
      <xdr:colOff>350520</xdr:colOff>
      <xdr:row>31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EEC0EA-84BB-4B82-8485-4C495EB94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628650</xdr:colOff>
      <xdr:row>18</xdr:row>
      <xdr:rowOff>57150</xdr:rowOff>
    </xdr:from>
    <xdr:to>
      <xdr:col>14</xdr:col>
      <xdr:colOff>194310</xdr:colOff>
      <xdr:row>31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297225-2DDB-4034-93D9-E3F9F09C3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350520</xdr:colOff>
      <xdr:row>18</xdr:row>
      <xdr:rowOff>66675</xdr:rowOff>
    </xdr:from>
    <xdr:to>
      <xdr:col>21</xdr:col>
      <xdr:colOff>247650</xdr:colOff>
      <xdr:row>33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EE9A18-2B4F-46FC-A643-FF40F47C5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365760</xdr:colOff>
      <xdr:row>1</xdr:row>
      <xdr:rowOff>99059</xdr:rowOff>
    </xdr:from>
    <xdr:to>
      <xdr:col>16</xdr:col>
      <xdr:colOff>262890</xdr:colOff>
      <xdr:row>16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47E953-F6A6-4184-93F2-D4FDF9A77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3CA65-BDE9-4787-84ED-F1AE5335FBAD}">
  <dimension ref="A1:I14"/>
  <sheetViews>
    <sheetView tabSelected="1" workbookViewId="0">
      <selection activeCell="I12" sqref="I12"/>
    </sheetView>
  </sheetViews>
  <sheetFormatPr defaultRowHeight="14.4" x14ac:dyDescent="0.55000000000000004"/>
  <cols>
    <col min="3" max="3" width="13.89453125" bestFit="1" customWidth="1"/>
    <col min="5" max="6" width="9.15625" bestFit="1" customWidth="1"/>
  </cols>
  <sheetData>
    <row r="1" spans="1:9" x14ac:dyDescent="0.55000000000000004">
      <c r="A1" t="s">
        <v>14</v>
      </c>
      <c r="B1" t="s">
        <v>7</v>
      </c>
      <c r="C1" t="s">
        <v>0</v>
      </c>
      <c r="D1" t="s">
        <v>10</v>
      </c>
      <c r="E1" t="s">
        <v>11</v>
      </c>
      <c r="F1" t="s">
        <v>12</v>
      </c>
      <c r="G1" t="s">
        <v>13</v>
      </c>
      <c r="I1" t="s">
        <v>15</v>
      </c>
    </row>
    <row r="2" spans="1:9" x14ac:dyDescent="0.55000000000000004">
      <c r="A2">
        <v>1</v>
      </c>
      <c r="B2" t="s">
        <v>8</v>
      </c>
      <c r="C2" t="s">
        <v>1</v>
      </c>
      <c r="D2">
        <v>39.92</v>
      </c>
      <c r="E2" s="2">
        <f>AVERAGE(32.66,41.119,40.48)</f>
        <v>38.086333333333329</v>
      </c>
      <c r="F2" s="2">
        <f>AVERAGE(35.24,5.024,5.8208)</f>
        <v>15.361600000000001</v>
      </c>
      <c r="G2" s="1">
        <f>AVERAGE(5.936,2.241,2.412)</f>
        <v>3.5296666666666661</v>
      </c>
      <c r="I2">
        <v>0</v>
      </c>
    </row>
    <row r="3" spans="1:9" x14ac:dyDescent="0.55000000000000004">
      <c r="C3" t="s">
        <v>2</v>
      </c>
      <c r="D3" s="2">
        <v>68.2</v>
      </c>
      <c r="E3" s="2">
        <f>AVERAGE(80.79,89.106,88.364)</f>
        <v>86.086666666666659</v>
      </c>
      <c r="F3" s="2">
        <f>AVERAGE(35.79,5.27,6.258)</f>
        <v>15.772666666666668</v>
      </c>
      <c r="G3" s="1">
        <f>AVERAGE(5.98,2.29,2.5017)</f>
        <v>3.5905666666666662</v>
      </c>
      <c r="I3">
        <v>1</v>
      </c>
    </row>
    <row r="4" spans="1:9" x14ac:dyDescent="0.55000000000000004">
      <c r="C4" t="s">
        <v>3</v>
      </c>
      <c r="D4">
        <v>91.89</v>
      </c>
      <c r="E4">
        <f>AVERAGE(86.06,94.84,90.24)</f>
        <v>90.38</v>
      </c>
      <c r="F4" s="1">
        <f>AVERAGE(10.628,1.409,4.057)</f>
        <v>5.3646666666666674</v>
      </c>
      <c r="G4" s="1">
        <f>AVERAGE(3.26,1.187,2.014)</f>
        <v>2.1536666666666666</v>
      </c>
      <c r="I4">
        <v>2</v>
      </c>
    </row>
    <row r="5" spans="1:9" x14ac:dyDescent="0.55000000000000004">
      <c r="C5" t="s">
        <v>4</v>
      </c>
      <c r="D5">
        <v>32.04</v>
      </c>
      <c r="E5" s="2">
        <f>AVERAGE(32.04,41.03,39.48)</f>
        <v>37.516666666666659</v>
      </c>
      <c r="F5" s="2">
        <f>AVERAGE(40.66,5.124,7.323)</f>
        <v>17.702333333333332</v>
      </c>
      <c r="G5" s="1">
        <f>AVERAGE(6.376,2.26,2.706)</f>
        <v>3.7806666666666664</v>
      </c>
    </row>
    <row r="6" spans="1:9" x14ac:dyDescent="0.55000000000000004">
      <c r="C6" t="s">
        <v>5</v>
      </c>
      <c r="D6">
        <v>53.68</v>
      </c>
      <c r="E6" s="2">
        <f>AVERAGE(80.21,89,87.61)</f>
        <v>85.606666666666669</v>
      </c>
      <c r="F6" s="2">
        <f>AVERAGE(40.91,5.406,7.446)</f>
        <v>17.920666666666666</v>
      </c>
      <c r="G6" s="1">
        <f>AVERAGE(6.396,2.325,2.728)</f>
        <v>3.8163333333333331</v>
      </c>
    </row>
    <row r="7" spans="1:9" x14ac:dyDescent="0.55000000000000004">
      <c r="C7" t="s">
        <v>6</v>
      </c>
      <c r="D7">
        <v>94.15</v>
      </c>
      <c r="E7" s="2">
        <f>AVERAGE(84.99,90.37,94.94)</f>
        <v>90.100000000000009</v>
      </c>
      <c r="F7" s="1">
        <f>AVERAGE(13.61,3.943,1.376)</f>
        <v>6.3096666666666676</v>
      </c>
      <c r="G7" s="1">
        <f>AVERAGE(3.689,1.986,1.173)</f>
        <v>2.2826666666666666</v>
      </c>
    </row>
    <row r="9" spans="1:9" x14ac:dyDescent="0.55000000000000004">
      <c r="A9">
        <v>2</v>
      </c>
      <c r="B9" t="s">
        <v>9</v>
      </c>
      <c r="C9" t="s">
        <v>1</v>
      </c>
      <c r="D9" s="2">
        <f>12.86</f>
        <v>12.86</v>
      </c>
      <c r="E9" s="2">
        <f>AVERAGE(34.59,39.02,45.9)</f>
        <v>39.836666666666673</v>
      </c>
      <c r="F9" s="2">
        <f>AVERAGE(22.6,8.143,1.671)</f>
        <v>10.804666666666668</v>
      </c>
      <c r="G9" s="1">
        <f>AVERAGE(4.753,2.854,1.292)</f>
        <v>2.9663333333333335</v>
      </c>
    </row>
    <row r="10" spans="1:9" x14ac:dyDescent="0.55000000000000004">
      <c r="C10" t="s">
        <v>2</v>
      </c>
      <c r="D10">
        <f>12.86</f>
        <v>12.86</v>
      </c>
      <c r="E10" s="2">
        <f>AVERAGE(82.79,87.16,94.16)</f>
        <v>88.036666666666676</v>
      </c>
      <c r="F10" s="2">
        <f>AVERAGE(22.6,8.261,1.647)</f>
        <v>10.836</v>
      </c>
      <c r="G10" s="1">
        <f>AVERAGE(4.76,2.87,1.28)</f>
        <v>2.97</v>
      </c>
    </row>
    <row r="11" spans="1:9" x14ac:dyDescent="0.55000000000000004">
      <c r="C11" t="s">
        <v>3</v>
      </c>
      <c r="D11">
        <v>75.17</v>
      </c>
      <c r="E11" s="2">
        <f>AVERAGE(86.86,87.07,108.8)</f>
        <v>94.243333333333339</v>
      </c>
      <c r="F11" s="1">
        <f>AVERAGE(8.86,8.433,0.057)</f>
        <v>5.7833333333333323</v>
      </c>
      <c r="G11" s="1">
        <f>AVERAGE(2.977,2.903,0.239)</f>
        <v>2.0396666666666667</v>
      </c>
    </row>
    <row r="12" spans="1:9" x14ac:dyDescent="0.55000000000000004">
      <c r="C12" t="s">
        <v>4</v>
      </c>
      <c r="D12">
        <v>9.859</v>
      </c>
      <c r="E12">
        <f>AVERAGE(29.35,34.71,35.87)</f>
        <v>33.31</v>
      </c>
      <c r="F12">
        <f>AVERAGE(75.48,21.87,16.83)</f>
        <v>38.06</v>
      </c>
      <c r="G12" s="1">
        <f>AVERAGE(8.688,4.688,4.103)</f>
        <v>5.8263333333333334</v>
      </c>
    </row>
    <row r="13" spans="1:9" x14ac:dyDescent="0.55000000000000004">
      <c r="C13" t="s">
        <v>5</v>
      </c>
      <c r="D13">
        <v>9.859</v>
      </c>
      <c r="E13">
        <f>AVERAGE(77.55,82.91,84.07)</f>
        <v>81.509999999999991</v>
      </c>
      <c r="F13" s="2">
        <f>AVERAGE(75.48,21.97,16.832)</f>
        <v>38.094000000000001</v>
      </c>
      <c r="G13" s="1">
        <f>AVERAGE(8.688,4.688,4.103)</f>
        <v>5.8263333333333334</v>
      </c>
    </row>
    <row r="14" spans="1:9" x14ac:dyDescent="0.55000000000000004">
      <c r="C14" t="s">
        <v>6</v>
      </c>
      <c r="D14">
        <v>15.99</v>
      </c>
      <c r="E14" s="2">
        <f>AVERAGE(82.98,82,98.42)</f>
        <v>87.800000000000011</v>
      </c>
      <c r="F14" s="2">
        <f>AVERAGE(21.613,27.11,0.6184)</f>
        <v>16.447133333333333</v>
      </c>
      <c r="G14" s="1">
        <f>AVERAGE(4.649,5.206,0.7864)</f>
        <v>3.5471333333333335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ponnala</dc:creator>
  <cp:lastModifiedBy>vivek ponnala</cp:lastModifiedBy>
  <dcterms:created xsi:type="dcterms:W3CDTF">2021-12-07T19:08:33Z</dcterms:created>
  <dcterms:modified xsi:type="dcterms:W3CDTF">2021-12-08T21:18:28Z</dcterms:modified>
</cp:coreProperties>
</file>