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" sheetId="1" r:id="rId4"/>
    <sheet state="visible" name="benefit" sheetId="2" r:id="rId5"/>
    <sheet state="visible" name="bank operating" sheetId="3" r:id="rId6"/>
    <sheet state="visible" name="Insurance cost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<sst xmlns="http://schemas.openxmlformats.org/spreadsheetml/2006/main" count="109" uniqueCount="67">
  <si>
    <t>ITEM</t>
  </si>
  <si>
    <t>Beneficiaries</t>
  </si>
  <si>
    <t>https://www.pmjdy.gov.in/Archive</t>
  </si>
  <si>
    <t>RuPay beneficiaries</t>
  </si>
  <si>
    <t>Newly added benef</t>
  </si>
  <si>
    <t xml:space="preserve">Bank Branches </t>
  </si>
  <si>
    <t>Branches opened per year</t>
  </si>
  <si>
    <t>Branches operational</t>
  </si>
  <si>
    <t>Average Operating Cost of  Branch (cr)</t>
  </si>
  <si>
    <t>Operating Cost of All Branches</t>
  </si>
  <si>
    <t>Deposits (in cr)</t>
  </si>
  <si>
    <t>Deposit earning (in cr)</t>
  </si>
  <si>
    <t>ins cost per person</t>
  </si>
  <si>
    <t>Insurance cost(Rs)</t>
  </si>
  <si>
    <t>Insurance Cost (cr)</t>
  </si>
  <si>
    <t>OD availed (cr)</t>
  </si>
  <si>
    <t>Over draft cost (cr)</t>
  </si>
  <si>
    <t>Advertising (cr)</t>
  </si>
  <si>
    <t>TOTAL Cost</t>
  </si>
  <si>
    <t>Int rate</t>
  </si>
  <si>
    <t>Disc factor</t>
  </si>
  <si>
    <t>Present Value</t>
  </si>
  <si>
    <t>default rate on OD(%)</t>
  </si>
  <si>
    <t>https://www.dvara.com/research/wp-content/uploads/2013/04/Cost-of-Delivering-Rural-Credit-in-India.pdf</t>
  </si>
  <si>
    <t>ins claim %</t>
  </si>
  <si>
    <t>https://economictimes.indiatimes.com/industry/banking/finance/insure/over-5000-life-insurance-claims-under-pmjdy-so-far-rti-reply/articleshow/62921237.cms?from=mdr#:~:text=It%20also%20said%20that%20under,paid%20to%202%2C340%20eligible%20claimants.</t>
  </si>
  <si>
    <t>https://economictimes.indiatimes.com/industry/services/advertising/pms-jan-dhan-yojana-government-to-spend-more-than-rs-100-crore-on-advertising-the-scheme/articleshow/41552796.cms</t>
  </si>
  <si>
    <t>Indicator</t>
  </si>
  <si>
    <t>No. of Beneficiaries</t>
  </si>
  <si>
    <t>Automated Teller Machines (ATMs) per 100,000 adults</t>
  </si>
  <si>
    <t>Productivity</t>
  </si>
  <si>
    <t>Deposit accounts with commercial banks per 1,000 adults</t>
  </si>
  <si>
    <t>Financial inclusion score</t>
  </si>
  <si>
    <t>Loan accounts with commercial banks per 1,000 adults</t>
  </si>
  <si>
    <t>Deposits (in Lakh)</t>
  </si>
  <si>
    <t>Mobile money transactions: number per 1,000 adults</t>
  </si>
  <si>
    <t>deposit earning (in cr)</t>
  </si>
  <si>
    <t>1) Supports other policies</t>
  </si>
  <si>
    <t>2) reduces income inequalities</t>
  </si>
  <si>
    <t xml:space="preserve">3) increae in entrepreneurship, supporting unorganised sector </t>
  </si>
  <si>
    <t>4)Reduction in Leakage</t>
  </si>
  <si>
    <t>80% indians hold bank account</t>
  </si>
  <si>
    <t>https://www.refinitiv.com/perspectives/ai-digitalization/accelerating-financial-inclusion-in-india/#:~:text=The%20past%20half%20a%20decade,drive%20financial%20inclusion%20in%20India.&amp;text=A%20high%20ratio%20of%20non,has%20impacted%20lending%20by%20NBFCs.</t>
  </si>
  <si>
    <t xml:space="preserve">48% active </t>
  </si>
  <si>
    <t>India’s GFX was 35 in 2011, 53 in 2014, and 80 in 2017</t>
  </si>
  <si>
    <t>bank</t>
  </si>
  <si>
    <t>Operating expense (in crores)</t>
  </si>
  <si>
    <t>branches</t>
  </si>
  <si>
    <t>Cost per branch (in crore)</t>
  </si>
  <si>
    <t>SBI</t>
  </si>
  <si>
    <t>HDFC</t>
  </si>
  <si>
    <t>BoB</t>
  </si>
  <si>
    <t>1,23,948.41</t>
  </si>
  <si>
    <t>1,07,095.09</t>
  </si>
  <si>
    <t>Operating cost (in lacs)</t>
  </si>
  <si>
    <t>Commision Paid (in lacs)</t>
  </si>
  <si>
    <t>Insurance claimed (in lacs)</t>
  </si>
  <si>
    <t>Total Premium (in lacs)</t>
  </si>
  <si>
    <t>Total Cost (in lacs)</t>
  </si>
  <si>
    <t>Total number of insurers (in lacs)</t>
  </si>
  <si>
    <t>Total cost per person</t>
  </si>
  <si>
    <t>Premium from banks</t>
  </si>
  <si>
    <t>Total Premium</t>
  </si>
  <si>
    <t>% of premium collected from banks</t>
  </si>
  <si>
    <t>Cost per person (insurance availed though banks)</t>
  </si>
  <si>
    <t>Newly added beneficiairies</t>
  </si>
  <si>
    <t>Operating Cost of All Branches (cr)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</si>
</sst>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Calibri"/>
    </font>
    <font>
      <b/>
      <color theme="1"/>
      <name val="Arial"/>
    </font>
    <font>
      <sz val="11.0"/>
      <color rgb="FF000000"/>
      <name val="Calibri"/>
    </font>
    <font>
      <u/>
      <color rgb="FF0000FF"/>
      <name val="Calibri"/>
    </font>
    <font>
      <color theme="1"/>
      <name val="Arial"/>
    </font>
    <font>
      <color theme="1"/>
      <name val="Calibri"/>
    </font>
    <font>
      <sz val="11.0"/>
      <color rgb="FF222222"/>
      <name val="Calibri"/>
    </font>
    <font>
      <sz val="11.0"/>
      <color theme="1"/>
      <name val="Calibri"/>
    </font>
    <font>
      <u/>
      <color rgb="FF0000FF"/>
    </font>
    <font>
      <b/>
      <u/>
      <color rgb="FF0000FF"/>
      <name val="Calibri"/>
    </font>
    <font>
      <b/>
      <color rgb="FF1E1E1E"/>
      <name val="Arial"/>
    </font>
    <font>
      <sz val="11.0"/>
      <color rgb="FF565656"/>
      <name val="Arial"/>
    </font>
    <font>
      <color rgb="FF4785AC"/>
      <name val="Lato"/>
    </font>
    <font>
      <sz val="14.0"/>
      <color rgb="FF333333"/>
      <name val="Lora"/>
    </font>
    <font>
      <b/>
      <sz val="8.0"/>
      <color rgb="FF333333"/>
      <name val="Arial"/>
    </font>
    <font>
      <b/>
      <sz val="12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6F8FB"/>
        <bgColor rgb="FFF6F8F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4" numFmtId="0" xfId="0" applyFont="1"/>
    <xf borderId="1" fillId="0" fontId="5" numFmtId="0" xfId="0" applyBorder="1" applyFont="1"/>
    <xf borderId="1" fillId="2" fontId="5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8" numFmtId="0" xfId="0" applyBorder="1" applyFont="1"/>
    <xf borderId="1" fillId="2" fontId="1" numFmtId="0" xfId="0" applyAlignment="1" applyBorder="1" applyFont="1">
      <alignment horizontal="right" readingOrder="0"/>
    </xf>
    <xf borderId="0" fillId="0" fontId="8" numFmtId="0" xfId="0" applyFont="1"/>
    <xf borderId="1" fillId="2" fontId="9" numFmtId="0" xfId="0" applyAlignment="1" applyBorder="1" applyFont="1">
      <alignment horizontal="right" readingOrder="0"/>
    </xf>
    <xf borderId="1" fillId="0" fontId="5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2" fontId="9" numFmtId="0" xfId="0" applyAlignment="1" applyBorder="1" applyFont="1">
      <alignment horizontal="right"/>
    </xf>
    <xf borderId="1" fillId="0" fontId="1" numFmtId="0" xfId="0" applyBorder="1" applyFont="1"/>
    <xf borderId="1" fillId="0" fontId="5" numFmtId="0" xfId="0" applyBorder="1" applyFont="1"/>
    <xf borderId="1" fillId="0" fontId="10" numFmtId="0" xfId="0" applyBorder="1" applyFont="1"/>
    <xf borderId="1" fillId="0" fontId="10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Font="1"/>
    <xf borderId="0" fillId="0" fontId="12" numFmtId="0" xfId="0" applyAlignment="1" applyFon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1" fillId="3" fontId="13" numFmtId="0" xfId="0" applyAlignment="1" applyBorder="1" applyFill="1" applyFont="1">
      <alignment horizontal="center" readingOrder="0"/>
    </xf>
    <xf borderId="0" fillId="0" fontId="14" numFmtId="0" xfId="0" applyAlignment="1" applyFont="1">
      <alignment horizontal="left" readingOrder="0" vertical="top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14" numFmtId="4" xfId="0" applyAlignment="1" applyFont="1" applyNumberFormat="1">
      <alignment horizontal="left" readingOrder="0" vertical="top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2" fontId="15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17" numFmtId="4" xfId="0" applyAlignment="1" applyFill="1" applyFont="1" applyNumberFormat="1">
      <alignment horizontal="right" readingOrder="0" vertical="top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7" numFmtId="4" xfId="0" applyAlignment="1" applyFont="1" applyNumberForma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mjdy.gov.in/Archive" TargetMode="External"/><Relationship Id="rId2" Type="http://schemas.openxmlformats.org/officeDocument/2006/relationships/hyperlink" Target="https://www.dvara.com/research/wp-content/uploads/2013/04/Cost-of-Delivering-Rural-Credit-in-India.pdf" TargetMode="External"/><Relationship Id="rId3" Type="http://schemas.openxmlformats.org/officeDocument/2006/relationships/hyperlink" Target="https://economictimes.indiatimes.com/industry/banking/finance/insure/over-5000-life-insurance-claims-under-pmjdy-so-far-rti-reply/articleshow/62921237.cms?from=mdr" TargetMode="External"/><Relationship Id="rId4" Type="http://schemas.openxmlformats.org/officeDocument/2006/relationships/hyperlink" Target="https://economictimes.indiatimes.com/industry/services/advertising/pms-jan-dhan-yojana-government-to-spend-more-than-rs-100-crore-on-advertising-the-scheme/articleshow/41552796.cms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finitiv.com/perspectives/ai-digitalization/accelerating-financial-inclusion-in-indi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</cols>
  <sheetData>
    <row r="1">
      <c r="A1" s="1" t="s">
        <v>0</v>
      </c>
      <c r="B1" s="2">
        <v>2010.0</v>
      </c>
      <c r="C1" s="2">
        <v>2013.0</v>
      </c>
      <c r="D1" s="2">
        <v>2014.0</v>
      </c>
      <c r="E1" s="2">
        <v>2015.0</v>
      </c>
      <c r="F1" s="2">
        <v>2016.0</v>
      </c>
      <c r="G1" s="2">
        <v>2017.0</v>
      </c>
      <c r="H1" s="2">
        <v>2018.0</v>
      </c>
      <c r="I1" s="3">
        <v>2019.0</v>
      </c>
      <c r="J1" s="3">
        <v>2020.0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">
        <v>1</v>
      </c>
      <c r="B2" s="6"/>
      <c r="C2" s="6"/>
      <c r="D2" s="7">
        <v>1.04482469E8</v>
      </c>
      <c r="E2" s="7">
        <v>1.98384533E8</v>
      </c>
      <c r="F2" s="7">
        <v>2.60322099E8</v>
      </c>
      <c r="G2" s="7">
        <v>3.07951262E8</v>
      </c>
      <c r="H2" s="7">
        <v>3.36568327E8</v>
      </c>
      <c r="I2" s="7">
        <v>3.77650669E8</v>
      </c>
      <c r="J2" s="7">
        <v>4.15826976E8</v>
      </c>
      <c r="K2" s="8" t="s">
        <v>2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1" t="s">
        <v>3</v>
      </c>
      <c r="B3" s="6"/>
      <c r="C3" s="6"/>
      <c r="D3" s="7">
        <v>8.4630731E7</v>
      </c>
      <c r="E3" s="7">
        <v>1.68451374E8</v>
      </c>
      <c r="F3" s="7">
        <v>1.99301288E8</v>
      </c>
      <c r="G3" s="7">
        <v>2.3226047E8</v>
      </c>
      <c r="H3" s="7">
        <v>2.68713803E8</v>
      </c>
      <c r="I3" s="7">
        <v>2.9730382E8</v>
      </c>
      <c r="J3" s="7">
        <v>3.06206039E8</v>
      </c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1" t="s">
        <v>4</v>
      </c>
      <c r="B4" s="6"/>
      <c r="C4" s="6"/>
      <c r="D4" s="11">
        <f t="shared" ref="D4:J4" si="1">D3-C3</f>
        <v>84630731</v>
      </c>
      <c r="E4" s="11">
        <f t="shared" si="1"/>
        <v>83820643</v>
      </c>
      <c r="F4" s="11">
        <f t="shared" si="1"/>
        <v>30849914</v>
      </c>
      <c r="G4" s="11">
        <f t="shared" si="1"/>
        <v>32959182</v>
      </c>
      <c r="H4" s="11">
        <f t="shared" si="1"/>
        <v>36453333</v>
      </c>
      <c r="I4" s="11">
        <f t="shared" si="1"/>
        <v>28590017</v>
      </c>
      <c r="J4" s="11">
        <f t="shared" si="1"/>
        <v>8902219</v>
      </c>
      <c r="K4" s="12"/>
    </row>
    <row r="5">
      <c r="A5" s="1" t="s">
        <v>5</v>
      </c>
      <c r="B5" s="13">
        <v>33378.0</v>
      </c>
      <c r="C5" s="13">
        <v>40837.0</v>
      </c>
      <c r="D5" s="13">
        <v>46126.0</v>
      </c>
      <c r="E5" s="13">
        <v>49571.0</v>
      </c>
      <c r="F5" s="13">
        <v>51830.0</v>
      </c>
      <c r="G5" s="13">
        <v>50860.0</v>
      </c>
      <c r="H5" s="14">
        <v>50805.0</v>
      </c>
      <c r="I5" s="15">
        <v>52489.0</v>
      </c>
      <c r="J5" s="15">
        <v>54561.0</v>
      </c>
      <c r="K5" s="12"/>
    </row>
    <row r="6">
      <c r="A6" s="1" t="s">
        <v>6</v>
      </c>
      <c r="B6" s="16"/>
      <c r="C6" s="13"/>
      <c r="D6" s="13">
        <f t="shared" ref="D6:J6" si="2">(D5-C5)*0.5</f>
        <v>2644.5</v>
      </c>
      <c r="E6" s="13">
        <f t="shared" si="2"/>
        <v>1722.5</v>
      </c>
      <c r="F6" s="13">
        <f t="shared" si="2"/>
        <v>1129.5</v>
      </c>
      <c r="G6" s="13">
        <f t="shared" si="2"/>
        <v>-485</v>
      </c>
      <c r="H6" s="13">
        <f t="shared" si="2"/>
        <v>-27.5</v>
      </c>
      <c r="I6" s="13">
        <f t="shared" si="2"/>
        <v>842</v>
      </c>
      <c r="J6" s="13">
        <f t="shared" si="2"/>
        <v>1036</v>
      </c>
      <c r="K6" s="12"/>
    </row>
    <row r="7">
      <c r="A7" s="1" t="s">
        <v>7</v>
      </c>
      <c r="B7" s="17"/>
      <c r="C7" s="17"/>
      <c r="D7" s="1">
        <f>D6</f>
        <v>2644.5</v>
      </c>
      <c r="E7" s="1">
        <f t="shared" ref="E7:J7" si="3">D7+E6</f>
        <v>4367</v>
      </c>
      <c r="F7" s="1">
        <f t="shared" si="3"/>
        <v>5496.5</v>
      </c>
      <c r="G7" s="1">
        <f t="shared" si="3"/>
        <v>5011.5</v>
      </c>
      <c r="H7" s="1">
        <f t="shared" si="3"/>
        <v>4984</v>
      </c>
      <c r="I7" s="1">
        <f t="shared" si="3"/>
        <v>5826</v>
      </c>
      <c r="J7" s="1">
        <f t="shared" si="3"/>
        <v>6862</v>
      </c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">
        <v>8</v>
      </c>
      <c r="B8" s="17"/>
      <c r="C8" s="17"/>
      <c r="D8" s="14">
        <v>2.22</v>
      </c>
      <c r="E8" s="14">
        <v>2.33</v>
      </c>
      <c r="F8" s="14">
        <v>2.54</v>
      </c>
      <c r="G8" s="14">
        <v>2.76</v>
      </c>
      <c r="H8" s="14">
        <v>2.83</v>
      </c>
      <c r="I8" s="15">
        <v>3.27</v>
      </c>
      <c r="J8" s="15">
        <v>3.33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">
        <v>9</v>
      </c>
      <c r="B9" s="6"/>
      <c r="C9" s="6"/>
      <c r="D9" s="1">
        <f t="shared" ref="D9:J9" si="4">D8*D7</f>
        <v>5870.79</v>
      </c>
      <c r="E9" s="1">
        <f t="shared" si="4"/>
        <v>10175.11</v>
      </c>
      <c r="F9" s="1">
        <f t="shared" si="4"/>
        <v>13961.11</v>
      </c>
      <c r="G9" s="1">
        <f t="shared" si="4"/>
        <v>13831.74</v>
      </c>
      <c r="H9" s="1">
        <f t="shared" si="4"/>
        <v>14104.72</v>
      </c>
      <c r="I9" s="1">
        <f t="shared" si="4"/>
        <v>19051.02</v>
      </c>
      <c r="J9" s="1">
        <f t="shared" si="4"/>
        <v>22850.46</v>
      </c>
      <c r="K9" s="12"/>
    </row>
    <row r="10">
      <c r="A10" s="1" t="s">
        <v>10</v>
      </c>
      <c r="B10" s="6"/>
      <c r="C10" s="6"/>
      <c r="D10" s="18">
        <v>8353.4012</v>
      </c>
      <c r="E10" s="18">
        <v>29225.563</v>
      </c>
      <c r="F10" s="18">
        <v>71557.905</v>
      </c>
      <c r="G10" s="19">
        <v>71501.165</v>
      </c>
      <c r="H10" s="20">
        <v>86320.793</v>
      </c>
      <c r="I10" s="9">
        <v>107904.10560000001</v>
      </c>
      <c r="J10" s="9"/>
      <c r="K10" s="12"/>
    </row>
    <row r="11">
      <c r="A11" s="1" t="s">
        <v>11</v>
      </c>
      <c r="B11" s="17"/>
      <c r="C11" s="17"/>
      <c r="D11" s="1">
        <f t="shared" ref="D11:I11" si="5">D10*0.1199</f>
        <v>1001.572804</v>
      </c>
      <c r="E11" s="1">
        <f t="shared" si="5"/>
        <v>3504.145004</v>
      </c>
      <c r="F11" s="1">
        <f t="shared" si="5"/>
        <v>8579.79281</v>
      </c>
      <c r="G11" s="1">
        <f t="shared" si="5"/>
        <v>8572.989684</v>
      </c>
      <c r="H11" s="1">
        <f t="shared" si="5"/>
        <v>10349.86308</v>
      </c>
      <c r="I11" s="1">
        <f t="shared" si="5"/>
        <v>12937.70226</v>
      </c>
      <c r="J11" s="1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6"/>
      <c r="C12" s="6"/>
      <c r="D12" s="14"/>
      <c r="E12" s="14"/>
      <c r="F12" s="14"/>
      <c r="G12" s="14"/>
      <c r="H12" s="14"/>
      <c r="I12" s="15"/>
      <c r="J12" s="20"/>
      <c r="K12" s="12"/>
    </row>
    <row r="13">
      <c r="A13" s="1" t="s">
        <v>12</v>
      </c>
      <c r="B13" s="6"/>
      <c r="C13" s="6"/>
      <c r="D13" s="14">
        <v>8985.955</v>
      </c>
      <c r="E13" s="14">
        <v>9801.58</v>
      </c>
      <c r="F13" s="14">
        <v>13093.61</v>
      </c>
      <c r="G13" s="14">
        <v>16045.58</v>
      </c>
      <c r="H13" s="14">
        <v>19742.38</v>
      </c>
      <c r="I13" s="15">
        <v>23784.14</v>
      </c>
      <c r="J13" s="20"/>
      <c r="K13" s="12"/>
    </row>
    <row r="14">
      <c r="A14" s="1" t="s">
        <v>13</v>
      </c>
      <c r="B14" s="17"/>
      <c r="C14" s="17"/>
      <c r="D14" s="6">
        <f t="shared" ref="D14:J14" si="6">D13*$D33*D4/100</f>
        <v>94775879.98</v>
      </c>
      <c r="E14" s="6">
        <f t="shared" si="6"/>
        <v>102388827.8</v>
      </c>
      <c r="F14" s="6">
        <f t="shared" si="6"/>
        <v>50340653.92</v>
      </c>
      <c r="G14" s="6">
        <f t="shared" si="6"/>
        <v>65907879.45</v>
      </c>
      <c r="H14" s="6">
        <f t="shared" si="6"/>
        <v>89689632.34</v>
      </c>
      <c r="I14" s="6">
        <f t="shared" si="6"/>
        <v>84743687.96</v>
      </c>
      <c r="J14" s="17">
        <f t="shared" si="6"/>
        <v>0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">
        <v>14</v>
      </c>
      <c r="B15" s="14"/>
      <c r="C15" s="6"/>
      <c r="D15" s="17">
        <f t="shared" ref="D15:J15" si="7">D14/10000000</f>
        <v>9.477587998</v>
      </c>
      <c r="E15" s="17">
        <f t="shared" si="7"/>
        <v>10.23888278</v>
      </c>
      <c r="F15" s="17">
        <f t="shared" si="7"/>
        <v>5.034065392</v>
      </c>
      <c r="G15" s="17">
        <f t="shared" si="7"/>
        <v>6.590787945</v>
      </c>
      <c r="H15" s="17">
        <f t="shared" si="7"/>
        <v>8.968963234</v>
      </c>
      <c r="I15" s="17">
        <f t="shared" si="7"/>
        <v>8.474368796</v>
      </c>
      <c r="J15" s="6">
        <f t="shared" si="7"/>
        <v>0</v>
      </c>
      <c r="K15" s="12"/>
    </row>
    <row r="16">
      <c r="A16" s="1" t="s">
        <v>15</v>
      </c>
      <c r="B16" s="14">
        <v>10.0</v>
      </c>
      <c r="C16" s="6"/>
      <c r="D16" s="6"/>
      <c r="E16" s="14">
        <v>200.0</v>
      </c>
      <c r="F16" s="14">
        <v>290.0</v>
      </c>
      <c r="G16" s="14">
        <v>170.0</v>
      </c>
      <c r="H16" s="14">
        <v>400.0</v>
      </c>
      <c r="I16" s="15">
        <v>443.0</v>
      </c>
      <c r="J16" s="15">
        <v>529.0</v>
      </c>
      <c r="K16" s="12"/>
    </row>
    <row r="17">
      <c r="A17" s="1" t="s">
        <v>16</v>
      </c>
      <c r="B17" s="17">
        <f t="shared" ref="B17:J17" si="8">B16*0.0583</f>
        <v>0.583</v>
      </c>
      <c r="C17" s="17">
        <f t="shared" si="8"/>
        <v>0</v>
      </c>
      <c r="D17" s="17">
        <f t="shared" si="8"/>
        <v>0</v>
      </c>
      <c r="E17" s="17">
        <f t="shared" si="8"/>
        <v>11.66</v>
      </c>
      <c r="F17" s="17">
        <f t="shared" si="8"/>
        <v>16.907</v>
      </c>
      <c r="G17" s="17">
        <f t="shared" si="8"/>
        <v>9.911</v>
      </c>
      <c r="H17" s="17">
        <f t="shared" si="8"/>
        <v>23.32</v>
      </c>
      <c r="I17" s="17">
        <f t="shared" si="8"/>
        <v>25.8269</v>
      </c>
      <c r="J17" s="17">
        <f t="shared" si="8"/>
        <v>30.8407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3" t="s">
        <v>17</v>
      </c>
      <c r="B18" s="3"/>
      <c r="C18" s="20"/>
      <c r="D18" s="3">
        <v>20.0</v>
      </c>
      <c r="E18" s="3">
        <v>20.0</v>
      </c>
      <c r="F18" s="3">
        <v>20.0</v>
      </c>
      <c r="G18" s="3">
        <v>20.0</v>
      </c>
      <c r="H18" s="3">
        <v>20.0</v>
      </c>
      <c r="I18" s="3">
        <v>10.0</v>
      </c>
      <c r="J18" s="21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2" t="s">
        <v>18</v>
      </c>
      <c r="B19" s="23"/>
      <c r="C19" s="23"/>
      <c r="D19" s="23">
        <f t="shared" ref="D19:J19" si="9">D9-D11+D15+D18</f>
        <v>4898.694784</v>
      </c>
      <c r="E19" s="23">
        <f t="shared" si="9"/>
        <v>6701.203879</v>
      </c>
      <c r="F19" s="23">
        <f t="shared" si="9"/>
        <v>5406.351256</v>
      </c>
      <c r="G19" s="23">
        <f t="shared" si="9"/>
        <v>5285.341104</v>
      </c>
      <c r="H19" s="23">
        <f t="shared" si="9"/>
        <v>3783.825883</v>
      </c>
      <c r="I19" s="23">
        <f t="shared" si="9"/>
        <v>6131.792107</v>
      </c>
      <c r="J19" s="23">
        <f t="shared" si="9"/>
        <v>22850.46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D20" s="24"/>
      <c r="E20" s="24"/>
      <c r="F20" s="24"/>
      <c r="G20" s="24"/>
      <c r="H20" s="24"/>
      <c r="I20" s="24"/>
    </row>
    <row r="21">
      <c r="A21" s="5"/>
      <c r="D21" s="24"/>
      <c r="E21" s="24"/>
      <c r="F21" s="24"/>
      <c r="G21" s="24"/>
      <c r="H21" s="24"/>
      <c r="I21" s="24"/>
    </row>
    <row r="22">
      <c r="A22" s="5"/>
      <c r="D22" s="24"/>
      <c r="E22" s="24"/>
      <c r="F22" s="24"/>
      <c r="G22" s="24"/>
      <c r="H22" s="24"/>
      <c r="I22" s="24"/>
    </row>
    <row r="23">
      <c r="A23" s="25"/>
      <c r="B23" s="9"/>
      <c r="C23" s="9"/>
      <c r="D23" s="26">
        <v>2014.0</v>
      </c>
      <c r="E23" s="26">
        <v>2015.0</v>
      </c>
      <c r="F23" s="26">
        <v>2016.0</v>
      </c>
      <c r="G23" s="26">
        <v>2017.0</v>
      </c>
      <c r="H23" s="26">
        <v>2018.0</v>
      </c>
      <c r="I23" s="26">
        <v>2019.0</v>
      </c>
      <c r="J23" s="9"/>
    </row>
    <row r="24">
      <c r="A24" s="26" t="s">
        <v>18</v>
      </c>
      <c r="B24" s="9"/>
      <c r="C24" s="9"/>
      <c r="D24" s="9">
        <v>4898.694784117676</v>
      </c>
      <c r="E24" s="27">
        <v>6701.203879078721</v>
      </c>
      <c r="F24" s="27">
        <v>5406.351255892452</v>
      </c>
      <c r="G24" s="27">
        <v>5285.341104445385</v>
      </c>
      <c r="H24" s="27">
        <v>3783.8258825340004</v>
      </c>
      <c r="I24" s="27">
        <v>6131.7921073557545</v>
      </c>
      <c r="J24" s="9"/>
    </row>
    <row r="25">
      <c r="A25" s="26" t="s">
        <v>19</v>
      </c>
      <c r="B25" s="9"/>
      <c r="C25" s="9"/>
      <c r="D25" s="9"/>
      <c r="E25" s="28">
        <v>0.0755</v>
      </c>
      <c r="F25" s="28">
        <v>0.06233</v>
      </c>
      <c r="G25" s="28">
        <v>0.0522</v>
      </c>
      <c r="H25" s="28">
        <v>0.04685</v>
      </c>
      <c r="I25" s="28">
        <v>0.064</v>
      </c>
      <c r="J25" s="9"/>
    </row>
    <row r="26">
      <c r="A26" s="26" t="s">
        <v>20</v>
      </c>
      <c r="B26" s="9"/>
      <c r="C26" s="9"/>
      <c r="D26" s="28">
        <v>1.0</v>
      </c>
      <c r="E26" s="9">
        <f>E25+1</f>
        <v>1.0755</v>
      </c>
      <c r="F26" s="9">
        <f t="shared" ref="F26:I26" si="10">E26*(1+F25)</f>
        <v>1.142535915</v>
      </c>
      <c r="G26" s="9">
        <f t="shared" si="10"/>
        <v>1.20217629</v>
      </c>
      <c r="H26" s="9">
        <f t="shared" si="10"/>
        <v>1.258498249</v>
      </c>
      <c r="I26" s="9">
        <f t="shared" si="10"/>
        <v>1.339042137</v>
      </c>
      <c r="J26" s="9"/>
    </row>
    <row r="27">
      <c r="A27" s="26" t="s">
        <v>21</v>
      </c>
      <c r="B27" s="9"/>
      <c r="C27" s="9"/>
      <c r="D27" s="9">
        <f>D19</f>
        <v>4898.694784</v>
      </c>
      <c r="E27" s="9">
        <f>E19/(1+E25)</f>
        <v>6230.77999</v>
      </c>
      <c r="F27" s="9">
        <f t="shared" ref="F27:I27" si="11">F19/F26</f>
        <v>4731.887361</v>
      </c>
      <c r="G27" s="9">
        <f t="shared" si="11"/>
        <v>4396.477579</v>
      </c>
      <c r="H27" s="9">
        <f t="shared" si="11"/>
        <v>3006.619903</v>
      </c>
      <c r="I27" s="9">
        <f t="shared" si="11"/>
        <v>4579.237605</v>
      </c>
      <c r="J27" s="25">
        <f>D27+E27+F27+G27+H27+I27</f>
        <v>27843.69722</v>
      </c>
    </row>
    <row r="28">
      <c r="A28" s="5"/>
    </row>
    <row r="29">
      <c r="A29" s="5"/>
    </row>
    <row r="30">
      <c r="A30" s="5"/>
    </row>
    <row r="31">
      <c r="A31" s="5"/>
    </row>
    <row r="32">
      <c r="A32" s="5"/>
      <c r="B32" s="29" t="s">
        <v>22</v>
      </c>
      <c r="D32" s="29">
        <v>5.83</v>
      </c>
      <c r="E32" s="30" t="s">
        <v>23</v>
      </c>
    </row>
    <row r="33">
      <c r="A33" s="5"/>
      <c r="B33" s="29" t="s">
        <v>24</v>
      </c>
      <c r="D33" s="31">
        <f>4543*100/H4</f>
        <v>0.01246250926</v>
      </c>
      <c r="E33" s="30" t="s">
        <v>25</v>
      </c>
    </row>
    <row r="34">
      <c r="A34" s="5"/>
      <c r="E34" s="32" t="s">
        <v>26</v>
      </c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  <row r="1011">
      <c r="A1011" s="5"/>
    </row>
    <row r="1012">
      <c r="A1012" s="5"/>
    </row>
  </sheetData>
  <hyperlinks>
    <hyperlink r:id="rId1" ref="K2"/>
    <hyperlink r:id="rId2" ref="E32"/>
    <hyperlink r:id="rId3" location=":~:text=It%20also%20said%20that%20under,paid%20to%202%2C340%20eligible%20claimants." ref="E33"/>
    <hyperlink r:id="rId4" ref="E3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9" max="9" width="54.57"/>
  </cols>
  <sheetData>
    <row r="1">
      <c r="A1" s="1" t="s">
        <v>0</v>
      </c>
      <c r="B1" s="2">
        <v>2014.0</v>
      </c>
      <c r="C1" s="2">
        <v>2015.0</v>
      </c>
      <c r="D1" s="2">
        <v>2016.0</v>
      </c>
      <c r="E1" s="33">
        <v>2017.0</v>
      </c>
      <c r="F1" s="33">
        <v>2018.0</v>
      </c>
      <c r="G1" s="3">
        <v>2019.0</v>
      </c>
      <c r="H1" s="5"/>
      <c r="I1" s="34" t="s">
        <v>27</v>
      </c>
      <c r="J1" s="34">
        <v>2013.0</v>
      </c>
      <c r="K1" s="34">
        <v>2014.0</v>
      </c>
      <c r="L1" s="34">
        <v>2015.0</v>
      </c>
      <c r="M1" s="34">
        <v>2016.0</v>
      </c>
      <c r="N1" s="5"/>
      <c r="O1" s="5"/>
      <c r="P1" s="5"/>
      <c r="Q1" s="5"/>
      <c r="R1" s="5"/>
      <c r="S1" s="5"/>
      <c r="T1" s="5"/>
      <c r="U1" s="5"/>
      <c r="V1" s="5"/>
    </row>
    <row r="2">
      <c r="A2" s="1" t="s">
        <v>28</v>
      </c>
      <c r="B2" s="7">
        <v>1.04482469E8</v>
      </c>
      <c r="C2" s="7">
        <v>1.98384533E8</v>
      </c>
      <c r="D2" s="7">
        <v>2.60322099E8</v>
      </c>
      <c r="E2" s="7">
        <v>3.07951262E8</v>
      </c>
      <c r="F2" s="7">
        <v>3.36568327E8</v>
      </c>
      <c r="G2" s="7">
        <v>3.77650669E8</v>
      </c>
      <c r="I2" s="35" t="s">
        <v>29</v>
      </c>
      <c r="J2" s="35">
        <v>12.87</v>
      </c>
      <c r="K2" s="35">
        <v>17.8</v>
      </c>
      <c r="L2" s="35">
        <v>19.7</v>
      </c>
      <c r="M2" s="35">
        <v>21.24</v>
      </c>
    </row>
    <row r="3">
      <c r="A3" s="1" t="s">
        <v>30</v>
      </c>
      <c r="B3" s="36">
        <v>1.0</v>
      </c>
      <c r="C3" s="36">
        <f>0.93669/0.8999</f>
        <v>1.04088232</v>
      </c>
      <c r="D3" s="36">
        <f>0.97538/0.899</f>
        <v>1.084961068</v>
      </c>
      <c r="E3" s="37">
        <f>1/0.899</f>
        <v>1.112347052</v>
      </c>
      <c r="F3" s="37">
        <f>1.01739/0.899</f>
        <v>1.131690768</v>
      </c>
      <c r="G3" s="15">
        <f>1.23/0.899</f>
        <v>1.368186874</v>
      </c>
      <c r="I3" s="35" t="s">
        <v>31</v>
      </c>
      <c r="J3" s="38">
        <v>1160.72</v>
      </c>
      <c r="K3" s="38">
        <v>1337.41</v>
      </c>
      <c r="L3" s="38">
        <v>1541.79</v>
      </c>
      <c r="M3" s="38">
        <v>1731.27</v>
      </c>
    </row>
    <row r="4">
      <c r="A4" s="1" t="s">
        <v>32</v>
      </c>
      <c r="B4" s="36">
        <v>53.2</v>
      </c>
      <c r="C4" s="36">
        <v>56.2</v>
      </c>
      <c r="D4" s="36">
        <v>58.0</v>
      </c>
      <c r="E4" s="39"/>
      <c r="F4" s="40"/>
      <c r="G4" s="20"/>
      <c r="I4" s="35" t="s">
        <v>33</v>
      </c>
      <c r="J4" s="35">
        <v>142.48</v>
      </c>
      <c r="K4" s="35">
        <v>151.27</v>
      </c>
      <c r="L4" s="35">
        <v>154.45</v>
      </c>
      <c r="M4" s="35">
        <v>170.77</v>
      </c>
    </row>
    <row r="5">
      <c r="A5" s="1" t="s">
        <v>34</v>
      </c>
      <c r="B5" s="36">
        <v>835340.12</v>
      </c>
      <c r="C5" s="36">
        <v>2922556.3</v>
      </c>
      <c r="D5" s="36">
        <v>7155790.5</v>
      </c>
      <c r="E5" s="37">
        <v>7150116.5</v>
      </c>
      <c r="F5" s="37">
        <v>8632079.3</v>
      </c>
      <c r="G5" s="7">
        <v>1.079041056E7</v>
      </c>
      <c r="I5" s="35" t="s">
        <v>35</v>
      </c>
      <c r="J5" s="35">
        <v>36.32</v>
      </c>
      <c r="K5" s="35">
        <v>117.21</v>
      </c>
      <c r="L5" s="35">
        <v>273.05</v>
      </c>
      <c r="M5" s="35">
        <v>635.22</v>
      </c>
    </row>
    <row r="6">
      <c r="A6" s="1" t="s">
        <v>10</v>
      </c>
      <c r="B6" s="6">
        <f t="shared" ref="B6:G6" si="1">B5/100</f>
        <v>8353.4012</v>
      </c>
      <c r="C6" s="6">
        <f t="shared" si="1"/>
        <v>29225.563</v>
      </c>
      <c r="D6" s="6">
        <f t="shared" si="1"/>
        <v>71557.905</v>
      </c>
      <c r="E6" s="6">
        <f t="shared" si="1"/>
        <v>71501.165</v>
      </c>
      <c r="F6" s="6">
        <f t="shared" si="1"/>
        <v>86320.793</v>
      </c>
      <c r="G6" s="6">
        <f t="shared" si="1"/>
        <v>107904.1056</v>
      </c>
      <c r="I6" s="41"/>
    </row>
    <row r="7">
      <c r="A7" s="1" t="s">
        <v>36</v>
      </c>
      <c r="B7" s="6">
        <f t="shared" ref="B7:G7" si="2">B6*0.03</f>
        <v>250.602036</v>
      </c>
      <c r="C7" s="6">
        <f t="shared" si="2"/>
        <v>876.76689</v>
      </c>
      <c r="D7" s="6">
        <f t="shared" si="2"/>
        <v>2146.73715</v>
      </c>
      <c r="E7" s="6">
        <f t="shared" si="2"/>
        <v>2145.03495</v>
      </c>
      <c r="F7" s="6">
        <f t="shared" si="2"/>
        <v>2589.62379</v>
      </c>
      <c r="G7" s="6">
        <f t="shared" si="2"/>
        <v>3237.123168</v>
      </c>
    </row>
    <row r="8">
      <c r="A8" s="5"/>
    </row>
    <row r="9">
      <c r="A9" s="5"/>
    </row>
    <row r="10">
      <c r="A10" s="24" t="s">
        <v>37</v>
      </c>
    </row>
    <row r="11">
      <c r="A11" s="24" t="s">
        <v>38</v>
      </c>
    </row>
    <row r="12">
      <c r="A12" s="24" t="s">
        <v>39</v>
      </c>
    </row>
    <row r="13">
      <c r="A13" s="24" t="s">
        <v>40</v>
      </c>
    </row>
    <row r="14">
      <c r="A14" s="5"/>
    </row>
    <row r="15">
      <c r="A15" s="5"/>
      <c r="B15" s="29" t="s">
        <v>41</v>
      </c>
      <c r="D15" s="30" t="s">
        <v>42</v>
      </c>
    </row>
    <row r="16">
      <c r="A16" s="5"/>
      <c r="B16" s="29" t="s">
        <v>43</v>
      </c>
    </row>
    <row r="17">
      <c r="A17" s="5"/>
      <c r="B17" s="42" t="s">
        <v>44</v>
      </c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</sheetData>
  <hyperlinks>
    <hyperlink r:id="rId1" location=":~:text=The%20past%20half%20a%20decade,drive%20financial%20inclusion%20in%20India.&amp;text=A%20high%20ratio%20of%20non,has%20impacted%20lending%20by%20NBFCs." ref="D1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45</v>
      </c>
      <c r="B1" s="44">
        <v>2020.0</v>
      </c>
      <c r="E1" s="44">
        <v>2019.0</v>
      </c>
      <c r="H1" s="44">
        <v>2018.0</v>
      </c>
      <c r="K1" s="44">
        <v>2017.0</v>
      </c>
      <c r="N1" s="44">
        <v>2016.0</v>
      </c>
      <c r="Q1" s="44">
        <v>2015.0</v>
      </c>
      <c r="T1" s="44">
        <v>2014.0</v>
      </c>
      <c r="W1" s="5"/>
      <c r="X1" s="5"/>
      <c r="Y1" s="5"/>
      <c r="Z1" s="5"/>
    </row>
    <row r="2">
      <c r="A2" s="45"/>
      <c r="B2" s="43" t="s">
        <v>46</v>
      </c>
      <c r="C2" s="43" t="s">
        <v>47</v>
      </c>
      <c r="D2" s="43" t="s">
        <v>48</v>
      </c>
      <c r="E2" s="43" t="s">
        <v>46</v>
      </c>
      <c r="F2" s="43" t="s">
        <v>47</v>
      </c>
      <c r="G2" s="43" t="s">
        <v>48</v>
      </c>
      <c r="H2" s="43" t="s">
        <v>46</v>
      </c>
      <c r="I2" s="43" t="s">
        <v>47</v>
      </c>
      <c r="J2" s="43" t="s">
        <v>48</v>
      </c>
      <c r="K2" s="43" t="s">
        <v>46</v>
      </c>
      <c r="L2" s="43" t="s">
        <v>47</v>
      </c>
      <c r="M2" s="43" t="s">
        <v>48</v>
      </c>
      <c r="N2" s="43" t="s">
        <v>46</v>
      </c>
      <c r="O2" s="43" t="s">
        <v>47</v>
      </c>
      <c r="P2" s="43" t="s">
        <v>48</v>
      </c>
      <c r="Q2" s="43" t="s">
        <v>46</v>
      </c>
      <c r="R2" s="43" t="s">
        <v>47</v>
      </c>
      <c r="S2" s="43" t="s">
        <v>48</v>
      </c>
      <c r="T2" s="43" t="s">
        <v>46</v>
      </c>
      <c r="U2" s="43" t="s">
        <v>47</v>
      </c>
      <c r="V2" s="43" t="s">
        <v>48</v>
      </c>
      <c r="W2" s="5"/>
      <c r="X2" s="5"/>
      <c r="Y2" s="5"/>
      <c r="Z2" s="5"/>
    </row>
    <row r="3">
      <c r="A3" s="43" t="s">
        <v>49</v>
      </c>
      <c r="B3" s="46">
        <v>75173.69</v>
      </c>
      <c r="C3" s="47">
        <v>22141.0</v>
      </c>
      <c r="D3" s="48">
        <v>3.3952256</v>
      </c>
      <c r="E3" s="49">
        <v>69687.74</v>
      </c>
      <c r="F3" s="47">
        <v>22010.0</v>
      </c>
      <c r="G3" s="48">
        <v>3.16618537</v>
      </c>
      <c r="H3" s="49">
        <v>59943.45</v>
      </c>
      <c r="I3" s="47">
        <v>22414.0</v>
      </c>
      <c r="J3" s="48">
        <v>2.67437539</v>
      </c>
      <c r="K3" s="49">
        <v>46472.77</v>
      </c>
      <c r="L3" s="47">
        <v>17170.0</v>
      </c>
      <c r="M3" s="48">
        <v>2.706626092</v>
      </c>
      <c r="N3" s="49">
        <v>41782.37</v>
      </c>
      <c r="O3" s="47">
        <v>16784.0</v>
      </c>
      <c r="P3" s="48">
        <v>2.489416706</v>
      </c>
      <c r="Q3" s="49">
        <v>38053.87</v>
      </c>
      <c r="R3" s="47">
        <v>16333.0</v>
      </c>
      <c r="S3" s="48">
        <v>2.329876324</v>
      </c>
      <c r="T3" s="49">
        <v>35725.85</v>
      </c>
      <c r="U3" s="47">
        <v>16333.0</v>
      </c>
      <c r="V3" s="48">
        <v>2.187341578</v>
      </c>
    </row>
    <row r="4">
      <c r="A4" s="43" t="s">
        <v>50</v>
      </c>
      <c r="B4" s="49">
        <v>30697.53</v>
      </c>
      <c r="C4" s="48">
        <v>5845.0</v>
      </c>
      <c r="D4" s="48">
        <v>5.251929855</v>
      </c>
      <c r="E4" s="49">
        <v>26119.37</v>
      </c>
      <c r="F4" s="48">
        <v>5103.0</v>
      </c>
      <c r="G4" s="48">
        <v>5.118434254</v>
      </c>
      <c r="H4" s="49">
        <v>22690.38</v>
      </c>
      <c r="I4" s="48">
        <v>4910.0</v>
      </c>
      <c r="J4" s="48">
        <v>4.621258656</v>
      </c>
      <c r="K4" s="49">
        <v>19703.34</v>
      </c>
      <c r="L4" s="48">
        <v>4715.0</v>
      </c>
      <c r="M4" s="48">
        <v>4.178863203</v>
      </c>
      <c r="N4" s="46">
        <v>16979.7</v>
      </c>
      <c r="O4" s="48">
        <v>4520.0</v>
      </c>
      <c r="P4" s="48">
        <v>3.756570796</v>
      </c>
      <c r="Q4" s="49">
        <v>13987.54</v>
      </c>
      <c r="R4" s="48">
        <v>4004.0</v>
      </c>
      <c r="S4" s="48">
        <v>3.493391608</v>
      </c>
      <c r="T4" s="49">
        <v>12042.2</v>
      </c>
      <c r="U4" s="48">
        <v>3488.0</v>
      </c>
      <c r="V4" s="48">
        <v>3.452465596</v>
      </c>
    </row>
    <row r="5">
      <c r="A5" s="43" t="s">
        <v>51</v>
      </c>
      <c r="B5" s="49">
        <v>18077.19</v>
      </c>
      <c r="C5" s="48">
        <v>9528.0</v>
      </c>
      <c r="D5" s="48">
        <v>1.897270151</v>
      </c>
      <c r="E5" s="50">
        <v>11287.98</v>
      </c>
      <c r="F5" s="48">
        <v>5598.0</v>
      </c>
      <c r="G5" s="48">
        <v>2.016430868</v>
      </c>
      <c r="H5" s="49">
        <v>10173.37</v>
      </c>
      <c r="I5" s="47">
        <v>5467.0</v>
      </c>
      <c r="J5" s="48">
        <v>1.860868849</v>
      </c>
      <c r="K5" s="49">
        <v>9296.4</v>
      </c>
      <c r="L5" s="47">
        <v>5422.0</v>
      </c>
      <c r="M5" s="48">
        <v>1.714570269</v>
      </c>
      <c r="N5" s="50">
        <v>8923.14</v>
      </c>
      <c r="O5" s="48">
        <v>5390.0</v>
      </c>
      <c r="P5" s="48">
        <v>1.655499072</v>
      </c>
      <c r="Q5" s="49">
        <v>7674.13</v>
      </c>
      <c r="R5" s="48">
        <v>5250.0</v>
      </c>
      <c r="S5" s="48">
        <v>1.461739048</v>
      </c>
      <c r="T5" s="49">
        <v>7137.07</v>
      </c>
      <c r="U5" s="48">
        <v>4934.0</v>
      </c>
      <c r="V5" s="48">
        <v>1.446507904</v>
      </c>
    </row>
    <row r="6">
      <c r="A6" s="45"/>
      <c r="B6" s="48" t="s">
        <v>52</v>
      </c>
      <c r="C6" s="50">
        <v>37514.0</v>
      </c>
      <c r="D6" s="51">
        <v>3.3</v>
      </c>
      <c r="E6" s="48" t="s">
        <v>53</v>
      </c>
      <c r="F6" s="50">
        <v>32711.0</v>
      </c>
      <c r="G6" s="51">
        <v>3.27</v>
      </c>
      <c r="H6" s="50">
        <v>92807.2</v>
      </c>
      <c r="I6" s="50">
        <v>32791.0</v>
      </c>
      <c r="J6" s="51">
        <v>2.83</v>
      </c>
      <c r="K6" s="50">
        <v>75472.51</v>
      </c>
      <c r="L6" s="50">
        <v>27307.0</v>
      </c>
      <c r="M6" s="51">
        <v>2.76</v>
      </c>
      <c r="N6" s="50">
        <v>67685.21</v>
      </c>
      <c r="O6" s="50">
        <v>26694.0</v>
      </c>
      <c r="P6" s="51">
        <v>2.54</v>
      </c>
      <c r="Q6" s="50">
        <v>59715.54</v>
      </c>
      <c r="R6" s="50">
        <v>25587.0</v>
      </c>
      <c r="S6" s="51">
        <v>2.33</v>
      </c>
      <c r="T6" s="52">
        <v>54905.12</v>
      </c>
      <c r="U6" s="50">
        <v>24755.0</v>
      </c>
      <c r="V6" s="51">
        <v>2.22</v>
      </c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mergeCells count="7">
    <mergeCell ref="B1:D1"/>
    <mergeCell ref="E1:G1"/>
    <mergeCell ref="H1:J1"/>
    <mergeCell ref="K1:M1"/>
    <mergeCell ref="N1:P1"/>
    <mergeCell ref="Q1:S1"/>
    <mergeCell ref="T1:V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>
      <c r="A2" s="55"/>
      <c r="B2" s="56">
        <v>2014.0</v>
      </c>
      <c r="C2" s="56">
        <v>2015.0</v>
      </c>
      <c r="D2" s="56">
        <v>2016.0</v>
      </c>
      <c r="E2" s="56">
        <v>2017.0</v>
      </c>
      <c r="F2" s="56">
        <v>2018.0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8" t="s">
        <v>54</v>
      </c>
      <c r="B3" s="59">
        <v>3685916.0</v>
      </c>
      <c r="C3" s="59">
        <v>3877789.0</v>
      </c>
      <c r="D3" s="59">
        <v>4613888.0</v>
      </c>
      <c r="E3" s="59">
        <v>4882069.0</v>
      </c>
      <c r="F3" s="59">
        <v>5113026.0</v>
      </c>
      <c r="G3" s="54"/>
      <c r="H3" s="54"/>
      <c r="I3" s="54"/>
      <c r="J3" s="54"/>
      <c r="K3" s="54"/>
      <c r="L3" s="54"/>
      <c r="M3" s="54"/>
      <c r="N3" s="54"/>
      <c r="O3" s="54"/>
      <c r="P3" s="54"/>
    </row>
    <row r="4">
      <c r="A4" s="58" t="s">
        <v>55</v>
      </c>
      <c r="B4" s="59">
        <v>1946068.0</v>
      </c>
      <c r="C4" s="59">
        <v>2026669.0</v>
      </c>
      <c r="D4" s="59">
        <v>2207373.0</v>
      </c>
      <c r="E4" s="59">
        <v>2530205.0</v>
      </c>
      <c r="F4" s="59">
        <v>2773982.0</v>
      </c>
      <c r="G4" s="54"/>
      <c r="H4" s="54"/>
      <c r="I4" s="54"/>
      <c r="J4" s="54"/>
      <c r="K4" s="54"/>
      <c r="L4" s="54"/>
      <c r="M4" s="54"/>
      <c r="N4" s="54"/>
      <c r="O4" s="54"/>
      <c r="P4" s="54"/>
    </row>
    <row r="5">
      <c r="A5" s="58" t="s">
        <v>56</v>
      </c>
      <c r="B5" s="59">
        <v>2.10915E7</v>
      </c>
      <c r="C5" s="59">
        <v>2.04454E7</v>
      </c>
      <c r="D5" s="59">
        <v>2.3634E7</v>
      </c>
      <c r="E5" s="59">
        <v>2.77954E7</v>
      </c>
      <c r="F5" s="59">
        <v>3.29678E7</v>
      </c>
      <c r="G5" s="54"/>
      <c r="H5" s="54"/>
      <c r="I5" s="54"/>
      <c r="J5" s="54"/>
      <c r="K5" s="54"/>
      <c r="L5" s="54"/>
      <c r="M5" s="54"/>
      <c r="N5" s="54"/>
      <c r="O5" s="54"/>
      <c r="P5" s="54"/>
    </row>
    <row r="6">
      <c r="A6" s="58" t="s">
        <v>57</v>
      </c>
      <c r="B6" s="59">
        <v>3.2810201E7</v>
      </c>
      <c r="C6" s="59">
        <v>3.6694323E7</v>
      </c>
      <c r="D6" s="59">
        <v>4.1847662E7</v>
      </c>
      <c r="E6" s="59">
        <v>4.5880944E7</v>
      </c>
      <c r="F6" s="59">
        <v>5.0813203E7</v>
      </c>
      <c r="G6" s="54"/>
      <c r="H6" s="54"/>
      <c r="I6" s="54"/>
      <c r="J6" s="54"/>
      <c r="K6" s="54"/>
      <c r="L6" s="54"/>
      <c r="M6" s="54"/>
      <c r="N6" s="54"/>
      <c r="O6" s="54"/>
      <c r="P6" s="54"/>
    </row>
    <row r="7">
      <c r="A7" s="58" t="s">
        <v>58</v>
      </c>
      <c r="B7" s="59">
        <v>5.9533685E7</v>
      </c>
      <c r="C7" s="59">
        <v>6.3044181E7</v>
      </c>
      <c r="D7" s="59">
        <v>7.2302923E7</v>
      </c>
      <c r="E7" s="59">
        <v>8.1088618E7</v>
      </c>
      <c r="F7" s="59">
        <v>9.1668011E7</v>
      </c>
      <c r="G7" s="54"/>
      <c r="H7" s="54"/>
      <c r="I7" s="54"/>
      <c r="J7" s="54"/>
      <c r="K7" s="54"/>
      <c r="L7" s="54"/>
      <c r="M7" s="54"/>
      <c r="N7" s="54"/>
      <c r="O7" s="54"/>
      <c r="P7" s="54"/>
    </row>
    <row r="8">
      <c r="A8" s="55"/>
      <c r="B8" s="60"/>
      <c r="C8" s="60"/>
      <c r="D8" s="60"/>
      <c r="E8" s="60"/>
      <c r="F8" s="60"/>
      <c r="G8" s="54"/>
      <c r="H8" s="54"/>
      <c r="I8" s="54"/>
      <c r="J8" s="54"/>
      <c r="K8" s="54"/>
      <c r="L8" s="54"/>
      <c r="M8" s="54"/>
      <c r="N8" s="54"/>
      <c r="O8" s="54"/>
      <c r="P8" s="54"/>
    </row>
    <row r="9">
      <c r="A9" s="58" t="s">
        <v>59</v>
      </c>
      <c r="B9" s="59">
        <v>259.08</v>
      </c>
      <c r="C9" s="59">
        <v>267.38</v>
      </c>
      <c r="D9" s="59">
        <v>264.56</v>
      </c>
      <c r="E9" s="59">
        <v>281.97</v>
      </c>
      <c r="F9" s="59">
        <v>286.48</v>
      </c>
      <c r="G9" s="54"/>
      <c r="H9" s="54"/>
      <c r="I9" s="54"/>
      <c r="J9" s="54"/>
      <c r="K9" s="54"/>
      <c r="L9" s="54"/>
      <c r="M9" s="54"/>
      <c r="N9" s="54"/>
      <c r="O9" s="54"/>
      <c r="P9" s="54"/>
    </row>
    <row r="10">
      <c r="A10" s="58" t="s">
        <v>60</v>
      </c>
      <c r="B10" s="59">
        <v>229788.81</v>
      </c>
      <c r="C10" s="59">
        <v>235784.954</v>
      </c>
      <c r="D10" s="59">
        <v>273294.992</v>
      </c>
      <c r="E10" s="59">
        <v>287578.884</v>
      </c>
      <c r="F10" s="59">
        <v>319980.491</v>
      </c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>
      <c r="A11" s="61"/>
      <c r="B11" s="59"/>
      <c r="C11" s="59"/>
      <c r="D11" s="59"/>
      <c r="E11" s="59"/>
      <c r="F11" s="59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>
      <c r="A12" s="58" t="s">
        <v>61</v>
      </c>
      <c r="B12" s="59">
        <v>1283052.0</v>
      </c>
      <c r="C12" s="59">
        <v>1525383.0</v>
      </c>
      <c r="D12" s="59">
        <v>2004929.0</v>
      </c>
      <c r="E12" s="59">
        <v>2559946.0</v>
      </c>
      <c r="F12" s="59">
        <v>3135109.0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>
      <c r="A13" s="58" t="s">
        <v>62</v>
      </c>
      <c r="B13" s="59">
        <v>3.2810201E7</v>
      </c>
      <c r="C13" s="59">
        <v>3.6694323E7</v>
      </c>
      <c r="D13" s="59">
        <v>4.1847662E7</v>
      </c>
      <c r="E13" s="59">
        <v>4.5880944E7</v>
      </c>
      <c r="F13" s="59">
        <v>5.0813203E7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</row>
    <row r="14">
      <c r="A14" s="58" t="s">
        <v>63</v>
      </c>
      <c r="B14" s="59">
        <v>3.9105277</v>
      </c>
      <c r="C14" s="59">
        <v>4.15699998</v>
      </c>
      <c r="D14" s="59">
        <v>4.79101795</v>
      </c>
      <c r="E14" s="59">
        <v>5.57954082</v>
      </c>
      <c r="F14" s="59">
        <v>6.16987085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58" t="s">
        <v>64</v>
      </c>
      <c r="B17" s="59">
        <v>8985.95509</v>
      </c>
      <c r="C17" s="59">
        <v>9801.58049</v>
      </c>
      <c r="D17" s="59">
        <v>13093.6121</v>
      </c>
      <c r="E17" s="59">
        <v>16045.5812</v>
      </c>
      <c r="F17" s="59">
        <v>19742.383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>
      <c r="A18" s="57"/>
      <c r="B18" s="54"/>
      <c r="C18" s="54"/>
      <c r="D18" s="54"/>
      <c r="E18" s="54"/>
      <c r="F18" s="54"/>
      <c r="G18" s="54"/>
      <c r="H18" s="54"/>
      <c r="I18" s="54"/>
      <c r="J18" s="54"/>
    </row>
    <row r="19">
      <c r="A19" s="57"/>
      <c r="B19" s="54"/>
      <c r="C19" s="54"/>
      <c r="D19" s="54"/>
      <c r="E19" s="54"/>
      <c r="F19" s="54"/>
      <c r="G19" s="54"/>
      <c r="H19" s="54"/>
      <c r="I19" s="54"/>
      <c r="J19" s="54"/>
    </row>
    <row r="20">
      <c r="A20" s="61" t="s">
        <v>61</v>
      </c>
      <c r="B20" s="59">
        <v>1283052.0</v>
      </c>
      <c r="C20" s="59">
        <v>1525383.0</v>
      </c>
      <c r="D20" s="59">
        <v>2004929.0</v>
      </c>
      <c r="E20" s="59">
        <v>2559946.0</v>
      </c>
      <c r="F20" s="59">
        <v>3135109.0</v>
      </c>
      <c r="G20" s="54"/>
      <c r="H20" s="54"/>
      <c r="I20" s="54"/>
      <c r="J20" s="54"/>
    </row>
    <row r="21">
      <c r="A21" s="61" t="s">
        <v>62</v>
      </c>
      <c r="B21" s="59">
        <v>3.2810201E7</v>
      </c>
      <c r="C21" s="59">
        <v>3.6694323E7</v>
      </c>
      <c r="D21" s="59">
        <v>4.1847662E7</v>
      </c>
      <c r="E21" s="59">
        <v>4.5880944E7</v>
      </c>
      <c r="F21" s="59">
        <v>5.0813203E7</v>
      </c>
      <c r="G21" s="54"/>
      <c r="H21" s="54"/>
      <c r="I21" s="54"/>
      <c r="J21" s="54"/>
    </row>
    <row r="22">
      <c r="A22" s="60"/>
      <c r="B22" s="60"/>
      <c r="C22" s="60"/>
      <c r="D22" s="60"/>
      <c r="E22" s="60"/>
      <c r="F22" s="60"/>
    </row>
    <row r="23">
      <c r="A23" s="60"/>
      <c r="B23" s="59">
        <v>3.9105277</v>
      </c>
      <c r="C23" s="59">
        <v>4.15699998</v>
      </c>
      <c r="D23" s="59">
        <v>4.79101795</v>
      </c>
      <c r="E23" s="59">
        <v>5.57954082</v>
      </c>
      <c r="F23" s="59">
        <v>6.16987085</v>
      </c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62" t="s">
        <v>0</v>
      </c>
      <c r="B1" s="62">
        <v>2014.0</v>
      </c>
      <c r="C1" s="62">
        <v>2015.0</v>
      </c>
      <c r="D1" s="62">
        <v>2016.0</v>
      </c>
      <c r="E1" s="62">
        <v>2017.0</v>
      </c>
      <c r="F1" s="62">
        <v>2018.0</v>
      </c>
      <c r="G1" s="62">
        <v>2019.0</v>
      </c>
    </row>
    <row r="2">
      <c r="A2" s="62" t="s">
        <v>1</v>
      </c>
      <c r="B2" s="63">
        <v>1.04482469E8</v>
      </c>
      <c r="C2" s="63">
        <v>1.98384533E8</v>
      </c>
      <c r="D2" s="63">
        <v>2.60322099E8</v>
      </c>
      <c r="E2" s="63">
        <v>3.07951262E8</v>
      </c>
      <c r="F2" s="63">
        <v>3.36568327E8</v>
      </c>
      <c r="G2" s="63">
        <v>3.77650669E8</v>
      </c>
      <c r="H2" s="63" t="s">
        <v>2</v>
      </c>
    </row>
    <row r="3">
      <c r="A3" s="62" t="s">
        <v>3</v>
      </c>
      <c r="B3" s="63">
        <v>8.4630731E7</v>
      </c>
      <c r="C3" s="63">
        <v>1.68451374E8</v>
      </c>
      <c r="D3" s="63">
        <v>1.99301288E8</v>
      </c>
      <c r="E3" s="63">
        <v>2.3226047E8</v>
      </c>
      <c r="F3" s="63">
        <v>2.68713803E8</v>
      </c>
      <c r="G3" s="63">
        <v>2.9730382E8</v>
      </c>
    </row>
    <row r="4">
      <c r="A4" s="24" t="s">
        <v>65</v>
      </c>
      <c r="B4" s="63">
        <v>8.4630731E7</v>
      </c>
      <c r="C4" s="63">
        <v>8.3820643E7</v>
      </c>
      <c r="D4" s="63">
        <v>3.0849914E7</v>
      </c>
      <c r="E4" s="63">
        <v>3.2959182E7</v>
      </c>
      <c r="F4" s="63">
        <v>3.6453333E7</v>
      </c>
      <c r="G4" s="63">
        <v>2.8590017E7</v>
      </c>
    </row>
    <row r="5">
      <c r="A5" s="62" t="s">
        <v>7</v>
      </c>
      <c r="B5" s="63">
        <v>2644.5</v>
      </c>
      <c r="C5" s="63">
        <v>4367.0</v>
      </c>
      <c r="D5" s="63">
        <v>5496.5</v>
      </c>
      <c r="E5" s="63">
        <v>5011.5</v>
      </c>
      <c r="F5" s="63">
        <v>4984.0</v>
      </c>
      <c r="G5" s="63">
        <v>5826.0</v>
      </c>
    </row>
    <row r="6">
      <c r="A6" s="24" t="s">
        <v>66</v>
      </c>
      <c r="B6" s="63">
        <v>5870.790000000001</v>
      </c>
      <c r="C6" s="63">
        <v>10175.11</v>
      </c>
      <c r="D6" s="63">
        <v>13961.11</v>
      </c>
      <c r="E6" s="63">
        <v>13831.74</v>
      </c>
      <c r="F6" s="63">
        <v>14104.720000000001</v>
      </c>
      <c r="G6" s="63">
        <v>19051.02</v>
      </c>
    </row>
    <row r="7">
      <c r="A7" s="62" t="s">
        <v>11</v>
      </c>
      <c r="B7" s="63">
        <v>1001.57280388</v>
      </c>
      <c r="C7" s="63">
        <v>3504.1450037</v>
      </c>
      <c r="D7" s="63">
        <v>8579.7928095</v>
      </c>
      <c r="E7" s="63">
        <v>8572.9896835</v>
      </c>
      <c r="F7" s="63">
        <v>10349.8630807</v>
      </c>
      <c r="G7" s="63">
        <v>12937.702261440001</v>
      </c>
    </row>
    <row r="8">
      <c r="A8" s="62" t="s">
        <v>14</v>
      </c>
      <c r="B8" s="31">
        <v>9.477587997674853</v>
      </c>
      <c r="C8" s="31">
        <v>10.238882778719892</v>
      </c>
      <c r="D8" s="31">
        <v>5.034065392451934</v>
      </c>
      <c r="E8" s="31">
        <v>6.590787945385376</v>
      </c>
      <c r="F8" s="31">
        <v>8.968963234</v>
      </c>
      <c r="G8" s="31">
        <v>8.474368795755154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62" t="s">
        <v>16</v>
      </c>
      <c r="B9" s="31">
        <v>0.0</v>
      </c>
      <c r="C9" s="31">
        <v>11.66</v>
      </c>
      <c r="D9" s="31">
        <v>16.907</v>
      </c>
      <c r="E9" s="31">
        <v>9.911</v>
      </c>
      <c r="F9" s="31">
        <v>23.32</v>
      </c>
      <c r="G9" s="31">
        <v>25.8269</v>
      </c>
    </row>
    <row r="10">
      <c r="A10" s="62" t="s">
        <v>17</v>
      </c>
      <c r="B10" s="63">
        <v>20.0</v>
      </c>
      <c r="C10" s="63">
        <v>20.0</v>
      </c>
      <c r="D10" s="63">
        <v>20.0</v>
      </c>
      <c r="E10" s="63">
        <v>20.0</v>
      </c>
      <c r="F10" s="63">
        <v>20.0</v>
      </c>
      <c r="G10" s="63">
        <v>10.0</v>
      </c>
    </row>
    <row r="11">
      <c r="A11" s="62" t="s">
        <v>18</v>
      </c>
      <c r="B11" s="31">
        <v>4898.694784117676</v>
      </c>
      <c r="C11" s="31">
        <v>6701.203879078721</v>
      </c>
      <c r="D11" s="31">
        <v>5406.351255892452</v>
      </c>
      <c r="E11" s="31">
        <v>5285.341104445385</v>
      </c>
      <c r="F11" s="31">
        <v>3783.8258825340004</v>
      </c>
      <c r="G11" s="31">
        <v>6131.7921073557545</v>
      </c>
    </row>
    <row r="12">
      <c r="A12" s="5"/>
      <c r="B12" s="63"/>
      <c r="C12" s="63"/>
      <c r="D12" s="63"/>
      <c r="E12" s="63"/>
      <c r="F12" s="63"/>
      <c r="G12" s="63"/>
    </row>
    <row r="13">
      <c r="A13" s="5"/>
      <c r="B13" s="63"/>
      <c r="C13" s="63"/>
      <c r="D13" s="63"/>
      <c r="E13" s="63"/>
      <c r="F13" s="63"/>
      <c r="G13" s="63"/>
    </row>
    <row r="14">
      <c r="A14" s="5"/>
      <c r="B14" s="63">
        <v>2014.0</v>
      </c>
      <c r="C14" s="63">
        <v>2015.0</v>
      </c>
      <c r="D14" s="63">
        <v>2016.0</v>
      </c>
      <c r="E14" s="63">
        <v>2017.0</v>
      </c>
      <c r="F14" s="63">
        <v>2018.0</v>
      </c>
      <c r="G14" s="63">
        <v>2019.0</v>
      </c>
    </row>
    <row r="15">
      <c r="A15" s="62" t="s">
        <v>18</v>
      </c>
      <c r="B15" s="31">
        <v>4898.694784117676</v>
      </c>
      <c r="C15" s="31">
        <v>6701.203879078721</v>
      </c>
      <c r="D15" s="31">
        <v>5406.351255892452</v>
      </c>
      <c r="E15" s="31">
        <v>5285.341104445385</v>
      </c>
      <c r="F15" s="31">
        <v>3783.8258825340004</v>
      </c>
      <c r="G15" s="31">
        <v>6131.7921073557545</v>
      </c>
    </row>
    <row r="16">
      <c r="A16" s="62" t="s">
        <v>19</v>
      </c>
      <c r="C16" s="63">
        <v>0.0755</v>
      </c>
      <c r="D16" s="63">
        <v>0.06233</v>
      </c>
      <c r="E16" s="63">
        <v>0.0522</v>
      </c>
      <c r="F16" s="63">
        <v>0.04685</v>
      </c>
      <c r="G16" s="63">
        <v>0.064</v>
      </c>
    </row>
    <row r="17">
      <c r="A17" s="62" t="s">
        <v>20</v>
      </c>
      <c r="B17" s="63">
        <v>1.0</v>
      </c>
      <c r="C17" s="31">
        <v>1.0755</v>
      </c>
      <c r="D17" s="31">
        <v>1.1425359149999998</v>
      </c>
      <c r="E17" s="31">
        <v>1.202176289763</v>
      </c>
      <c r="F17" s="31">
        <v>1.2584982489383965</v>
      </c>
      <c r="G17" s="31">
        <v>1.339042136870454</v>
      </c>
    </row>
    <row r="18">
      <c r="A18" s="62" t="s">
        <v>21</v>
      </c>
      <c r="B18" s="31">
        <v>4898.694784117676</v>
      </c>
      <c r="C18" s="31">
        <v>6230.779989845394</v>
      </c>
      <c r="D18" s="31">
        <v>4731.887361188513</v>
      </c>
      <c r="E18" s="31">
        <v>4396.477579413374</v>
      </c>
      <c r="F18" s="31">
        <v>3006.6199025114565</v>
      </c>
      <c r="G18" s="31">
        <v>4579.237604640799</v>
      </c>
    </row>
    <row r="19">
      <c r="A19" s="5"/>
    </row>
    <row r="20">
      <c r="A20" s="5"/>
    </row>
    <row r="21">
      <c r="A21" s="5"/>
    </row>
    <row r="22">
      <c r="A22" s="5"/>
    </row>
    <row r="23">
      <c r="A23" s="63" t="s">
        <v>22</v>
      </c>
      <c r="B23" s="63">
        <v>5.83</v>
      </c>
      <c r="C23" s="63" t="s">
        <v>23</v>
      </c>
    </row>
    <row r="24">
      <c r="A24" s="63" t="s">
        <v>24</v>
      </c>
      <c r="B24" s="31">
        <v>0.012462509258069764</v>
      </c>
      <c r="C24" s="63" t="s">
        <v>25</v>
      </c>
    </row>
    <row r="25">
      <c r="A25" s="5"/>
      <c r="C25" s="63" t="s">
        <v>26</v>
      </c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