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Ratio" sheetId="1" r:id="rId1"/>
    <sheet name="Industry Average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3" i="1" l="1"/>
  <c r="P23" i="1"/>
  <c r="N23" i="1"/>
  <c r="J35" i="1"/>
  <c r="I35" i="1"/>
  <c r="H35" i="1"/>
  <c r="J39" i="2"/>
  <c r="I39" i="2"/>
  <c r="H39" i="2"/>
  <c r="Z15" i="2" l="1"/>
  <c r="Y15" i="2"/>
  <c r="X15" i="2"/>
  <c r="Z14" i="2"/>
  <c r="Y14" i="2"/>
  <c r="X14" i="2"/>
  <c r="Z13" i="2"/>
  <c r="Y13" i="2"/>
  <c r="X13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Z12" i="2" s="1"/>
  <c r="F12" i="2"/>
  <c r="Y12" i="2" s="1"/>
  <c r="E12" i="2"/>
  <c r="X12" i="2" s="1"/>
  <c r="Z11" i="2"/>
  <c r="Y11" i="2"/>
  <c r="X11" i="2"/>
  <c r="Z10" i="2"/>
  <c r="Y10" i="2"/>
  <c r="X10" i="2"/>
  <c r="Z9" i="2"/>
  <c r="Y9" i="2"/>
  <c r="X9" i="2"/>
  <c r="Z8" i="2"/>
  <c r="Y8" i="2"/>
  <c r="X8" i="2"/>
  <c r="Z7" i="2"/>
  <c r="Y7" i="2"/>
  <c r="X7" i="2"/>
  <c r="Z6" i="2"/>
  <c r="Y6" i="2"/>
  <c r="X6" i="2"/>
  <c r="Z5" i="2"/>
  <c r="Y5" i="2"/>
  <c r="X5" i="2"/>
  <c r="I27" i="1" l="1"/>
  <c r="J27" i="1"/>
  <c r="H27" i="1"/>
  <c r="E21" i="1"/>
  <c r="J21" i="1" s="1"/>
  <c r="C21" i="1"/>
  <c r="H21" i="1" s="1"/>
  <c r="D21" i="1"/>
  <c r="I21" i="1" s="1"/>
  <c r="I12" i="1"/>
  <c r="J12" i="1"/>
  <c r="H12" i="1"/>
  <c r="I32" i="1"/>
  <c r="J32" i="1"/>
  <c r="H32" i="1"/>
  <c r="D30" i="1"/>
  <c r="I29" i="1" s="1"/>
  <c r="E30" i="1"/>
  <c r="J29" i="1" s="1"/>
  <c r="C30" i="1"/>
  <c r="H29" i="1" s="1"/>
  <c r="J24" i="1"/>
  <c r="E25" i="1"/>
  <c r="D25" i="1"/>
  <c r="I24" i="1" s="1"/>
  <c r="C25" i="1"/>
  <c r="H24" i="1" s="1"/>
  <c r="I18" i="1"/>
  <c r="J18" i="1"/>
  <c r="H18" i="1"/>
  <c r="I15" i="1"/>
  <c r="J15" i="1"/>
  <c r="H15" i="1"/>
  <c r="I9" i="1"/>
  <c r="J9" i="1"/>
  <c r="H9" i="1"/>
  <c r="I6" i="1"/>
  <c r="J6" i="1"/>
  <c r="H6" i="1"/>
  <c r="I3" i="1"/>
  <c r="J3" i="1"/>
  <c r="H3" i="1"/>
  <c r="J47" i="2" l="1"/>
  <c r="H47" i="2"/>
  <c r="I47" i="2"/>
</calcChain>
</file>

<file path=xl/sharedStrings.xml><?xml version="1.0" encoding="utf-8"?>
<sst xmlns="http://schemas.openxmlformats.org/spreadsheetml/2006/main" count="91" uniqueCount="74">
  <si>
    <t>Current Assets</t>
  </si>
  <si>
    <t>Current Liabilities</t>
  </si>
  <si>
    <t>Current Ratio</t>
  </si>
  <si>
    <t>Cash and cash equivalent</t>
  </si>
  <si>
    <t>Quick Ratio</t>
  </si>
  <si>
    <t>Sales</t>
  </si>
  <si>
    <t>Total Asset</t>
  </si>
  <si>
    <t>Turnover Ratio</t>
  </si>
  <si>
    <t>Return on</t>
  </si>
  <si>
    <t>Debt to Equity</t>
  </si>
  <si>
    <t>Total Equity</t>
  </si>
  <si>
    <t>Total Debt</t>
  </si>
  <si>
    <t>Net Income</t>
  </si>
  <si>
    <t>Net Profit</t>
  </si>
  <si>
    <t>Margin</t>
  </si>
  <si>
    <t>Interest Expense</t>
  </si>
  <si>
    <t>EBIT</t>
  </si>
  <si>
    <t>Interest</t>
  </si>
  <si>
    <t>Coverage Ratio</t>
  </si>
  <si>
    <t>Average Inventory</t>
  </si>
  <si>
    <t>Inventory</t>
  </si>
  <si>
    <t>Net working capital</t>
  </si>
  <si>
    <t>Working Capital</t>
  </si>
  <si>
    <t>Net Porfit</t>
  </si>
  <si>
    <t>No. of outstanding shares</t>
  </si>
  <si>
    <t>EPS</t>
  </si>
  <si>
    <t>Asset</t>
  </si>
  <si>
    <t>Equity</t>
  </si>
  <si>
    <t>Inventory Turnover</t>
  </si>
  <si>
    <t>Inventory days</t>
  </si>
  <si>
    <t>`</t>
  </si>
  <si>
    <t>Britannia</t>
  </si>
  <si>
    <t>Varun Beverages</t>
  </si>
  <si>
    <t>KRBL</t>
  </si>
  <si>
    <t>Tasty Bite Eatables</t>
  </si>
  <si>
    <t>Heritage Foods</t>
  </si>
  <si>
    <t>Nestle</t>
  </si>
  <si>
    <t>Average</t>
  </si>
  <si>
    <t>Total Asset Turnover Ratio</t>
  </si>
  <si>
    <t>Return on Equity</t>
  </si>
  <si>
    <t>Net Profit Margin</t>
  </si>
  <si>
    <t>Interest Coverage Ratio</t>
  </si>
  <si>
    <t>Inventory Turnover Ratio</t>
  </si>
  <si>
    <t>Working Capital Turnover Ratio</t>
  </si>
  <si>
    <t>Inventories</t>
  </si>
  <si>
    <t>Financial Assets</t>
  </si>
  <si>
    <t>Investments</t>
  </si>
  <si>
    <t>Trade Recievable</t>
  </si>
  <si>
    <t>Cash and Equivalents</t>
  </si>
  <si>
    <t>Unpaid dividend Accounts</t>
  </si>
  <si>
    <t>Loans</t>
  </si>
  <si>
    <t>Other Financial Assets</t>
  </si>
  <si>
    <t>Current Tax Assets</t>
  </si>
  <si>
    <t>other Current Assets</t>
  </si>
  <si>
    <t xml:space="preserve">The reason for drop in inventories in 2017 was lesser raw material pile up which indicates that nestle sold more than expected </t>
  </si>
  <si>
    <t>The sudden increase in Investments was due to purchase of more govt securities (11668,5958.8,3950.8) because of excessive cash accumulation in 2017</t>
  </si>
  <si>
    <t>The jump in cash Eq in 2017 was due payment from debtors and sales over expected value</t>
  </si>
  <si>
    <t>Trade Payable</t>
  </si>
  <si>
    <t xml:space="preserve">In micro and small enterprises </t>
  </si>
  <si>
    <t>Other payables</t>
  </si>
  <si>
    <t>Provisions</t>
  </si>
  <si>
    <t>other Liablities</t>
  </si>
  <si>
    <t>Total</t>
  </si>
  <si>
    <t>Current Assests</t>
  </si>
  <si>
    <t>Assest turnover</t>
  </si>
  <si>
    <t xml:space="preserve">Equity Multiplier </t>
  </si>
  <si>
    <t>avg total assest /avgshrholder euity/</t>
  </si>
  <si>
    <t>Net profit margin</t>
  </si>
  <si>
    <t>Asset Turnover Ratio</t>
  </si>
  <si>
    <t>Financial Leverage</t>
  </si>
  <si>
    <t>Total Assets</t>
  </si>
  <si>
    <t>Financial</t>
  </si>
  <si>
    <t>Leverage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</si>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</sst>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0" borderId="0" xfId="0" applyNumberFormat="1" applyFont="1"/>
    <xf numFmtId="0" fontId="0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 applyFill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6" xfId="0" applyNumberFormat="1" applyFont="1" applyFill="1" applyBorder="1" applyAlignment="1">
      <alignment vertical="center"/>
    </xf>
    <xf numFmtId="0" fontId="0" fillId="0" borderId="1" xfId="0" applyNumberFormat="1" applyFon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0" fontId="0" fillId="0" borderId="6" xfId="0" applyNumberFormat="1" applyFont="1" applyBorder="1" applyAlignment="1">
      <alignment vertical="center"/>
    </xf>
    <xf numFmtId="0" fontId="3" fillId="0" borderId="2" xfId="0" applyNumberFormat="1" applyFont="1" applyBorder="1"/>
    <xf numFmtId="0" fontId="3" fillId="0" borderId="3" xfId="0" applyNumberFormat="1" applyFont="1" applyBorder="1"/>
    <xf numFmtId="0" fontId="3" fillId="0" borderId="5" xfId="0" applyNumberFormat="1" applyFont="1" applyBorder="1"/>
    <xf numFmtId="0" fontId="3" fillId="0" borderId="6" xfId="0" applyNumberFormat="1" applyFont="1" applyBorder="1"/>
    <xf numFmtId="0" fontId="0" fillId="0" borderId="2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7" xfId="0" applyNumberFormat="1" applyFont="1" applyBorder="1" applyAlignment="1">
      <alignment vertical="center"/>
    </xf>
    <xf numFmtId="0" fontId="0" fillId="0" borderId="8" xfId="0" applyNumberFormat="1" applyFont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3" fontId="2" fillId="0" borderId="2" xfId="0" applyNumberFormat="1" applyFont="1" applyBorder="1"/>
    <xf numFmtId="3" fontId="2" fillId="0" borderId="3" xfId="0" applyNumberFormat="1" applyFont="1" applyBorder="1"/>
    <xf numFmtId="3" fontId="2" fillId="0" borderId="5" xfId="0" applyNumberFormat="1" applyFont="1" applyBorder="1"/>
    <xf numFmtId="3" fontId="2" fillId="0" borderId="6" xfId="0" applyNumberFormat="1" applyFont="1" applyBorder="1"/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4" fillId="0" borderId="0" xfId="0" applyFont="1"/>
    <xf numFmtId="0" fontId="6" fillId="0" borderId="0" xfId="0" applyFont="1"/>
    <xf numFmtId="4" fontId="6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10" xfId="0" applyNumberFormat="1" applyFont="1" applyBorder="1" applyAlignment="1">
      <alignment vertical="center"/>
    </xf>
    <xf numFmtId="0" fontId="1" fillId="0" borderId="1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5</xdr:row>
      <xdr:rowOff>0</xdr:rowOff>
    </xdr:from>
    <xdr:to>
      <xdr:col>7</xdr:col>
      <xdr:colOff>101600</xdr:colOff>
      <xdr:row>5</xdr:row>
      <xdr:rowOff>101600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C4BB4850-929D-7A4F-882B-3F1FE0BE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41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101600</xdr:colOff>
      <xdr:row>4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090B0EF-DDD8-9641-95EA-FEB7DF5A8E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83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101600</xdr:colOff>
      <xdr:row>4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7F563D33-3724-2644-8F64-752F695CE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30100" y="83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101600</xdr:colOff>
      <xdr:row>4</xdr:row>
      <xdr:rowOff>101600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C6C46F29-CD8F-8E42-BB1B-863C0EE9C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00" y="83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101600</xdr:colOff>
      <xdr:row>4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A19C9B3E-08FB-104C-9F75-3AA0209F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83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101600</xdr:colOff>
      <xdr:row>4</xdr:row>
      <xdr:rowOff>101600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149F4EA6-D236-D546-93E9-0D397527C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16300" y="838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F16" workbookViewId="0">
      <selection activeCell="M35" sqref="M35"/>
    </sheetView>
  </sheetViews>
  <sheetFormatPr defaultColWidth="10.875" defaultRowHeight="15.75"/>
  <cols>
    <col min="1" max="1" width="10.875" style="6"/>
    <col min="2" max="2" width="22" style="2" bestFit="1" customWidth="1"/>
    <col min="3" max="3" width="13.625" style="2" bestFit="1" customWidth="1"/>
    <col min="4" max="5" width="12.5" style="2" bestFit="1" customWidth="1"/>
    <col min="6" max="6" width="10.875" style="2"/>
    <col min="7" max="7" width="14.125" style="4" bestFit="1" customWidth="1"/>
    <col min="8" max="9" width="7.625" style="2" customWidth="1"/>
    <col min="10" max="10" width="7.5" style="2" customWidth="1"/>
    <col min="11" max="12" width="10.875" style="2"/>
    <col min="13" max="13" width="18.125" style="2" customWidth="1"/>
    <col min="14" max="16384" width="10.875" style="2"/>
  </cols>
  <sheetData>
    <row r="1" spans="1:13">
      <c r="A1" s="2"/>
    </row>
    <row r="2" spans="1:13">
      <c r="A2" s="2"/>
      <c r="C2" s="3">
        <v>2018</v>
      </c>
      <c r="D2" s="3">
        <v>2017</v>
      </c>
      <c r="E2" s="3">
        <v>2016</v>
      </c>
      <c r="F2" s="3"/>
      <c r="G2" s="5"/>
      <c r="H2" s="3">
        <v>2018</v>
      </c>
      <c r="I2" s="3">
        <v>2017</v>
      </c>
      <c r="J2" s="3">
        <v>2016</v>
      </c>
    </row>
    <row r="3" spans="1:13">
      <c r="A3" s="44" t="s">
        <v>30</v>
      </c>
      <c r="B3" s="7" t="s">
        <v>0</v>
      </c>
      <c r="C3" s="8">
        <v>47369500</v>
      </c>
      <c r="D3" s="8">
        <v>39373900</v>
      </c>
      <c r="E3" s="9">
        <v>32828000</v>
      </c>
      <c r="G3" s="46" t="s">
        <v>2</v>
      </c>
      <c r="H3" s="48">
        <f>C3/C4</f>
        <v>2.5536806922019459</v>
      </c>
      <c r="I3" s="48">
        <f t="shared" ref="I3:J3" si="0">D3/D4</f>
        <v>2.6377461127747521</v>
      </c>
      <c r="J3" s="50">
        <f t="shared" si="0"/>
        <v>2.4019023230290837</v>
      </c>
    </row>
    <row r="4" spans="1:13">
      <c r="A4" s="44"/>
      <c r="B4" s="10" t="s">
        <v>1</v>
      </c>
      <c r="C4" s="11">
        <v>18549500</v>
      </c>
      <c r="D4" s="11">
        <v>14927100</v>
      </c>
      <c r="E4" s="12">
        <v>13667500</v>
      </c>
      <c r="G4" s="47"/>
      <c r="H4" s="49"/>
      <c r="I4" s="49"/>
      <c r="J4" s="51"/>
    </row>
    <row r="6" spans="1:13">
      <c r="A6" s="44"/>
      <c r="B6" s="13" t="s">
        <v>3</v>
      </c>
      <c r="C6" s="14">
        <v>37714000</v>
      </c>
      <c r="D6" s="14">
        <v>30348300</v>
      </c>
      <c r="E6" s="15">
        <v>23427400</v>
      </c>
      <c r="G6" s="46" t="s">
        <v>4</v>
      </c>
      <c r="H6" s="48">
        <f>C6/C7</f>
        <v>2.0331545324671825</v>
      </c>
      <c r="I6" s="48">
        <f t="shared" ref="I6:J6" si="1">D6/D7</f>
        <v>2.0331008702293145</v>
      </c>
      <c r="J6" s="50">
        <f t="shared" si="1"/>
        <v>1.714095481982806</v>
      </c>
    </row>
    <row r="7" spans="1:13">
      <c r="A7" s="44"/>
      <c r="B7" s="16" t="s">
        <v>1</v>
      </c>
      <c r="C7" s="17">
        <v>18549500</v>
      </c>
      <c r="D7" s="17">
        <v>14927100</v>
      </c>
      <c r="E7" s="18">
        <v>13667500</v>
      </c>
      <c r="G7" s="47"/>
      <c r="H7" s="49"/>
      <c r="I7" s="49"/>
      <c r="J7" s="51"/>
    </row>
    <row r="9" spans="1:13">
      <c r="A9" s="44"/>
      <c r="B9" s="13" t="s">
        <v>5</v>
      </c>
      <c r="C9" s="19">
        <v>112922700</v>
      </c>
      <c r="D9" s="19">
        <v>101921800</v>
      </c>
      <c r="E9" s="20">
        <v>94745700</v>
      </c>
      <c r="G9" s="32" t="s">
        <v>6</v>
      </c>
      <c r="H9" s="48">
        <f>C9/C10</f>
        <v>1.4617191358044668</v>
      </c>
      <c r="I9" s="48">
        <f t="shared" ref="I9:J9" si="2">D9/D10</f>
        <v>1.4387037214791059</v>
      </c>
      <c r="J9" s="50">
        <f t="shared" si="2"/>
        <v>1.4692422087860795</v>
      </c>
    </row>
    <row r="10" spans="1:13">
      <c r="A10" s="44"/>
      <c r="B10" s="16" t="s">
        <v>26</v>
      </c>
      <c r="C10" s="21">
        <v>77253350</v>
      </c>
      <c r="D10" s="21">
        <v>70842800</v>
      </c>
      <c r="E10" s="22">
        <v>64486100</v>
      </c>
      <c r="G10" s="33" t="s">
        <v>7</v>
      </c>
      <c r="H10" s="49"/>
      <c r="I10" s="49"/>
      <c r="J10" s="51"/>
    </row>
    <row r="12" spans="1:13">
      <c r="A12" s="44"/>
      <c r="B12" s="13" t="s">
        <v>12</v>
      </c>
      <c r="C12" s="19">
        <v>16069300</v>
      </c>
      <c r="D12" s="19">
        <v>12251900</v>
      </c>
      <c r="E12" s="20">
        <v>10013600</v>
      </c>
      <c r="G12" s="32" t="s">
        <v>8</v>
      </c>
      <c r="H12" s="48">
        <f>C12/C13</f>
        <v>0.43740983303118891</v>
      </c>
      <c r="I12" s="48">
        <f t="shared" ref="I12:J12" si="3">D12/D13</f>
        <v>0.35818089861690527</v>
      </c>
      <c r="J12" s="50">
        <f t="shared" si="3"/>
        <v>0.33226930351395295</v>
      </c>
    </row>
    <row r="13" spans="1:13">
      <c r="A13" s="44"/>
      <c r="B13" s="16" t="s">
        <v>27</v>
      </c>
      <c r="C13" s="21">
        <v>36737400</v>
      </c>
      <c r="D13" s="21">
        <v>34205900</v>
      </c>
      <c r="E13" s="22">
        <v>30137000</v>
      </c>
      <c r="G13" s="33" t="s">
        <v>27</v>
      </c>
      <c r="H13" s="49"/>
      <c r="I13" s="49"/>
      <c r="J13" s="51"/>
      <c r="K13" s="1"/>
      <c r="L13" s="1"/>
      <c r="M13" s="1"/>
    </row>
    <row r="15" spans="1:13">
      <c r="A15" s="44"/>
      <c r="B15" s="13" t="s">
        <v>11</v>
      </c>
      <c r="C15" s="23">
        <v>351400</v>
      </c>
      <c r="D15" s="23">
        <v>351400</v>
      </c>
      <c r="E15" s="24">
        <v>343000</v>
      </c>
      <c r="G15" s="46" t="s">
        <v>9</v>
      </c>
      <c r="H15" s="48">
        <f>C15/C16</f>
        <v>9.5651842536488701E-3</v>
      </c>
      <c r="I15" s="48">
        <f t="shared" ref="I15:J15" si="4">D15/D16</f>
        <v>1.0273081544411929E-2</v>
      </c>
      <c r="J15" s="50">
        <f t="shared" si="4"/>
        <v>1.138135846301888E-2</v>
      </c>
    </row>
    <row r="16" spans="1:13">
      <c r="A16" s="44"/>
      <c r="B16" s="16" t="s">
        <v>10</v>
      </c>
      <c r="C16" s="21">
        <v>36737400</v>
      </c>
      <c r="D16" s="21">
        <v>34205900</v>
      </c>
      <c r="E16" s="22">
        <v>30137000</v>
      </c>
      <c r="G16" s="47"/>
      <c r="H16" s="49"/>
      <c r="I16" s="49"/>
      <c r="J16" s="51"/>
    </row>
    <row r="17" spans="1:16">
      <c r="C17" s="1"/>
    </row>
    <row r="18" spans="1:16">
      <c r="A18" s="44"/>
      <c r="B18" s="13" t="s">
        <v>12</v>
      </c>
      <c r="C18" s="19">
        <v>16069300</v>
      </c>
      <c r="D18" s="19">
        <v>12251900</v>
      </c>
      <c r="E18" s="20">
        <v>10013600</v>
      </c>
      <c r="G18" s="32" t="s">
        <v>13</v>
      </c>
      <c r="H18" s="48">
        <f>C18/C19</f>
        <v>0.14230354038647677</v>
      </c>
      <c r="I18" s="48">
        <f t="shared" ref="I18:J18" si="5">D18/D19</f>
        <v>0.12020882676718818</v>
      </c>
      <c r="J18" s="50">
        <f t="shared" si="5"/>
        <v>0.10568922916818388</v>
      </c>
      <c r="L18" s="1"/>
      <c r="M18" s="1"/>
      <c r="N18" s="1"/>
    </row>
    <row r="19" spans="1:16">
      <c r="A19" s="44"/>
      <c r="B19" s="16" t="s">
        <v>5</v>
      </c>
      <c r="C19" s="21">
        <v>112922700</v>
      </c>
      <c r="D19" s="21">
        <v>101921800</v>
      </c>
      <c r="E19" s="22">
        <v>94745700</v>
      </c>
      <c r="G19" s="33" t="s">
        <v>14</v>
      </c>
      <c r="H19" s="49"/>
      <c r="I19" s="49"/>
      <c r="J19" s="51"/>
      <c r="M19" s="56"/>
      <c r="N19" s="56">
        <v>2018</v>
      </c>
      <c r="O19" s="56">
        <v>2017</v>
      </c>
      <c r="P19" s="56">
        <v>2016</v>
      </c>
    </row>
    <row r="20" spans="1:16">
      <c r="M20" s="56" t="s">
        <v>40</v>
      </c>
      <c r="N20" s="55">
        <v>0.14230000000000001</v>
      </c>
      <c r="O20" s="55">
        <v>0.12021</v>
      </c>
      <c r="P20" s="55">
        <v>0.1057</v>
      </c>
    </row>
    <row r="21" spans="1:16">
      <c r="A21" s="44"/>
      <c r="B21" s="13" t="s">
        <v>16</v>
      </c>
      <c r="C21" s="23">
        <f>26559500-C22</f>
        <v>25440000</v>
      </c>
      <c r="D21" s="23">
        <f>20228800-D22</f>
        <v>19309800</v>
      </c>
      <c r="E21" s="24">
        <f>17273800-E22</f>
        <v>16364700</v>
      </c>
      <c r="G21" s="32" t="s">
        <v>17</v>
      </c>
      <c r="H21" s="48">
        <f>C21/C22</f>
        <v>22.724430549352391</v>
      </c>
      <c r="I21" s="48">
        <f t="shared" ref="I21:J21" si="6">D21/D22</f>
        <v>21.011751904243742</v>
      </c>
      <c r="J21" s="50">
        <f t="shared" si="6"/>
        <v>18.000989990100098</v>
      </c>
      <c r="M21" s="56" t="s">
        <v>68</v>
      </c>
      <c r="N21" s="55">
        <v>1.4617199999999999</v>
      </c>
      <c r="O21" s="55">
        <v>1.4387000000000001</v>
      </c>
      <c r="P21" s="55">
        <v>1.4692000000000001</v>
      </c>
    </row>
    <row r="22" spans="1:16">
      <c r="A22" s="44"/>
      <c r="B22" s="16" t="s">
        <v>15</v>
      </c>
      <c r="C22" s="17">
        <v>1119500</v>
      </c>
      <c r="D22" s="17">
        <v>919000</v>
      </c>
      <c r="E22" s="18">
        <v>909100</v>
      </c>
      <c r="G22" s="33" t="s">
        <v>18</v>
      </c>
      <c r="H22" s="49"/>
      <c r="I22" s="49"/>
      <c r="J22" s="51"/>
      <c r="M22" s="56" t="s">
        <v>69</v>
      </c>
      <c r="N22" s="55">
        <v>2.1028500000000001</v>
      </c>
      <c r="O22" s="55">
        <v>2.0710700000000002</v>
      </c>
      <c r="P22" s="55">
        <v>2.1389800000000001</v>
      </c>
    </row>
    <row r="23" spans="1:16">
      <c r="M23" s="56" t="s">
        <v>73</v>
      </c>
      <c r="N23" s="55">
        <f>N20*N21*N22</f>
        <v>0.43739859545460003</v>
      </c>
      <c r="O23" s="55">
        <f t="shared" ref="O23:P23" si="7">O20*O21*O22</f>
        <v>0.35818353524589003</v>
      </c>
      <c r="P23" s="55">
        <f t="shared" si="7"/>
        <v>0.33217170127120005</v>
      </c>
    </row>
    <row r="24" spans="1:16">
      <c r="A24" s="44"/>
      <c r="B24" s="13" t="s">
        <v>5</v>
      </c>
      <c r="C24" s="19">
        <v>112922700</v>
      </c>
      <c r="D24" s="19">
        <v>101921800</v>
      </c>
      <c r="E24" s="20">
        <v>94745700</v>
      </c>
      <c r="G24" s="32" t="s">
        <v>20</v>
      </c>
      <c r="H24" s="48">
        <f>C24/C25</f>
        <v>12.09009539512425</v>
      </c>
      <c r="I24" s="48">
        <f t="shared" ref="I24" si="8">D24/D25</f>
        <v>11.063244560468487</v>
      </c>
      <c r="J24" s="50">
        <f>E24/E25</f>
        <v>10.76123734290436</v>
      </c>
    </row>
    <row r="25" spans="1:16">
      <c r="A25" s="44"/>
      <c r="B25" s="16" t="s">
        <v>19</v>
      </c>
      <c r="C25" s="17">
        <f>(9655500+9024700)/2</f>
        <v>9340100</v>
      </c>
      <c r="D25" s="17">
        <f>(9400600+9024700)/2</f>
        <v>9212650</v>
      </c>
      <c r="E25" s="18">
        <f>(9400600+8208100)/2</f>
        <v>8804350</v>
      </c>
      <c r="G25" s="33" t="s">
        <v>7</v>
      </c>
      <c r="H25" s="49"/>
      <c r="I25" s="49"/>
      <c r="J25" s="51"/>
    </row>
    <row r="26" spans="1:16">
      <c r="H26" s="4"/>
      <c r="I26" s="4"/>
      <c r="J26" s="4"/>
    </row>
    <row r="27" spans="1:16">
      <c r="B27" s="25" t="s">
        <v>28</v>
      </c>
      <c r="C27" s="26">
        <v>12.09009539512425</v>
      </c>
      <c r="D27" s="26">
        <v>11.063244560468487</v>
      </c>
      <c r="E27" s="27">
        <v>10.76123734290436</v>
      </c>
      <c r="G27" s="34" t="s">
        <v>29</v>
      </c>
      <c r="H27" s="35">
        <f>365/C27</f>
        <v>30.190001656000078</v>
      </c>
      <c r="I27" s="35">
        <f t="shared" ref="I27:J27" si="9">365/D27</f>
        <v>32.992129750455739</v>
      </c>
      <c r="J27" s="36">
        <f t="shared" si="9"/>
        <v>33.918032691721102</v>
      </c>
    </row>
    <row r="29" spans="1:16">
      <c r="A29" s="44"/>
      <c r="B29" s="13" t="s">
        <v>5</v>
      </c>
      <c r="C29" s="19">
        <v>112922700</v>
      </c>
      <c r="D29" s="19">
        <v>101921800</v>
      </c>
      <c r="E29" s="20">
        <v>94745700</v>
      </c>
      <c r="G29" s="32" t="s">
        <v>22</v>
      </c>
      <c r="H29" s="48">
        <f>C29/C30</f>
        <v>3.9182061068702292</v>
      </c>
      <c r="I29" s="48">
        <f t="shared" ref="I29:J29" si="10">D29/D30</f>
        <v>4.1691264296349626</v>
      </c>
      <c r="J29" s="50">
        <f t="shared" si="10"/>
        <v>4.9448448631298767</v>
      </c>
    </row>
    <row r="30" spans="1:16">
      <c r="A30" s="44"/>
      <c r="B30" s="16" t="s">
        <v>21</v>
      </c>
      <c r="C30" s="17">
        <f>C3-C4</f>
        <v>28820000</v>
      </c>
      <c r="D30" s="17">
        <f>D3-D4</f>
        <v>24446800</v>
      </c>
      <c r="E30" s="18">
        <f>E3-E4</f>
        <v>19160500</v>
      </c>
      <c r="G30" s="33" t="s">
        <v>7</v>
      </c>
      <c r="H30" s="49"/>
      <c r="I30" s="49"/>
      <c r="J30" s="51"/>
    </row>
    <row r="32" spans="1:16" ht="16.5">
      <c r="A32" s="45"/>
      <c r="B32" s="13" t="s">
        <v>23</v>
      </c>
      <c r="C32" s="28">
        <v>16069300</v>
      </c>
      <c r="D32" s="28">
        <v>12251900</v>
      </c>
      <c r="E32" s="29">
        <v>9265400</v>
      </c>
      <c r="G32" s="46" t="s">
        <v>25</v>
      </c>
      <c r="H32" s="48">
        <f>C32/C33</f>
        <v>166.66632094258213</v>
      </c>
      <c r="I32" s="48">
        <f t="shared" ref="I32:J32" si="11">D32/D33</f>
        <v>127.07330733488217</v>
      </c>
      <c r="J32" s="50">
        <f t="shared" si="11"/>
        <v>96.098157982077666</v>
      </c>
    </row>
    <row r="33" spans="1:10" ht="16.5">
      <c r="A33" s="45"/>
      <c r="B33" s="16" t="s">
        <v>24</v>
      </c>
      <c r="C33" s="30">
        <v>96416</v>
      </c>
      <c r="D33" s="30">
        <v>96416</v>
      </c>
      <c r="E33" s="31">
        <v>96416</v>
      </c>
      <c r="G33" s="47"/>
      <c r="H33" s="49"/>
      <c r="I33" s="49"/>
      <c r="J33" s="51"/>
    </row>
    <row r="35" spans="1:10">
      <c r="B35" s="13" t="s">
        <v>70</v>
      </c>
      <c r="C35" s="19">
        <v>77253350</v>
      </c>
      <c r="D35" s="19">
        <v>70842800</v>
      </c>
      <c r="E35" s="20">
        <v>64486100</v>
      </c>
      <c r="G35" s="37" t="s">
        <v>71</v>
      </c>
      <c r="H35" s="48">
        <f>C35/C36</f>
        <v>2.102852950943725</v>
      </c>
      <c r="I35" s="48">
        <f>D35/D36</f>
        <v>2.071069610798137</v>
      </c>
      <c r="J35" s="50">
        <f>E35/E36</f>
        <v>2.1397650728340576</v>
      </c>
    </row>
    <row r="36" spans="1:10">
      <c r="B36" s="16" t="s">
        <v>10</v>
      </c>
      <c r="C36" s="21">
        <v>36737400</v>
      </c>
      <c r="D36" s="21">
        <v>34205900</v>
      </c>
      <c r="E36" s="22">
        <v>30137000</v>
      </c>
      <c r="G36" s="38" t="s">
        <v>72</v>
      </c>
      <c r="H36" s="49"/>
      <c r="I36" s="49"/>
      <c r="J36" s="51"/>
    </row>
  </sheetData>
  <mergeCells count="47">
    <mergeCell ref="H35:H36"/>
    <mergeCell ref="I35:I36"/>
    <mergeCell ref="J35:J36"/>
    <mergeCell ref="G3:G4"/>
    <mergeCell ref="H3:H4"/>
    <mergeCell ref="I3:I4"/>
    <mergeCell ref="J3:J4"/>
    <mergeCell ref="H15:H16"/>
    <mergeCell ref="I15:I16"/>
    <mergeCell ref="J15:J16"/>
    <mergeCell ref="G6:G7"/>
    <mergeCell ref="H6:H7"/>
    <mergeCell ref="I6:I7"/>
    <mergeCell ref="J6:J7"/>
    <mergeCell ref="H9:H10"/>
    <mergeCell ref="I9:I10"/>
    <mergeCell ref="J9:J10"/>
    <mergeCell ref="H12:H13"/>
    <mergeCell ref="I12:I13"/>
    <mergeCell ref="J12:J13"/>
    <mergeCell ref="I18:I19"/>
    <mergeCell ref="J18:J19"/>
    <mergeCell ref="H21:H22"/>
    <mergeCell ref="I21:I22"/>
    <mergeCell ref="J21:J22"/>
    <mergeCell ref="H32:H33"/>
    <mergeCell ref="I32:I33"/>
    <mergeCell ref="J32:J33"/>
    <mergeCell ref="A18:A19"/>
    <mergeCell ref="A3:A4"/>
    <mergeCell ref="A6:A7"/>
    <mergeCell ref="A9:A10"/>
    <mergeCell ref="A15:A16"/>
    <mergeCell ref="A21:A22"/>
    <mergeCell ref="H24:H25"/>
    <mergeCell ref="I24:I25"/>
    <mergeCell ref="J24:J25"/>
    <mergeCell ref="H29:H30"/>
    <mergeCell ref="I29:I30"/>
    <mergeCell ref="J29:J30"/>
    <mergeCell ref="H18:H19"/>
    <mergeCell ref="A12:A13"/>
    <mergeCell ref="A24:A25"/>
    <mergeCell ref="A29:A30"/>
    <mergeCell ref="A32:A33"/>
    <mergeCell ref="G32:G33"/>
    <mergeCell ref="G15:G16"/>
  </mergeCells>
  <pageMargins left="0.7" right="0.7" top="0.75" bottom="0.75" header="0.3" footer="0.3"/>
  <ignoredErrors>
    <ignoredError sqref="D25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C47"/>
  <sheetViews>
    <sheetView topLeftCell="B22" zoomScale="75" workbookViewId="0">
      <selection activeCell="M33" sqref="M33"/>
    </sheetView>
  </sheetViews>
  <sheetFormatPr defaultColWidth="11" defaultRowHeight="15.75"/>
  <cols>
    <col min="4" max="4" width="48.5" bestFit="1" customWidth="1"/>
    <col min="5" max="6" width="9.125" bestFit="1" customWidth="1"/>
    <col min="7" max="7" width="17" bestFit="1" customWidth="1"/>
    <col min="8" max="10" width="9.125" bestFit="1" customWidth="1"/>
    <col min="11" max="16" width="8.125" bestFit="1" customWidth="1"/>
    <col min="17" max="18" width="9.125" bestFit="1" customWidth="1"/>
    <col min="19" max="22" width="8.125" bestFit="1" customWidth="1"/>
    <col min="28" max="28" width="30.125" bestFit="1" customWidth="1"/>
  </cols>
  <sheetData>
    <row r="2" spans="4:29" ht="18">
      <c r="E2" s="53" t="s">
        <v>31</v>
      </c>
      <c r="F2" s="53"/>
      <c r="G2" s="53"/>
      <c r="H2" s="53" t="s">
        <v>32</v>
      </c>
      <c r="I2" s="53"/>
      <c r="J2" s="53"/>
      <c r="K2" s="54" t="s">
        <v>33</v>
      </c>
      <c r="L2" s="54"/>
      <c r="M2" s="54"/>
      <c r="N2" s="53" t="s">
        <v>34</v>
      </c>
      <c r="O2" s="53"/>
      <c r="P2" s="53"/>
      <c r="Q2" s="53" t="s">
        <v>35</v>
      </c>
      <c r="R2" s="53"/>
      <c r="S2" s="53"/>
      <c r="T2" s="52" t="s">
        <v>36</v>
      </c>
      <c r="U2" s="52"/>
      <c r="V2" s="52"/>
      <c r="X2" s="52" t="s">
        <v>37</v>
      </c>
      <c r="Y2" s="52"/>
      <c r="Z2" s="52"/>
    </row>
    <row r="3" spans="4:29">
      <c r="E3" s="39">
        <v>2018</v>
      </c>
      <c r="F3" s="39">
        <v>2017</v>
      </c>
      <c r="G3" s="39">
        <v>2016</v>
      </c>
      <c r="H3" s="39">
        <v>2018</v>
      </c>
      <c r="I3" s="39">
        <v>2017</v>
      </c>
      <c r="J3" s="39">
        <v>2016</v>
      </c>
      <c r="K3" s="39">
        <v>2018</v>
      </c>
      <c r="L3" s="39">
        <v>2017</v>
      </c>
      <c r="M3" s="39">
        <v>2016</v>
      </c>
      <c r="N3" s="39">
        <v>2018</v>
      </c>
      <c r="O3" s="39">
        <v>2017</v>
      </c>
      <c r="P3" s="39">
        <v>2016</v>
      </c>
      <c r="Q3" s="39">
        <v>2018</v>
      </c>
      <c r="R3" s="39">
        <v>2017</v>
      </c>
      <c r="S3" s="39">
        <v>2016</v>
      </c>
      <c r="T3" s="39">
        <v>2018</v>
      </c>
      <c r="U3" s="39">
        <v>2017</v>
      </c>
      <c r="V3" s="39">
        <v>2016</v>
      </c>
      <c r="X3" s="39">
        <v>2018</v>
      </c>
      <c r="Y3" s="39">
        <v>2017</v>
      </c>
      <c r="Z3" s="39">
        <v>2016</v>
      </c>
      <c r="AA3" s="39"/>
      <c r="AB3" s="39"/>
      <c r="AC3" s="39"/>
    </row>
    <row r="4" spans="4:29"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AA4" s="39"/>
      <c r="AB4" s="39"/>
      <c r="AC4" s="39"/>
    </row>
    <row r="5" spans="4:29">
      <c r="D5" s="42" t="s">
        <v>2</v>
      </c>
      <c r="E5" s="40">
        <v>1.9</v>
      </c>
      <c r="F5" s="40">
        <v>1.91</v>
      </c>
      <c r="G5" s="40">
        <v>1.74</v>
      </c>
      <c r="H5" s="40">
        <v>0.75</v>
      </c>
      <c r="I5" s="40">
        <v>0.66</v>
      </c>
      <c r="J5" s="40">
        <v>0.61</v>
      </c>
      <c r="K5" s="40">
        <v>2.0699999999999998</v>
      </c>
      <c r="L5" s="40">
        <v>2.0499999999999998</v>
      </c>
      <c r="M5" s="40">
        <v>1.8</v>
      </c>
      <c r="N5" s="40">
        <v>2.1</v>
      </c>
      <c r="O5" s="40">
        <v>1.98</v>
      </c>
      <c r="P5" s="40">
        <v>1.71</v>
      </c>
      <c r="Q5" s="40">
        <v>0.84</v>
      </c>
      <c r="R5" s="40">
        <v>0.78</v>
      </c>
      <c r="S5" s="40">
        <v>0.8</v>
      </c>
      <c r="T5" s="43">
        <v>2.5536806922019459</v>
      </c>
      <c r="U5" s="43">
        <v>2.6377461127747521</v>
      </c>
      <c r="V5" s="40">
        <v>2.4019023230290837</v>
      </c>
      <c r="W5" s="43"/>
      <c r="X5" s="43">
        <f>SUM(E5,H5,K5,N5,Q5,T5)/6</f>
        <v>1.7022801153669909</v>
      </c>
      <c r="Y5" s="43">
        <f>SUM(F5,I5,L5,O5,R5,U5)/6</f>
        <v>1.6696243521291254</v>
      </c>
      <c r="Z5" s="43">
        <f>SUM(G5,J5,M5,P5,S5,V5)/6</f>
        <v>1.5103170538381807</v>
      </c>
    </row>
    <row r="6" spans="4:29">
      <c r="D6" s="39" t="s">
        <v>4</v>
      </c>
      <c r="E6" s="40">
        <v>1.48</v>
      </c>
      <c r="F6" s="40">
        <v>1.53</v>
      </c>
      <c r="G6" s="40">
        <v>1.26</v>
      </c>
      <c r="H6" s="40">
        <v>0.36</v>
      </c>
      <c r="I6" s="40">
        <v>0.32</v>
      </c>
      <c r="J6" s="40">
        <v>0.33</v>
      </c>
      <c r="K6" s="40">
        <v>0.26</v>
      </c>
      <c r="L6" s="40">
        <v>0.27</v>
      </c>
      <c r="M6" s="40">
        <v>0.25</v>
      </c>
      <c r="N6" s="40">
        <v>1.25</v>
      </c>
      <c r="O6" s="40">
        <v>1.35</v>
      </c>
      <c r="P6" s="40">
        <v>1.18</v>
      </c>
      <c r="Q6" s="40">
        <v>0.42</v>
      </c>
      <c r="R6" s="40">
        <v>0.3</v>
      </c>
      <c r="S6" s="40">
        <v>0.33</v>
      </c>
      <c r="T6" s="43">
        <v>2.0331545324671825</v>
      </c>
      <c r="U6" s="43">
        <v>2.0331008702293145</v>
      </c>
      <c r="V6" s="40">
        <v>1.714095481982806</v>
      </c>
      <c r="W6" s="43"/>
      <c r="X6" s="43">
        <f t="shared" ref="X6:Z15" si="0">SUM(E6,H6,K6,N6,Q6,T6)/6</f>
        <v>0.96719242207786371</v>
      </c>
      <c r="Y6" s="43">
        <f t="shared" si="0"/>
        <v>0.9671834783715525</v>
      </c>
      <c r="Z6" s="43">
        <f t="shared" si="0"/>
        <v>0.84401591366380091</v>
      </c>
      <c r="AB6" s="40"/>
    </row>
    <row r="7" spans="4:29">
      <c r="D7" s="39" t="s">
        <v>38</v>
      </c>
      <c r="E7" s="40">
        <v>1.94</v>
      </c>
      <c r="F7" s="40">
        <v>2.16</v>
      </c>
      <c r="G7" s="40">
        <v>2.4700000000000002</v>
      </c>
      <c r="H7" s="40">
        <v>1.01</v>
      </c>
      <c r="I7" s="40">
        <v>0.93</v>
      </c>
      <c r="J7" s="40">
        <v>0.89</v>
      </c>
      <c r="K7" s="40">
        <v>0.97</v>
      </c>
      <c r="L7" s="40">
        <v>0.89</v>
      </c>
      <c r="M7" s="40">
        <v>0.98</v>
      </c>
      <c r="N7" s="40">
        <v>1.62</v>
      </c>
      <c r="O7" s="40">
        <v>1.64</v>
      </c>
      <c r="P7" s="40">
        <v>1.69</v>
      </c>
      <c r="Q7" s="40">
        <v>1.51</v>
      </c>
      <c r="R7" s="40">
        <v>1.76</v>
      </c>
      <c r="S7" s="40">
        <v>2.41</v>
      </c>
      <c r="T7" s="43">
        <v>1.4617191358044668</v>
      </c>
      <c r="U7" s="43">
        <v>1.4387037214791059</v>
      </c>
      <c r="V7" s="40">
        <v>1.4692422087860795</v>
      </c>
      <c r="W7" s="43"/>
      <c r="X7" s="43">
        <f t="shared" si="0"/>
        <v>1.418619855967411</v>
      </c>
      <c r="Y7" s="43">
        <f t="shared" si="0"/>
        <v>1.4697839535798509</v>
      </c>
      <c r="Z7" s="43">
        <f t="shared" si="0"/>
        <v>1.6515403681310132</v>
      </c>
      <c r="AB7" s="40"/>
    </row>
    <row r="8" spans="4:29">
      <c r="D8" s="39" t="s">
        <v>39</v>
      </c>
      <c r="E8" s="40">
        <v>30.32</v>
      </c>
      <c r="F8" s="40">
        <v>33</v>
      </c>
      <c r="G8" s="40">
        <v>37</v>
      </c>
      <c r="H8" s="40">
        <v>17.57</v>
      </c>
      <c r="I8" s="40">
        <v>15.76</v>
      </c>
      <c r="J8" s="40">
        <v>12.29</v>
      </c>
      <c r="K8" s="40">
        <v>20.059999999999999</v>
      </c>
      <c r="L8" s="40">
        <v>20.71</v>
      </c>
      <c r="M8" s="40">
        <v>23.45</v>
      </c>
      <c r="N8" s="40">
        <v>26.27</v>
      </c>
      <c r="O8" s="40">
        <v>30.63</v>
      </c>
      <c r="P8" s="40">
        <v>32.74</v>
      </c>
      <c r="Q8" s="40">
        <v>10.58</v>
      </c>
      <c r="R8" s="40">
        <v>9.2200000000000006</v>
      </c>
      <c r="S8" s="40">
        <v>67.39</v>
      </c>
      <c r="T8" s="43">
        <v>43.740983303118902</v>
      </c>
      <c r="U8" s="43">
        <v>35.818089861690503</v>
      </c>
      <c r="V8" s="40">
        <v>30.507596737683301</v>
      </c>
      <c r="W8" s="43"/>
      <c r="X8" s="43">
        <f t="shared" si="0"/>
        <v>24.756830550519819</v>
      </c>
      <c r="Y8" s="43">
        <f t="shared" si="0"/>
        <v>24.189681643615085</v>
      </c>
      <c r="Z8" s="43">
        <f t="shared" si="0"/>
        <v>33.896266122947218</v>
      </c>
      <c r="AB8" s="40"/>
    </row>
    <row r="9" spans="4:29">
      <c r="D9" s="39" t="s">
        <v>9</v>
      </c>
      <c r="E9" s="40">
        <v>0.04</v>
      </c>
      <c r="F9" s="40">
        <v>0.06</v>
      </c>
      <c r="G9" s="40">
        <v>0.05</v>
      </c>
      <c r="H9" s="40">
        <v>1.03</v>
      </c>
      <c r="I9" s="40">
        <v>1.41</v>
      </c>
      <c r="J9" s="40">
        <v>1.5</v>
      </c>
      <c r="K9" s="40">
        <v>0.52</v>
      </c>
      <c r="L9" s="40">
        <v>0.54</v>
      </c>
      <c r="M9" s="40">
        <v>0.56999999999999995</v>
      </c>
      <c r="N9" s="40">
        <v>0.3</v>
      </c>
      <c r="O9" s="40">
        <v>0.43</v>
      </c>
      <c r="P9" s="40">
        <v>0.85</v>
      </c>
      <c r="Q9" s="40">
        <v>0.37</v>
      </c>
      <c r="R9" s="40">
        <v>0.36</v>
      </c>
      <c r="S9" s="40">
        <v>0.27</v>
      </c>
      <c r="T9" s="43">
        <v>9.5651842536488701E-3</v>
      </c>
      <c r="U9" s="43">
        <v>1.0273081544411929E-2</v>
      </c>
      <c r="V9" s="40">
        <v>1.138135846301888E-2</v>
      </c>
      <c r="W9" s="43"/>
      <c r="X9" s="43">
        <f t="shared" si="0"/>
        <v>0.37826086404227488</v>
      </c>
      <c r="Y9" s="43">
        <f t="shared" si="0"/>
        <v>0.46837884692406861</v>
      </c>
      <c r="Z9" s="43">
        <f t="shared" si="0"/>
        <v>0.54189689307716982</v>
      </c>
      <c r="AB9" s="40"/>
    </row>
    <row r="10" spans="4:29">
      <c r="D10" s="39" t="s">
        <v>40</v>
      </c>
      <c r="E10" s="40">
        <v>10.46</v>
      </c>
      <c r="F10" s="40">
        <v>10.050000000000001</v>
      </c>
      <c r="G10" s="40">
        <v>9.48</v>
      </c>
      <c r="H10" s="40">
        <v>6.45</v>
      </c>
      <c r="I10" s="40">
        <v>5.68</v>
      </c>
      <c r="J10" s="40">
        <v>4.71</v>
      </c>
      <c r="K10" s="40">
        <v>12.21</v>
      </c>
      <c r="L10" s="40">
        <v>13.38</v>
      </c>
      <c r="M10" s="40">
        <v>12.69</v>
      </c>
      <c r="N10" s="40">
        <v>8.92</v>
      </c>
      <c r="O10" s="40">
        <v>8.93</v>
      </c>
      <c r="P10" s="40">
        <v>8.67</v>
      </c>
      <c r="Q10" s="40">
        <v>3.31</v>
      </c>
      <c r="R10" s="40">
        <v>2.64</v>
      </c>
      <c r="S10" s="40">
        <v>14.66</v>
      </c>
      <c r="T10" s="43">
        <v>14.2303540386477</v>
      </c>
      <c r="U10" s="43">
        <v>12.0208826767188</v>
      </c>
      <c r="V10" s="40">
        <v>10.5689229168184</v>
      </c>
      <c r="W10" s="43"/>
      <c r="X10" s="43">
        <f t="shared" si="0"/>
        <v>9.263392339774617</v>
      </c>
      <c r="Y10" s="43">
        <f t="shared" si="0"/>
        <v>8.7834804461197997</v>
      </c>
      <c r="Z10" s="43">
        <f t="shared" si="0"/>
        <v>10.129820486136401</v>
      </c>
      <c r="AB10" s="40"/>
    </row>
    <row r="11" spans="4:29">
      <c r="D11" s="39" t="s">
        <v>41</v>
      </c>
      <c r="E11" s="40">
        <v>195.6</v>
      </c>
      <c r="F11" s="40">
        <v>201.05</v>
      </c>
      <c r="G11" s="40">
        <v>240.27</v>
      </c>
      <c r="H11" s="40">
        <v>3.13</v>
      </c>
      <c r="I11" s="40">
        <v>2.93</v>
      </c>
      <c r="J11" s="40">
        <v>2.35</v>
      </c>
      <c r="K11" s="40">
        <v>11.85</v>
      </c>
      <c r="L11" s="40">
        <v>10.5</v>
      </c>
      <c r="M11" s="40">
        <v>10.8</v>
      </c>
      <c r="N11" s="40">
        <v>11.88</v>
      </c>
      <c r="O11" s="40">
        <v>18.54</v>
      </c>
      <c r="P11" s="40">
        <v>14.55</v>
      </c>
      <c r="Q11" s="40">
        <v>6.57</v>
      </c>
      <c r="R11" s="40">
        <v>5.54</v>
      </c>
      <c r="S11" s="40">
        <v>29.39</v>
      </c>
      <c r="T11" s="43">
        <v>22.724430549352391</v>
      </c>
      <c r="U11" s="43">
        <v>21.011751904243742</v>
      </c>
      <c r="V11" s="40">
        <v>18.000989990100098</v>
      </c>
      <c r="W11" s="43"/>
      <c r="X11" s="43">
        <f t="shared" si="0"/>
        <v>41.959071758225399</v>
      </c>
      <c r="Y11" s="43">
        <f t="shared" si="0"/>
        <v>43.261958650707292</v>
      </c>
      <c r="Z11" s="43">
        <f t="shared" si="0"/>
        <v>52.560164998350018</v>
      </c>
      <c r="AB11" s="40"/>
    </row>
    <row r="12" spans="4:29">
      <c r="D12" s="39" t="s">
        <v>42</v>
      </c>
      <c r="E12" s="40">
        <f>365/E13</f>
        <v>15.413851351351351</v>
      </c>
      <c r="F12" s="40">
        <f t="shared" ref="F12:S12" si="1">365/F13</f>
        <v>15.201999167013744</v>
      </c>
      <c r="G12" s="40">
        <f t="shared" si="1"/>
        <v>16.921650440426518</v>
      </c>
      <c r="H12" s="40">
        <f t="shared" si="1"/>
        <v>9.929270946681175</v>
      </c>
      <c r="I12" s="40">
        <f t="shared" si="1"/>
        <v>10.278794705716701</v>
      </c>
      <c r="J12" s="40">
        <f t="shared" si="1"/>
        <v>9.7255528910205165</v>
      </c>
      <c r="K12" s="40">
        <f t="shared" si="1"/>
        <v>1.4736757105943152</v>
      </c>
      <c r="L12" s="40">
        <f t="shared" si="1"/>
        <v>1.4484701773879916</v>
      </c>
      <c r="M12" s="40">
        <f t="shared" si="1"/>
        <v>1.6498666546128464</v>
      </c>
      <c r="N12" s="40">
        <f t="shared" si="1"/>
        <v>8.1527808800536068</v>
      </c>
      <c r="O12" s="40">
        <f t="shared" si="1"/>
        <v>9.6637543023563666</v>
      </c>
      <c r="P12" s="40">
        <f t="shared" si="1"/>
        <v>10.892270963891376</v>
      </c>
      <c r="Q12" s="40">
        <f t="shared" si="1"/>
        <v>17.160319699106722</v>
      </c>
      <c r="R12" s="40">
        <f t="shared" si="1"/>
        <v>17.112048757618378</v>
      </c>
      <c r="S12" s="40">
        <f t="shared" si="1"/>
        <v>14.163756305781916</v>
      </c>
      <c r="T12" s="43">
        <v>12.09009539512425</v>
      </c>
      <c r="U12" s="43">
        <v>11.063244560468487</v>
      </c>
      <c r="V12" s="43">
        <v>10.76123734290436</v>
      </c>
      <c r="W12" s="43"/>
      <c r="X12" s="43">
        <f t="shared" si="0"/>
        <v>10.703332330485237</v>
      </c>
      <c r="Y12" s="43">
        <f t="shared" si="0"/>
        <v>10.794718611760279</v>
      </c>
      <c r="Z12" s="43">
        <f t="shared" si="0"/>
        <v>10.685722433106257</v>
      </c>
      <c r="AB12" s="40"/>
    </row>
    <row r="13" spans="4:29">
      <c r="D13" s="39" t="s">
        <v>29</v>
      </c>
      <c r="E13" s="40">
        <v>23.68</v>
      </c>
      <c r="F13" s="40">
        <v>24.01</v>
      </c>
      <c r="G13" s="40">
        <v>21.57</v>
      </c>
      <c r="H13" s="40">
        <v>36.76</v>
      </c>
      <c r="I13" s="40">
        <v>35.51</v>
      </c>
      <c r="J13" s="40">
        <v>37.53</v>
      </c>
      <c r="K13" s="40">
        <v>247.68</v>
      </c>
      <c r="L13" s="40">
        <v>251.99</v>
      </c>
      <c r="M13" s="40">
        <v>221.23</v>
      </c>
      <c r="N13" s="40">
        <v>44.77</v>
      </c>
      <c r="O13" s="40">
        <v>37.770000000000003</v>
      </c>
      <c r="P13" s="40">
        <v>33.51</v>
      </c>
      <c r="Q13" s="40">
        <v>21.27</v>
      </c>
      <c r="R13" s="40">
        <v>21.33</v>
      </c>
      <c r="S13" s="40">
        <v>25.77</v>
      </c>
      <c r="T13" s="43">
        <v>30.190001656000078</v>
      </c>
      <c r="U13" s="43">
        <v>32.992129750455739</v>
      </c>
      <c r="V13" s="43">
        <v>33.918032691721102</v>
      </c>
      <c r="W13" s="43"/>
      <c r="X13" s="43">
        <f t="shared" si="0"/>
        <v>67.391666942666674</v>
      </c>
      <c r="Y13" s="43">
        <f t="shared" si="0"/>
        <v>67.267021625075941</v>
      </c>
      <c r="Z13" s="43">
        <f t="shared" si="0"/>
        <v>62.254672115286844</v>
      </c>
      <c r="AB13" s="40"/>
    </row>
    <row r="14" spans="4:29">
      <c r="D14" s="39" t="s">
        <v>43</v>
      </c>
      <c r="E14" s="40">
        <v>6.6</v>
      </c>
      <c r="F14" s="40">
        <v>6.65</v>
      </c>
      <c r="G14" s="40">
        <v>9.3800000000000008</v>
      </c>
      <c r="H14" s="40">
        <v>-13.22</v>
      </c>
      <c r="I14" s="40">
        <v>-8.7100000000000009</v>
      </c>
      <c r="J14" s="40">
        <v>-7.28</v>
      </c>
      <c r="K14" s="40">
        <v>2.23</v>
      </c>
      <c r="L14" s="40">
        <v>2.23</v>
      </c>
      <c r="M14" s="40">
        <v>3.01</v>
      </c>
      <c r="N14" s="40">
        <v>5.34</v>
      </c>
      <c r="O14" s="40">
        <v>5.66</v>
      </c>
      <c r="P14" s="40">
        <v>6.87</v>
      </c>
      <c r="Q14" s="40">
        <v>-49.63</v>
      </c>
      <c r="R14" s="40">
        <v>-33.01</v>
      </c>
      <c r="S14" s="40">
        <v>-37.47</v>
      </c>
      <c r="T14" s="43">
        <v>3.9182061068702292</v>
      </c>
      <c r="U14" s="43">
        <v>4.1691264296349626</v>
      </c>
      <c r="V14" s="43">
        <v>4.9448448631298767</v>
      </c>
      <c r="W14" s="43"/>
      <c r="X14" s="43">
        <f>SUM(E14,H14,K14,N14,T14)/5</f>
        <v>0.97364122137404574</v>
      </c>
      <c r="Y14" s="43">
        <f t="shared" ref="Y14:Z14" si="2">SUM(F14,I14,L14,O14,U14)/5</f>
        <v>1.9998252859269925</v>
      </c>
      <c r="Z14" s="43">
        <f t="shared" si="2"/>
        <v>3.3849689726259755</v>
      </c>
      <c r="AB14" s="40"/>
    </row>
    <row r="15" spans="4:29">
      <c r="D15" s="39" t="s">
        <v>25</v>
      </c>
      <c r="E15" s="40">
        <v>48.24</v>
      </c>
      <c r="F15" s="40">
        <v>41.83</v>
      </c>
      <c r="G15" s="40">
        <v>36.85</v>
      </c>
      <c r="H15" s="40">
        <v>16.25</v>
      </c>
      <c r="I15" s="40">
        <v>10.69</v>
      </c>
      <c r="J15" s="40">
        <v>7.67</v>
      </c>
      <c r="K15" s="40">
        <v>21.37</v>
      </c>
      <c r="L15" s="40">
        <v>18.46</v>
      </c>
      <c r="M15" s="40">
        <v>16.97</v>
      </c>
      <c r="N15" s="40">
        <v>117.16</v>
      </c>
      <c r="O15" s="40">
        <v>103.1</v>
      </c>
      <c r="P15" s="40">
        <v>85.71</v>
      </c>
      <c r="Q15" s="40">
        <v>17.55</v>
      </c>
      <c r="R15" s="40">
        <v>13.53</v>
      </c>
      <c r="S15" s="40">
        <v>59.29</v>
      </c>
      <c r="T15" s="43">
        <v>166.66632094258213</v>
      </c>
      <c r="U15" s="43">
        <v>127.07330733488217</v>
      </c>
      <c r="V15" s="43">
        <v>96.098157982077666</v>
      </c>
      <c r="W15" s="43"/>
      <c r="X15" s="43">
        <f t="shared" si="0"/>
        <v>64.539386823763692</v>
      </c>
      <c r="Y15" s="43">
        <f t="shared" si="0"/>
        <v>52.447217889147026</v>
      </c>
      <c r="Z15" s="43">
        <f t="shared" si="0"/>
        <v>50.431359663679608</v>
      </c>
      <c r="AB15" s="40"/>
    </row>
    <row r="16" spans="4:29">
      <c r="D16" s="40"/>
      <c r="E16" s="41"/>
      <c r="F16" s="41"/>
      <c r="G16" s="41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</row>
    <row r="17" spans="4:22"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</row>
    <row r="18" spans="4:22"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</row>
    <row r="19" spans="4:22"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</row>
    <row r="20" spans="4:22"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</row>
    <row r="21" spans="4:22"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</row>
    <row r="22" spans="4:22"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</row>
    <row r="23" spans="4:22"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</row>
    <row r="24" spans="4:22"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</row>
    <row r="25" spans="4:22"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</row>
    <row r="26" spans="4:22"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</row>
    <row r="27" spans="4:22">
      <c r="G27" s="42"/>
      <c r="H27" s="42">
        <v>2018</v>
      </c>
      <c r="I27" s="42">
        <v>2017</v>
      </c>
      <c r="J27" s="42">
        <v>2016</v>
      </c>
    </row>
    <row r="28" spans="4:22">
      <c r="G28" s="42" t="s">
        <v>63</v>
      </c>
    </row>
    <row r="29" spans="4:22">
      <c r="G29" s="43" t="s">
        <v>44</v>
      </c>
      <c r="H29">
        <v>9655.5</v>
      </c>
      <c r="I29">
        <v>9024.7000000000007</v>
      </c>
      <c r="J29">
        <v>9431.7999999999993</v>
      </c>
      <c r="M29" t="s">
        <v>54</v>
      </c>
    </row>
    <row r="30" spans="4:22">
      <c r="G30" t="s">
        <v>45</v>
      </c>
    </row>
    <row r="31" spans="4:22">
      <c r="G31" s="43" t="s">
        <v>46</v>
      </c>
      <c r="H31">
        <v>19251.3</v>
      </c>
      <c r="I31">
        <v>13935.9</v>
      </c>
      <c r="J31">
        <v>12750.4</v>
      </c>
      <c r="M31" t="s">
        <v>55</v>
      </c>
    </row>
    <row r="32" spans="4:22">
      <c r="G32" t="s">
        <v>47</v>
      </c>
      <c r="H32">
        <v>1245.9000000000001</v>
      </c>
      <c r="I32">
        <v>889.7</v>
      </c>
      <c r="J32">
        <v>979.3</v>
      </c>
    </row>
    <row r="33" spans="7:15">
      <c r="G33" t="s">
        <v>48</v>
      </c>
      <c r="H33">
        <v>15987.7</v>
      </c>
      <c r="I33">
        <v>14476.9</v>
      </c>
      <c r="J33">
        <v>8800</v>
      </c>
      <c r="M33" t="s">
        <v>56</v>
      </c>
    </row>
    <row r="34" spans="7:15">
      <c r="G34" t="s">
        <v>49</v>
      </c>
      <c r="H34">
        <v>112.9</v>
      </c>
      <c r="I34">
        <v>97.3</v>
      </c>
    </row>
    <row r="35" spans="7:15">
      <c r="G35" s="43" t="s">
        <v>50</v>
      </c>
      <c r="H35">
        <v>178.9</v>
      </c>
      <c r="I35">
        <v>288</v>
      </c>
      <c r="J35">
        <v>570.20000000000005</v>
      </c>
    </row>
    <row r="36" spans="7:15">
      <c r="G36" t="s">
        <v>51</v>
      </c>
      <c r="H36">
        <v>524.9</v>
      </c>
      <c r="I36">
        <v>427.9</v>
      </c>
    </row>
    <row r="37" spans="7:15">
      <c r="G37" t="s">
        <v>52</v>
      </c>
      <c r="H37">
        <v>188.5</v>
      </c>
      <c r="I37">
        <v>63.9</v>
      </c>
    </row>
    <row r="38" spans="7:15">
      <c r="G38" t="s">
        <v>53</v>
      </c>
      <c r="H38">
        <v>223.9</v>
      </c>
      <c r="I38">
        <v>169.6</v>
      </c>
      <c r="J38">
        <v>258.2</v>
      </c>
    </row>
    <row r="39" spans="7:15" s="42" customFormat="1">
      <c r="G39" s="42" t="s">
        <v>62</v>
      </c>
      <c r="H39" s="42">
        <f>SUM(H29:H38)</f>
        <v>47369.500000000007</v>
      </c>
      <c r="I39" s="42">
        <f>SUM(I29:I38)</f>
        <v>39373.9</v>
      </c>
      <c r="J39" s="42">
        <f>SUM(J29:J38)</f>
        <v>32789.899999999994</v>
      </c>
    </row>
    <row r="41" spans="7:15">
      <c r="G41" s="42" t="s">
        <v>1</v>
      </c>
      <c r="M41" t="s">
        <v>64</v>
      </c>
    </row>
    <row r="42" spans="7:15">
      <c r="G42" t="s">
        <v>57</v>
      </c>
      <c r="M42" t="s">
        <v>65</v>
      </c>
      <c r="O42" t="s">
        <v>66</v>
      </c>
    </row>
    <row r="43" spans="7:15">
      <c r="G43" t="s">
        <v>58</v>
      </c>
      <c r="H43">
        <v>107.7</v>
      </c>
      <c r="I43">
        <v>52.5</v>
      </c>
      <c r="J43">
        <v>48.8</v>
      </c>
      <c r="M43" t="s">
        <v>67</v>
      </c>
    </row>
    <row r="44" spans="7:15">
      <c r="G44" t="s">
        <v>59</v>
      </c>
      <c r="H44">
        <v>12296</v>
      </c>
      <c r="I44">
        <v>9793.9</v>
      </c>
      <c r="J44">
        <v>7942.8</v>
      </c>
    </row>
    <row r="45" spans="7:15">
      <c r="G45" t="s">
        <v>60</v>
      </c>
      <c r="H45">
        <v>1572.6</v>
      </c>
      <c r="I45">
        <v>874.6</v>
      </c>
      <c r="J45">
        <v>3207</v>
      </c>
    </row>
    <row r="46" spans="7:15">
      <c r="G46" t="s">
        <v>61</v>
      </c>
      <c r="H46">
        <v>4573.2</v>
      </c>
      <c r="I46">
        <v>4206.1000000000004</v>
      </c>
      <c r="J46">
        <v>5128.3999999999996</v>
      </c>
    </row>
    <row r="47" spans="7:15">
      <c r="G47" s="42" t="s">
        <v>62</v>
      </c>
      <c r="H47" s="42">
        <f ca="1">SUM(H43:H47)</f>
        <v>18549.5</v>
      </c>
      <c r="I47" s="42">
        <f ca="1">SUM(I43:I47)</f>
        <v>14927.1</v>
      </c>
      <c r="J47" s="42">
        <f ca="1">SUM(J43:J47)</f>
        <v>16327</v>
      </c>
    </row>
  </sheetData>
  <mergeCells count="7">
    <mergeCell ref="X2:Z2"/>
    <mergeCell ref="Q2:S2"/>
    <mergeCell ref="T2:V2"/>
    <mergeCell ref="E2:G2"/>
    <mergeCell ref="H2:J2"/>
    <mergeCell ref="K2:M2"/>
    <mergeCell ref="N2:P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Ratio</vt:lpstr>
      <vt:lpstr>Industry Average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Makharia</dc:creator>
  <cp:lastModifiedBy>VIJAY</cp:lastModifiedBy>
  <dcterms:created xsi:type="dcterms:W3CDTF">2020-05-17T07:35:41Z</dcterms:created>
  <dcterms:modified xsi:type="dcterms:W3CDTF">2020-05-20T15:58:40Z</dcterms:modified>
</cp:coreProperties>
</file>